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86" i="371" l="1"/>
  <c r="U86" i="371"/>
  <c r="T86" i="371"/>
  <c r="S86" i="371"/>
  <c r="R86" i="371"/>
  <c r="Q86" i="371"/>
  <c r="V85" i="371"/>
  <c r="U85" i="371"/>
  <c r="T85" i="371"/>
  <c r="S85" i="371"/>
  <c r="R85" i="371"/>
  <c r="Q85" i="371"/>
  <c r="V84" i="371"/>
  <c r="U84" i="371"/>
  <c r="T84" i="371"/>
  <c r="S84" i="371"/>
  <c r="R84" i="371"/>
  <c r="Q84" i="371"/>
  <c r="T83" i="371"/>
  <c r="V83" i="371" s="1"/>
  <c r="S83" i="371"/>
  <c r="R83" i="371"/>
  <c r="Q83" i="371"/>
  <c r="V82" i="371"/>
  <c r="U82" i="371"/>
  <c r="T82" i="371"/>
  <c r="S82" i="371"/>
  <c r="R82" i="371"/>
  <c r="Q82" i="371"/>
  <c r="T81" i="371"/>
  <c r="V81" i="371" s="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T75" i="371"/>
  <c r="V75" i="371" s="1"/>
  <c r="S75" i="371"/>
  <c r="R75" i="371"/>
  <c r="Q75" i="371"/>
  <c r="V74" i="371"/>
  <c r="U74" i="371"/>
  <c r="T74" i="371"/>
  <c r="S74" i="371"/>
  <c r="R74" i="371"/>
  <c r="Q74" i="371"/>
  <c r="T73" i="371"/>
  <c r="V73" i="371" s="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U30" i="371"/>
  <c r="T30" i="371"/>
  <c r="S30" i="371"/>
  <c r="R30" i="371"/>
  <c r="Q30" i="371"/>
  <c r="T29" i="371"/>
  <c r="V29" i="371" s="1"/>
  <c r="S29" i="371"/>
  <c r="R29" i="371"/>
  <c r="Q29" i="371"/>
  <c r="V28" i="371"/>
  <c r="U28" i="371"/>
  <c r="T28" i="37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7" i="371" l="1"/>
  <c r="U11" i="371"/>
  <c r="U21" i="371"/>
  <c r="U23" i="371"/>
  <c r="U27" i="371"/>
  <c r="U29" i="371"/>
  <c r="U31" i="371"/>
  <c r="U33" i="371"/>
  <c r="U35" i="371"/>
  <c r="U39" i="371"/>
  <c r="U41" i="371"/>
  <c r="U43" i="371"/>
  <c r="U45" i="371"/>
  <c r="U47" i="371"/>
  <c r="U49" i="371"/>
  <c r="U51" i="371"/>
  <c r="U53" i="371"/>
  <c r="U57" i="371"/>
  <c r="U63" i="371"/>
  <c r="U65" i="371"/>
  <c r="U67" i="371"/>
  <c r="U71" i="371"/>
  <c r="U73" i="371"/>
  <c r="U75" i="371"/>
  <c r="U81" i="371"/>
  <c r="U83" i="371"/>
  <c r="C26" i="419"/>
  <c r="L26" i="419" l="1"/>
  <c r="L27" i="419" s="1"/>
  <c r="L25" i="419"/>
  <c r="F26" i="419"/>
  <c r="L28" i="419" l="1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H21" i="419"/>
  <c r="G21" i="419"/>
  <c r="F21" i="419"/>
  <c r="E21" i="419"/>
  <c r="I20" i="419"/>
  <c r="H20" i="419"/>
  <c r="G20" i="419"/>
  <c r="F20" i="419"/>
  <c r="E20" i="419"/>
  <c r="I19" i="419"/>
  <c r="H19" i="419"/>
  <c r="G19" i="419"/>
  <c r="F19" i="419"/>
  <c r="E19" i="419"/>
  <c r="I17" i="419"/>
  <c r="H17" i="419"/>
  <c r="G17" i="419"/>
  <c r="F17" i="419"/>
  <c r="E17" i="419"/>
  <c r="I16" i="419"/>
  <c r="H16" i="419"/>
  <c r="G16" i="419"/>
  <c r="F16" i="419"/>
  <c r="E16" i="419"/>
  <c r="I14" i="419"/>
  <c r="H14" i="419"/>
  <c r="G14" i="419"/>
  <c r="F14" i="419"/>
  <c r="E14" i="419"/>
  <c r="I13" i="419"/>
  <c r="H13" i="419"/>
  <c r="G13" i="419"/>
  <c r="F13" i="419"/>
  <c r="E13" i="419"/>
  <c r="I12" i="419"/>
  <c r="H12" i="419"/>
  <c r="G12" i="419"/>
  <c r="F12" i="419"/>
  <c r="E12" i="419"/>
  <c r="I11" i="419"/>
  <c r="H11" i="419"/>
  <c r="G11" i="419"/>
  <c r="F11" i="419"/>
  <c r="E11" i="419"/>
  <c r="F18" i="419" l="1"/>
  <c r="F23" i="419"/>
  <c r="E18" i="419"/>
  <c r="H18" i="419"/>
  <c r="I18" i="419"/>
  <c r="G23" i="419"/>
  <c r="E23" i="419"/>
  <c r="H23" i="419"/>
  <c r="I23" i="419"/>
  <c r="J23" i="419"/>
  <c r="G18" i="419"/>
  <c r="F22" i="419"/>
  <c r="G22" i="419"/>
  <c r="E22" i="419"/>
  <c r="H22" i="419"/>
  <c r="I22" i="419"/>
  <c r="J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D18" i="419" l="1"/>
  <c r="C18" i="419"/>
  <c r="C23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J6" i="419"/>
  <c r="K6" i="419"/>
  <c r="I6" i="419"/>
  <c r="H6" i="419"/>
  <c r="E6" i="419"/>
  <c r="G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<sst xmlns="http://schemas.openxmlformats.org/spreadsheetml/2006/main" count="22184" uniqueCount="4425">
  <si>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</si>
  <si>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</si>
  <si>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</si>
  <si>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</si>
  <si>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</si>
  <si>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</si>
  <si>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</si>
  <si>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</si>
  <si>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</si>
  <si>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</si>
  <si>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</si>
  <si>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</si>
  <si>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</si>
  <si>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</si>
  <si>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</si>
  <si>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</si>
  <si>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</si>
  <si>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</si>
  <si>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</si>
  <si>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</si>
  <si>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</si>
  <si>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</si>
  <si>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</si>
  <si>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</si>
  <si>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</si>
  <si>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</si>
  <si>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</si>
  <si>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</si>
  <si>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</si>
  <si>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</si>
  <si>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</si>
  <si>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</si>
  <si>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</si>
  <si>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</si>
  <si>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</si>
  <si>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</si>
  <si>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</si>
  <si>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</si>
  <si>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</si>
  <si>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</si>
  <si>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</si>
  <si>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</si>
  <si>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</si>
  <si>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</si>
  <si>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</si>
  <si>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</si>
  <si>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</si>
  <si>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</si>
  <si>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</si>
  <si>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</si>
  <si>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</si>
  <si>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</si>
  <si>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</si>
  <si>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</si>
  <si>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</si>
  <si>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</si>
  <si>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</si>
  <si>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</si>
  <si>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</si>
  <si>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</si>
  <si>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</si>
  <si>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</si>
  <si>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</si>
  <si>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</si>
  <si>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</si>
  <si>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</si>
  <si>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</si>
  <si>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</si>
  <si>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</si>
  <si>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</si>
  <si>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</si>
  <si>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</si>
  <si>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</si>
  <si>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</si>
  <si>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</si>
  <si>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</si>
  <si>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</si>
  <si>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</si>
  <si>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</si>
  <si>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</si>
  <si>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</si>
  <si>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</si>
  <si>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</si>
  <si>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</si>
  <si>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</si>
  <si>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</si>
  <si>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</si>
  <si>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</si>
  <si>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</si>
  <si>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</si>
  <si>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</si>
  <si>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</si>
  <si>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</si>
  <si>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</si>
  <si>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</si>
  <si>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</si>
  <si>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</si>
  <si>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</si>
  <si>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</si>
  <si>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</si>
  <si>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</si>
  <si>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</si>
  <si>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</si>
  <si>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</si>
  <si>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</si>
  <si>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</si>
  <si>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</si>
  <si>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</si>
  <si>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</si>
  <si>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</si>
  <si>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</si>
  <si>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</si>
  <si>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</si>
  <si>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</si>
  <si>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</si>
  <si>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</si>
  <si>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</si>
  <si>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</si>
  <si>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</si>
  <si>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</si>
  <si>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</si>
  <si>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</si>
  <si>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</si>
  <si>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</si>
  <si>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</si>
  <si>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</si>
  <si>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</si>
  <si>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</si>
  <si>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</si>
  <si>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</si>
  <si>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</si>
  <si>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</si>
  <si>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</si>
  <si>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</si>
  <si>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</si>
  <si>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</si>
  <si>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</si>
  <si>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</si>
  <si>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</si>
  <si>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</si>
  <si>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</si>
  <si>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</si>
  <si>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</si>
  <si>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</si>
  <si>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</si>
  <si>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</si>
  <si>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</si>
  <si>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</si>
  <si>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</si>
  <si>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</si>
  <si>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</si>
  <si>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</si>
  <si>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</si>
  <si>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</si>
  <si>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</si>
  <si>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</si>
  <si>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</si>
  <si>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</si>
  <si>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</si>
  <si>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</si>
  <si>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</si>
  <si>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</si>
  <si>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</si>
  <si>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</si>
  <si>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</si>
  <si>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</si>
  <si>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</si>
  <si>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</si>
  <si>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</si>
  <si>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</si>
  <si>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</si>
  <si>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</si>
  <si>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</si>
  <si>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</si>
  <si>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</si>
  <si>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</si>
  <si>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</si>
  <si>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</si>
  <si>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</si>
  <si>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</si>
  <si>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</si>
  <si>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</si>
  <si>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</si>
  <si>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</si>
  <si>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</si>
  <si>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</si>
  <si>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</si>
  <si>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</si>
  <si>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</si>
  <si>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</si>
  <si>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</si>
  <si>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</si>
  <si>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</si>
  <si>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</si>
  <si>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</si>
  <si>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</si>
  <si>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</si>
  <si>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</si>
  <si>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</si>
  <si>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</si>
  <si>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</si>
  <si>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</si>
  <si>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</si>
  <si>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</si>
  <si>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</si>
  <si>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</si>
  <si>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</si>
  <si>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</si>
  <si>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</si>
  <si>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</si>
  <si>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</si>
  <si>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</si>
  <si>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</si>
  <si>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</si>
  <si>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</si>
  <si>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</si>
  <si>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</si>
  <si>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</si>
  <si>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</si>
  <si>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</si>
  <si>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</si>
  <si>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</si>
  <si>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</si>
  <si>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</si>
  <si>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</si>
  <si>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</si>
  <si>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</si>
  <si>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</si>
  <si>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</si>
  <si>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</si>
  <si>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</si>
  <si>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</si>
  <si>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</si>
  <si>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</si>
  <si>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</si>
  <si>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</si>
  <si>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</si>
  <si>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</si>
  <si>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</si>
  <si>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</si>
  <si>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</si>
  <si>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</si>
  <si>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</si>
  <si>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</si>
  <si>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</si>
  <si>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</si>
  <si>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</si>
  <si>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</si>
  <si>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</si>
  <si>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</si>
  <si>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</si>
  <si>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</si>
  <si>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</si>
  <si>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</si>
  <si>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</si>
  <si>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</si>
  <si>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</si>
  <si>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</si>
  <si>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</si>
  <si>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</si>
  <si>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</si>
  <si>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</si>
  <si>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</si>
  <si>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</si>
  <si>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</si>
  <si>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</si>
  <si>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</si>
  <si>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</si>
  <si>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</si>
  <si>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</si>
  <si>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</si>
  <si>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</si>
  <si>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</si>
  <si>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</si>
  <si>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</si>
  <si>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</si>
  <si>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</si>
  <si>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</si>
  <si>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</si>
  <si>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</si>
  <si>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</si>
  <si>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</si>
  <si>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</si>
  <si>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</si>
  <si>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</si>
  <si>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</si>
  <si>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</si>
  <si>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</si>
  <si>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</si>
  <si>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</si>
  <si>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</si>
  <si>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</si>
  <si>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</si>
  <si>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</si>
  <si>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</si>
  <si>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</si>
  <si>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</si>
  <si>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</si>
  <si>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</si>
  <si>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</si>
  <si>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</si>
  <si>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</si>
  <si>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</si>
  <si>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</si>
  <si>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</si>
  <si>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</si>
  <si>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</si>
  <si>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</si>
  <si>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</si>
  <si>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</si>
  <si>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</si>
  <si>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</si>
  <si>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</si>
  <si>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</si>
  <si>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</si>
  <si>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</si>
  <si>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</si>
  <si>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</si>
  <si>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</si>
  <si>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</si>
  <si>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</si>
  <si>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</si>
  <si>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</si>
  <si>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</si>
  <si>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</si>
  <si>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</si>
  <si>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</si>
  <si>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</si>
  <si>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</si>
  <si>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</si>
  <si>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</si>
  <si>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</si>
  <si>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</si>
  <si>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</si>
  <si>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</si>
  <si>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</si>
  <si>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</si>
  <si>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</si>
  <si>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</si>
  <si>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</si>
  <si>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</si>
  <si>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</si>
  <si>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</si>
  <si>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</si>
  <si>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</si>
  <si>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</si>
  <si>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</si>
  <si>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</si>
  <si>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</si>
  <si>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</si>
  <si>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</si>
  <si>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</si>
  <si>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</si>
  <si>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</si>
  <si>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</si>
  <si>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</si>
  <si>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</si>
  <si>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</si>
  <si>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</si>
  <si>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</si>
  <si>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</si>
  <si>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</si>
  <si>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</si>
  <si>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</si>
  <si>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</si>
  <si>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</si>
  <si>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</si>
  <si>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</si>
  <si>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</si>
  <si>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</si>
  <si>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</si>
  <si>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</si>
  <si>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</si>
  <si>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</si>
  <si>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</si>
  <si>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</si>
  <si>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</si>
  <si>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</si>
  <si>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</si>
  <si>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</si>
  <si>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</si>
  <si>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</si>
  <si>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</si>
  <si>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</si>
  <si>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</si>
  <si>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</si>
  <si>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</si>
  <si>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</si>
  <si>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</si>
  <si>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</si>
  <si>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</si>
  <si>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</si>
  <si>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</si>
  <si>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</si>
  <si>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</si>
  <si>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</si>
  <si>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</si>
  <si>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</si>
  <si>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</si>
  <si>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</si>
  <si>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</si>
  <si>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</si>
  <si>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</si>
  <si>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</si>
  <si>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</si>
  <si>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</si>
  <si>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</si>
  <si>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</si>
  <si>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</si>
  <si>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</si>
  <si>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</si>
  <si>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</si>
  <si>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</si>
  <si>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</si>
  <si>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</si>
  <si>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</si>
  <si>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</si>
  <si>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</si>
  <si>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</si>
  <si>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</si>
  <si>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</si>
  <si>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</si>
  <si>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</si>
  <si>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</si>
  <si>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</si>
  <si>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</si>
  <si>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</si>
  <si>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</si>
  <si>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</si>
  <si>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</si>
  <si>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</si>
  <si>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</si>
  <si>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</si>
  <si>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</si>
  <si>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</si>
  <si>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</si>
  <si>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</si>
  <si>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</si>
  <si>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</si>
  <si>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</si>
  <si>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</si>
  <si>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</si>
  <si>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</si>
  <si>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</si>
  <si>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</si>
  <si>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</si>
  <si>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</si>
  <si>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</si>
  <si>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</si>
  <si>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</si>
  <si>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</si>
  <si>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</si>
  <si>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</si>
  <si>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</si>
  <si>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</si>
  <si>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</si>
  <si>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</si>
  <si>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</si>
  <si>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</si>
  <si>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</si>
  <si>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</si>
  <si>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</si>
  <si>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</si>
  <si>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</si>
  <si>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</si>
  <si>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</si>
  <si>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</si>
  <si>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</si>
  <si>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</si>
  <si>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</si>
  <si>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</si>
  <si>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</si>
  <si>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</si>
  <si>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</si>
  <si>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</si>
  <si>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</si>
  <si>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</si>
  <si>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</si>
  <si>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</si>
  <si>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</si>
  <si>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</si>
  <si>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</si>
  <si>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</si>
  <si>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</si>
  <si>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</si>
  <si>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</si>
  <si>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</si>
  <si>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</si>
  <si>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</si>
  <si>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</si>
  <si>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</si>
  <si>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</si>
  <si>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</si>
  <si>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</si>
  <si>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</si>
  <si>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64905     Vyřazení závazku po vzájemné dohodě s věřitelem</t>
  </si>
  <si>
    <t>64905000     vyřazení závazku po vzájemné dohodě s věřitelem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</si>
  <si>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</si>
  <si>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</si>
  <si>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</si>
  <si>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</si>
  <si>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</si>
  <si>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</si>
  <si>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</si>
  <si>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</si>
  <si>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</si>
  <si>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</si>
  <si>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</si>
  <si>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</si>
  <si>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</si>
  <si>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</si>
  <si>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</si>
  <si>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</si>
  <si>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</si>
  <si>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</si>
  <si>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</si>
  <si>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</si>
  <si>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</si>
  <si>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</si>
  <si>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</si>
  <si>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</si>
  <si>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</si>
  <si>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</si>
  <si>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</si>
  <si>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</si>
  <si>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</si>
  <si>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</si>
  <si>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2511</t>
  </si>
  <si>
    <t>lůžkové oddělení 33</t>
  </si>
  <si>
    <t>lůžkové oddělení 33 Celkem</t>
  </si>
  <si>
    <t>SumaNS</t>
  </si>
  <si>
    <t>mezeraNS</t>
  </si>
  <si>
    <t>2521</t>
  </si>
  <si>
    <t>ambulance</t>
  </si>
  <si>
    <t>ambulance Celkem</t>
  </si>
  <si>
    <t>2522</t>
  </si>
  <si>
    <t>LPS stomatologická</t>
  </si>
  <si>
    <t>LPS stomatologická Celkem</t>
  </si>
  <si>
    <t>2562</t>
  </si>
  <si>
    <t xml:space="preserve">operační sál </t>
  </si>
  <si>
    <t>operační sál  Celkem</t>
  </si>
  <si>
    <t>2523</t>
  </si>
  <si>
    <t>LPS stomatologická - denní</t>
  </si>
  <si>
    <t>LPS stomatologická - denní Celkem</t>
  </si>
  <si>
    <t>50113001</t>
  </si>
  <si>
    <t>844148</t>
  </si>
  <si>
    <t>104694</t>
  </si>
  <si>
    <t>MUCOSOLVAN PRO DOSPĚLÉ</t>
  </si>
  <si>
    <t>POR SIR 1X100ML</t>
  </si>
  <si>
    <t>132853</t>
  </si>
  <si>
    <t>AULIN</t>
  </si>
  <si>
    <t>POR TBL NOB 30X100MG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</si>
  <si>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</si>
  <si>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</si>
  <si>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</si>
  <si>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</si>
  <si>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</si>
  <si>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</si>
  <si>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</si>
  <si>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</si>
  <si>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</si>
  <si>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</si>
  <si>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</si>
  <si>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</si>
  <si>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</si>
  <si>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</si>
  <si>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</si>
  <si>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</si>
  <si>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</si>
  <si>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</si>
  <si>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</si>
  <si>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</si>
  <si>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</si>
  <si>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</si>
  <si>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</si>
  <si>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</si>
  <si>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</si>
  <si>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</si>
  <si>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</si>
  <si>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</si>
  <si>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</si>
  <si>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</si>
  <si>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</si>
  <si>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</si>
  <si>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</si>
  <si>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</si>
  <si>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</si>
  <si>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</si>
  <si>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</si>
  <si>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</si>
  <si>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</si>
  <si>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</si>
  <si>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</si>
  <si>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</si>
  <si>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</si>
  <si>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</si>
  <si>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</si>
  <si>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</si>
  <si>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</si>
  <si>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</si>
  <si>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</si>
  <si>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</si>
  <si>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</si>
  <si>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</si>
  <si>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</si>
  <si>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</si>
  <si>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</si>
  <si>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</si>
  <si>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</si>
  <si>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</si>
  <si>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</si>
  <si>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</si>
  <si>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</si>
  <si>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</si>
  <si>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</si>
  <si>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</si>
  <si>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</si>
  <si>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</si>
  <si>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</si>
  <si>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</si>
  <si>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</si>
  <si>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</si>
  <si>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</si>
  <si>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</si>
  <si>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</si>
  <si>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</si>
  <si>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</si>
  <si>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</si>
  <si>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</si>
  <si>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</si>
  <si>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</si>
  <si>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</si>
  <si>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</si>
  <si>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</si>
  <si>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</si>
  <si>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</si>
  <si>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</si>
  <si>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</si>
  <si>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</si>
  <si>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</si>
  <si>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</si>
  <si>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</si>
  <si>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</si>
  <si>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</si>
  <si>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</si>
  <si>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</si>
  <si>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</si>
  <si>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</si>
  <si>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</si>
  <si>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116055</t>
  </si>
  <si>
    <t>16055</t>
  </si>
  <si>
    <t>LESCOL XL</t>
  </si>
  <si>
    <t>POR TBL PRO 28X80MG</t>
  </si>
  <si>
    <t>117992</t>
  </si>
  <si>
    <t>17992</t>
  </si>
  <si>
    <t>MAGNESII LACTICI 0.5 TBL.MVM</t>
  </si>
  <si>
    <t>PORTBLNOB100X0.5GM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</si>
  <si>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</si>
  <si>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</si>
  <si>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</si>
  <si>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</si>
  <si>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</si>
  <si>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</si>
  <si>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</si>
  <si>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</si>
  <si>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</si>
  <si>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</si>
  <si>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</si>
  <si>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</si>
  <si>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</si>
  <si>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</si>
  <si>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</si>
  <si>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130434</t>
  </si>
  <si>
    <t>30434</t>
  </si>
  <si>
    <t>TBL 100X25MG</t>
  </si>
  <si>
    <t>131215</t>
  </si>
  <si>
    <t>31215</t>
  </si>
  <si>
    <t>TENSIOMIN</t>
  </si>
  <si>
    <t>TBL 30X25MG</t>
  </si>
  <si>
    <t>132225</t>
  </si>
  <si>
    <t>32225</t>
  </si>
  <si>
    <t>BETALOC ZOK 25 MG</t>
  </si>
  <si>
    <t>TBL RET 28X25MG</t>
  </si>
  <si>
    <t>146755</t>
  </si>
  <si>
    <t>46755</t>
  </si>
  <si>
    <t>VEROSPIRON 50MG</t>
  </si>
  <si>
    <t>CPS 30X50MG</t>
  </si>
  <si>
    <t>148578</t>
  </si>
  <si>
    <t>48578</t>
  </si>
  <si>
    <t>TIAPRIDAL</t>
  </si>
  <si>
    <t>POR TBLNOB 50X100MG</t>
  </si>
  <si>
    <t>152266</t>
  </si>
  <si>
    <t>52266</t>
  </si>
  <si>
    <t>INFADOLAN</t>
  </si>
  <si>
    <t>DRM UNG 1X30GM</t>
  </si>
  <si>
    <t>155823</t>
  </si>
  <si>
    <t>55823</t>
  </si>
  <si>
    <t>TBL OBD 20X500MG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</si>
  <si>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</si>
  <si>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</si>
  <si>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</si>
  <si>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</si>
  <si>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</si>
  <si>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</si>
  <si>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</si>
  <si>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</si>
  <si>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</si>
  <si>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</si>
  <si>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</si>
  <si>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</si>
  <si>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</si>
  <si>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</si>
  <si>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</si>
  <si>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</si>
  <si>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</si>
  <si>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</si>
  <si>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</si>
  <si>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</si>
  <si>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182952</t>
  </si>
  <si>
    <t>82952</t>
  </si>
  <si>
    <t>QUAMATEL</t>
  </si>
  <si>
    <t>INJ SIC 5X20MG+SOLV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</si>
  <si>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</si>
  <si>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</si>
  <si>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</si>
  <si>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</si>
  <si>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</si>
  <si>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</si>
  <si>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</si>
  <si>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</si>
  <si>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</si>
  <si>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</si>
  <si>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</si>
  <si>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</si>
  <si>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</si>
  <si>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</si>
  <si>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</si>
  <si>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</si>
  <si>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188630</t>
  </si>
  <si>
    <t>88630</t>
  </si>
  <si>
    <t>TBL.MAGNESII LACTICI 0.5 GLO</t>
  </si>
  <si>
    <t>TBL 100X500MG</t>
  </si>
  <si>
    <t>192729</t>
  </si>
  <si>
    <t>92729</t>
  </si>
  <si>
    <t>ACIDUM ASCORBICUM</t>
  </si>
  <si>
    <t>INJ 5X5ML</t>
  </si>
  <si>
    <t>193104</t>
  </si>
  <si>
    <t>93104</t>
  </si>
  <si>
    <t>DEGAN</t>
  </si>
  <si>
    <t>TBL 40X10MG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</si>
  <si>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</si>
  <si>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</si>
  <si>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</si>
  <si>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</si>
  <si>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</si>
  <si>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</si>
  <si>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</si>
  <si>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</si>
  <si>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196303</t>
  </si>
  <si>
    <t>96303</t>
  </si>
  <si>
    <t>ASCORUTIN (BLISTR)</t>
  </si>
  <si>
    <t>TBL OBD 50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</si>
  <si>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</si>
  <si>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</si>
  <si>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</si>
  <si>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</si>
  <si>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</si>
  <si>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</si>
  <si>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</si>
  <si>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</si>
  <si>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395294</t>
  </si>
  <si>
    <t>180306</t>
  </si>
  <si>
    <t>TANTUM VERDE</t>
  </si>
  <si>
    <t>LIQ 1X240ML-PET TR</t>
  </si>
  <si>
    <t>843905</t>
  </si>
  <si>
    <t>103391</t>
  </si>
  <si>
    <t>MUCOSOLVAN</t>
  </si>
  <si>
    <t>POR GTT SOL+INH SOL 60ML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</si>
  <si>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</si>
  <si>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</si>
  <si>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</si>
  <si>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</si>
  <si>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</si>
  <si>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</si>
  <si>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</si>
  <si>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845697</t>
  </si>
  <si>
    <t>125599</t>
  </si>
  <si>
    <t>KALNORMIN</t>
  </si>
  <si>
    <t>POR TBL PRO 30X1GM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</si>
  <si>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</si>
  <si>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</si>
  <si>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</si>
  <si>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</si>
  <si>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</si>
  <si>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</si>
  <si>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</si>
  <si>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848866</t>
  </si>
  <si>
    <t>119654</t>
  </si>
  <si>
    <t>SORBIFER DURULES</t>
  </si>
  <si>
    <t>POR TBL FLM 100X100MG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</si>
  <si>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</si>
  <si>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</si>
  <si>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</si>
  <si>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</si>
  <si>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</si>
  <si>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</si>
  <si>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</si>
  <si>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</si>
  <si>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849896</t>
  </si>
  <si>
    <t>134281</t>
  </si>
  <si>
    <t>VALSACOMBI 160 MG/12,5 MG</t>
  </si>
  <si>
    <t>POR TBL FLM 28</t>
  </si>
  <si>
    <t>849941</t>
  </si>
  <si>
    <t>162142</t>
  </si>
  <si>
    <t>POR TBL NOB 24X500MG</t>
  </si>
  <si>
    <t>850461</t>
  </si>
  <si>
    <t>122197</t>
  </si>
  <si>
    <t>PROTHAZIN</t>
  </si>
  <si>
    <t>POR TBL FLM 20X25MG</t>
  </si>
  <si>
    <t>988179</t>
  </si>
  <si>
    <t>0</t>
  </si>
  <si>
    <t>SUPP.GLYCERINI SANOVA Glycerín.čípky Extra 3g 10ks</t>
  </si>
  <si>
    <t>100489</t>
  </si>
  <si>
    <t>489</t>
  </si>
  <si>
    <t>INJ 5X1ML/10MG</t>
  </si>
  <si>
    <t>100536</t>
  </si>
  <si>
    <t>536</t>
  </si>
  <si>
    <t>NORADRENALIN LECIVA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</si>
  <si>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</si>
  <si>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</si>
  <si>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</si>
  <si>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</si>
  <si>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</si>
  <si>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</si>
  <si>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</si>
  <si>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</si>
  <si>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</si>
  <si>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</si>
  <si>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</si>
  <si>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</si>
  <si>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</si>
  <si>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</si>
  <si>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</si>
  <si>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</si>
  <si>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114479</t>
  </si>
  <si>
    <t>14479</t>
  </si>
  <si>
    <t>TOBRADEX OČNÍ MAST</t>
  </si>
  <si>
    <t>OPH UNG 3.5GM</t>
  </si>
  <si>
    <t>128216</t>
  </si>
  <si>
    <t>28216</t>
  </si>
  <si>
    <t>LYRICA 75 MG</t>
  </si>
  <si>
    <t>POR CPSDUR14X75MG</t>
  </si>
  <si>
    <t>145981</t>
  </si>
  <si>
    <t>45981</t>
  </si>
  <si>
    <t>CERNEVIT</t>
  </si>
  <si>
    <t>INJ PLV SOL10X750MG</t>
  </si>
  <si>
    <t>155824</t>
  </si>
  <si>
    <t>55824</t>
  </si>
  <si>
    <t>INJ 5X5ML/2500MG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</si>
  <si>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</si>
  <si>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</si>
  <si>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</si>
  <si>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</si>
  <si>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</si>
  <si>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</si>
  <si>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</si>
  <si>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</si>
  <si>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</si>
  <si>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</si>
  <si>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</si>
  <si>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</si>
  <si>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</si>
  <si>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</si>
  <si>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</si>
  <si>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</si>
  <si>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172564</t>
  </si>
  <si>
    <t>72564</t>
  </si>
  <si>
    <t>SEROPRAM</t>
  </si>
  <si>
    <t>INF 5X0.5ML/20MG</t>
  </si>
  <si>
    <t>193124</t>
  </si>
  <si>
    <t>93124</t>
  </si>
  <si>
    <t>194920</t>
  </si>
  <si>
    <t>94920</t>
  </si>
  <si>
    <t>AMBROBENE 7.5MG/ML</t>
  </si>
  <si>
    <t>SOL 1X100ML</t>
  </si>
  <si>
    <t>841541</t>
  </si>
  <si>
    <t>MENALIND Mycí emulze 500ml</t>
  </si>
  <si>
    <t>845329</t>
  </si>
  <si>
    <t>Biopron9 tob.60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</si>
  <si>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</si>
  <si>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</si>
  <si>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</si>
  <si>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</si>
  <si>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</si>
  <si>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</si>
  <si>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</si>
  <si>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</si>
  <si>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</si>
  <si>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</si>
  <si>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</si>
  <si>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</si>
  <si>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</si>
  <si>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</si>
  <si>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</si>
  <si>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POR TBL FLM 30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</si>
  <si>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</si>
  <si>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</si>
  <si>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</si>
  <si>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</si>
  <si>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</si>
  <si>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</si>
  <si>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</si>
  <si>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</si>
  <si>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</si>
  <si>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</si>
  <si>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</si>
  <si>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100874</t>
  </si>
  <si>
    <t>874</t>
  </si>
  <si>
    <t>OPHTHALMO-AZULEN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</si>
  <si>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</si>
  <si>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</si>
  <si>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</si>
  <si>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</si>
  <si>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</si>
  <si>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</si>
  <si>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</si>
  <si>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</si>
  <si>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119757</t>
  </si>
  <si>
    <t>19757</t>
  </si>
  <si>
    <t>BELODERM</t>
  </si>
  <si>
    <t>DRM UNG1X30GM 0.05%</t>
  </si>
  <si>
    <t>159398</t>
  </si>
  <si>
    <t>59398</t>
  </si>
  <si>
    <t>TRACUTIL</t>
  </si>
  <si>
    <t>INF 5X10ML</t>
  </si>
  <si>
    <t>193109</t>
  </si>
  <si>
    <t>93109</t>
  </si>
  <si>
    <t>SUPRACAIN 4%</t>
  </si>
  <si>
    <t>INJ 10X2ML</t>
  </si>
  <si>
    <t>194916</t>
  </si>
  <si>
    <t>94916</t>
  </si>
  <si>
    <t>AMBROBENE</t>
  </si>
  <si>
    <t>INJ 5X2ML/15MG</t>
  </si>
  <si>
    <t>113803</t>
  </si>
  <si>
    <t>13803</t>
  </si>
  <si>
    <t>PANTHENOL SPRAY</t>
  </si>
  <si>
    <t>DRM SPR SUS 1X130GM</t>
  </si>
  <si>
    <t>841498</t>
  </si>
  <si>
    <t>Carbosorb tbl.20-blistr</t>
  </si>
  <si>
    <t>117011</t>
  </si>
  <si>
    <t>17011</t>
  </si>
  <si>
    <t>DICYNONE 250</t>
  </si>
  <si>
    <t>INJ SOL 4X2ML/250MG</t>
  </si>
  <si>
    <t>128217</t>
  </si>
  <si>
    <t>28217</t>
  </si>
  <si>
    <t>POR CPSDUR56X75MG</t>
  </si>
  <si>
    <t>155936</t>
  </si>
  <si>
    <t>HERPESIN 400</t>
  </si>
  <si>
    <t>POR TBL NOB 25X400MG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</si>
  <si>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</si>
  <si>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</si>
  <si>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</si>
  <si>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</si>
  <si>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</si>
  <si>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</si>
  <si>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</si>
  <si>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</si>
  <si>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</si>
  <si>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</si>
  <si>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</si>
  <si>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849596</t>
  </si>
  <si>
    <t>163877</t>
  </si>
  <si>
    <t>NEUROTOP 200 MG</t>
  </si>
  <si>
    <t>POR TBL NOB 50X200MG</t>
  </si>
  <si>
    <t>102668</t>
  </si>
  <si>
    <t>2668</t>
  </si>
  <si>
    <t>OPHTHALMO-HYDROCORTISON LECIVA</t>
  </si>
  <si>
    <t>UNG OPH 1X5GM 0.5%</t>
  </si>
  <si>
    <t>104178</t>
  </si>
  <si>
    <t>4178</t>
  </si>
  <si>
    <t>TRIAMCINOLON E LECIVA</t>
  </si>
  <si>
    <t>110803</t>
  </si>
  <si>
    <t>10803</t>
  </si>
  <si>
    <t>ZOFRAN</t>
  </si>
  <si>
    <t>INJ SOL 5X2ML/4MG</t>
  </si>
  <si>
    <t>111485</t>
  </si>
  <si>
    <t>11485</t>
  </si>
  <si>
    <t>MILGAMMA N</t>
  </si>
  <si>
    <t>INJ 5X2ML</t>
  </si>
  <si>
    <t>142630</t>
  </si>
  <si>
    <t>42630</t>
  </si>
  <si>
    <t>PAMBA</t>
  </si>
  <si>
    <t>INJ SOL 5X5ML/50MG</t>
  </si>
  <si>
    <t>184325</t>
  </si>
  <si>
    <t>84325</t>
  </si>
  <si>
    <t>VIDISIC</t>
  </si>
  <si>
    <t>GEL OPH 1X10GM</t>
  </si>
  <si>
    <t>187299</t>
  </si>
  <si>
    <t>87299</t>
  </si>
  <si>
    <t>IMUNOR</t>
  </si>
  <si>
    <t>LYO 4X10MG</t>
  </si>
  <si>
    <t>843217</t>
  </si>
  <si>
    <t>CATAPRES 0,15MG INJ-MIMOŘÁDNÝ DOVOZ!!</t>
  </si>
  <si>
    <t>INJ 5X1ML/0.15MG</t>
  </si>
  <si>
    <t>849045</t>
  </si>
  <si>
    <t>155938</t>
  </si>
  <si>
    <t>HERPESIN 200</t>
  </si>
  <si>
    <t>POR TBL NOB 25X200MG</t>
  </si>
  <si>
    <t>131385</t>
  </si>
  <si>
    <t>31385</t>
  </si>
  <si>
    <t>TBL 30X12.5MG</t>
  </si>
  <si>
    <t>501065</t>
  </si>
  <si>
    <t>KL SIGNATURY</t>
  </si>
  <si>
    <t>58880</t>
  </si>
  <si>
    <t>DOLMINA 100 SR</t>
  </si>
  <si>
    <t>POR TBL PRO 20X100MG</t>
  </si>
  <si>
    <t>102547</t>
  </si>
  <si>
    <t>2547</t>
  </si>
  <si>
    <t>UNG OPH 1X3.5GM</t>
  </si>
  <si>
    <t>187167</t>
  </si>
  <si>
    <t>87167</t>
  </si>
  <si>
    <t>AMITRIPTYLIN SLOVAKOFARMA</t>
  </si>
  <si>
    <t>TBL OBD 50X28.3MG</t>
  </si>
  <si>
    <t>394072</t>
  </si>
  <si>
    <t>KL KAPSLE</t>
  </si>
  <si>
    <t>900881</t>
  </si>
  <si>
    <t>KL BALS.VISNEVSKI 100G</t>
  </si>
  <si>
    <t>100810</t>
  </si>
  <si>
    <t>810</t>
  </si>
  <si>
    <t>SANORIN EMULSIO</t>
  </si>
  <si>
    <t>GTT NAS 10ML 0.1%</t>
  </si>
  <si>
    <t>128831</t>
  </si>
  <si>
    <t>28831</t>
  </si>
  <si>
    <t>AERIUS 2,5 MG</t>
  </si>
  <si>
    <t>POR TBL DIS 30X2.5MG</t>
  </si>
  <si>
    <t>169667</t>
  </si>
  <si>
    <t>69667</t>
  </si>
  <si>
    <t>ARDEAELYTOSOL NA.HYDR.FOSF.8.7%</t>
  </si>
  <si>
    <t>INF 1X200ML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</si>
  <si>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</si>
  <si>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</si>
  <si>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</si>
  <si>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</si>
  <si>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</si>
  <si>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</si>
  <si>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</si>
  <si>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</si>
  <si>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</si>
  <si>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</si>
  <si>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900520</t>
  </si>
  <si>
    <t>KL SOL.ACIDI BORICI 3%,100G</t>
  </si>
  <si>
    <t>FAGRON, KULICH</t>
  </si>
  <si>
    <t>920378</t>
  </si>
  <si>
    <t>KL SOL.HYD.PEROX.3% 250G v sirokohrdle lahvi</t>
  </si>
  <si>
    <t>130229</t>
  </si>
  <si>
    <t>30229</t>
  </si>
  <si>
    <t>PARALEN PLUS</t>
  </si>
  <si>
    <t>TBL OBD 24</t>
  </si>
  <si>
    <t>130508</t>
  </si>
  <si>
    <t>30508</t>
  </si>
  <si>
    <t>ARGOFAN 75 SR</t>
  </si>
  <si>
    <t>POR TBL PRO 30X75MG</t>
  </si>
  <si>
    <t>155939</t>
  </si>
  <si>
    <t>HERPESIN 250</t>
  </si>
  <si>
    <t>INJ SIC 10X250MG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</si>
  <si>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</si>
  <si>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</si>
  <si>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</si>
  <si>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</si>
  <si>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</si>
  <si>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</si>
  <si>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</si>
  <si>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</si>
  <si>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921218</t>
  </si>
  <si>
    <t>KL SOL.PHENOLI CAMPHOR. 50g v sirokohrdle lahvi</t>
  </si>
  <si>
    <t>930095</t>
  </si>
  <si>
    <t>KL VASELINUM ALBUM, 30G</t>
  </si>
  <si>
    <t>500326</t>
  </si>
  <si>
    <t>KL BENZINUM 500 ml/330g HVLP</t>
  </si>
  <si>
    <t>911928</t>
  </si>
  <si>
    <t>KL ETHANOL.C.BENZINO 250G</t>
  </si>
  <si>
    <t>176380</t>
  </si>
  <si>
    <t>76380</t>
  </si>
  <si>
    <t>RHEFLUIN</t>
  </si>
  <si>
    <t>TBL 30</t>
  </si>
  <si>
    <t>131963</t>
  </si>
  <si>
    <t>31963</t>
  </si>
  <si>
    <t>CARBOTOX</t>
  </si>
  <si>
    <t>TBL 20 - BLISTR</t>
  </si>
  <si>
    <t>112895</t>
  </si>
  <si>
    <t>12895</t>
  </si>
  <si>
    <t>POR GRA SOL30SÁČKŮ</t>
  </si>
  <si>
    <t>845908</t>
  </si>
  <si>
    <t>122520</t>
  </si>
  <si>
    <t>SEPTONEX</t>
  </si>
  <si>
    <t>DRM. SPR. SOL. 1x100ml</t>
  </si>
  <si>
    <t>112495</t>
  </si>
  <si>
    <t>12495</t>
  </si>
  <si>
    <t>BROMHEXIN 12 BC</t>
  </si>
  <si>
    <t>SOL 1X30ML</t>
  </si>
  <si>
    <t>121597</t>
  </si>
  <si>
    <t>21597</t>
  </si>
  <si>
    <t>PALLADONE-SR 4 MG</t>
  </si>
  <si>
    <t>POR CPS PRO 30X4MG</t>
  </si>
  <si>
    <t>132738</t>
  </si>
  <si>
    <t>32738</t>
  </si>
  <si>
    <t>FLUZAK</t>
  </si>
  <si>
    <t>POR CPS DUR 30X20MG</t>
  </si>
  <si>
    <t>159746</t>
  </si>
  <si>
    <t>HEŘMÁNKOVÝ ČAJ LEROS</t>
  </si>
  <si>
    <t>SPC 20X1.5GM(SÁČKY)</t>
  </si>
  <si>
    <t>128740</t>
  </si>
  <si>
    <t>28740</t>
  </si>
  <si>
    <t>JANUVIA 100 MG</t>
  </si>
  <si>
    <t>POR TBL FLM 28X100MG</t>
  </si>
  <si>
    <t>921551</t>
  </si>
  <si>
    <t>KL BALS.PERUVIANUM, 50g</t>
  </si>
  <si>
    <t>185793</t>
  </si>
  <si>
    <t>136395</t>
  </si>
  <si>
    <t>SOLCOSERYL DENTAL ADHESIVE</t>
  </si>
  <si>
    <t>STM PST 1X5GM</t>
  </si>
  <si>
    <t>920376</t>
  </si>
  <si>
    <t>KL SOL.HYD.PEROX.3% 200G v sirokohrdle lahvi</t>
  </si>
  <si>
    <t>921277</t>
  </si>
  <si>
    <t>KL JODOVÝ OLEJ 30G</t>
  </si>
  <si>
    <t>198191</t>
  </si>
  <si>
    <t>98191</t>
  </si>
  <si>
    <t>CYTEAL</t>
  </si>
  <si>
    <t>LIQ 1X500ML</t>
  </si>
  <si>
    <t>176954</t>
  </si>
  <si>
    <t>ALGIFEN NEO</t>
  </si>
  <si>
    <t>POR GTT SOL 1X50ML</t>
  </si>
  <si>
    <t>841094</t>
  </si>
  <si>
    <t>Corsodyl ustni voda 0,1% 200 ml</t>
  </si>
  <si>
    <t>395712</t>
  </si>
  <si>
    <t>HBF Calcium panthotenát mast 30g</t>
  </si>
  <si>
    <t>397238</t>
  </si>
  <si>
    <t>KL ETHANOLUM BENZ.DENAT. 500ml /400g/</t>
  </si>
  <si>
    <t>UN 1170</t>
  </si>
  <si>
    <t>202701</t>
  </si>
  <si>
    <t>POR TBL ENT 90X20MG</t>
  </si>
  <si>
    <t>198054</t>
  </si>
  <si>
    <t>SANVAL 10 MG</t>
  </si>
  <si>
    <t>POR TBL FLM 20X10MG</t>
  </si>
  <si>
    <t>989607</t>
  </si>
  <si>
    <t>B-Komplex forte Zentiva drg.20</t>
  </si>
  <si>
    <t>202924</t>
  </si>
  <si>
    <t>POR TBL FLM 10X250MG</t>
  </si>
  <si>
    <t>136129</t>
  </si>
  <si>
    <t>NICORETTE INVISIPATCH 15 MG/16 H</t>
  </si>
  <si>
    <t>DRM EMP TDR 7X15MG</t>
  </si>
  <si>
    <t>920235</t>
  </si>
  <si>
    <t>15880</t>
  </si>
  <si>
    <t>DZ BRAUNOL 500 ML</t>
  </si>
  <si>
    <t>203092</t>
  </si>
  <si>
    <t>LIDOCAIN EGIS 10 %</t>
  </si>
  <si>
    <t>DRM SPR SOL 1X38GM</t>
  </si>
  <si>
    <t>203323</t>
  </si>
  <si>
    <t>DRM UNG 1X100GM 10%</t>
  </si>
  <si>
    <t>142613</t>
  </si>
  <si>
    <t>42613</t>
  </si>
  <si>
    <t>EXACYL</t>
  </si>
  <si>
    <t>POR TBLFLM20X500MG</t>
  </si>
  <si>
    <t>202362</t>
  </si>
  <si>
    <t>IBALGIN 400</t>
  </si>
  <si>
    <t>POR TBL FLM 48X400MG</t>
  </si>
  <si>
    <t>990417</t>
  </si>
  <si>
    <t>Linola Radio-Derm 50g</t>
  </si>
  <si>
    <t>214913</t>
  </si>
  <si>
    <t>TBL 10X250MG</t>
  </si>
  <si>
    <t>214616</t>
  </si>
  <si>
    <t>115318</t>
  </si>
  <si>
    <t>POR CPS ETD 90X20MG</t>
  </si>
  <si>
    <t>501567</t>
  </si>
  <si>
    <t>KL UNG.FRAMYKOIN</t>
  </si>
  <si>
    <t>10G</t>
  </si>
  <si>
    <t>848281</t>
  </si>
  <si>
    <t>129437</t>
  </si>
  <si>
    <t>DERIN 25 MG POTAHOVANÉ TABLETY</t>
  </si>
  <si>
    <t>POR TBL FLM 30X25MG</t>
  </si>
  <si>
    <t>215606</t>
  </si>
  <si>
    <t>189691</t>
  </si>
  <si>
    <t>TEZEO HCT 80 MG/25 MG</t>
  </si>
  <si>
    <t>501596</t>
  </si>
  <si>
    <t>ECOLAV Výplach očí 100ml</t>
  </si>
  <si>
    <t>100 ml</t>
  </si>
  <si>
    <t>846738</t>
  </si>
  <si>
    <t>Biopron Forte 10 tob.</t>
  </si>
  <si>
    <t>P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</si>
  <si>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</si>
  <si>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</si>
  <si>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</si>
  <si>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</si>
  <si>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</si>
  <si>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</si>
  <si>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</si>
  <si>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</si>
  <si>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</si>
  <si>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117121</t>
  </si>
  <si>
    <t>17121</t>
  </si>
  <si>
    <t>LANZUL</t>
  </si>
  <si>
    <t>CPS 28X30MG</t>
  </si>
  <si>
    <t>132063</t>
  </si>
  <si>
    <t>32063</t>
  </si>
  <si>
    <t>FRAXIPARINE</t>
  </si>
  <si>
    <t>INJ SOL 10X0.8ML</t>
  </si>
  <si>
    <t>132090</t>
  </si>
  <si>
    <t>32090</t>
  </si>
  <si>
    <t>TRALGIT 50 INJ</t>
  </si>
  <si>
    <t>INJ SOL 5X1ML/50MG</t>
  </si>
  <si>
    <t>142547</t>
  </si>
  <si>
    <t>42547</t>
  </si>
  <si>
    <t>LACTULOSE AL SIRUP</t>
  </si>
  <si>
    <t>POR SIR 1X500ML</t>
  </si>
  <si>
    <t>149909</t>
  </si>
  <si>
    <t>49909</t>
  </si>
  <si>
    <t>LOKREN 20 MG</t>
  </si>
  <si>
    <t>POR TBL FLM 28X20MG</t>
  </si>
  <si>
    <t>156981</t>
  </si>
  <si>
    <t>56981</t>
  </si>
  <si>
    <t>TRITACE 5</t>
  </si>
  <si>
    <t>TBL 30X5MG</t>
  </si>
  <si>
    <t>166030</t>
  </si>
  <si>
    <t>66030</t>
  </si>
  <si>
    <t>ZODAC</t>
  </si>
  <si>
    <t>TBL OBD 30X10MG</t>
  </si>
  <si>
    <t>184399</t>
  </si>
  <si>
    <t>84399</t>
  </si>
  <si>
    <t>NEURONTIN 300MG</t>
  </si>
  <si>
    <t>CPS 50X300MG</t>
  </si>
  <si>
    <t>193013</t>
  </si>
  <si>
    <t>93013</t>
  </si>
  <si>
    <t>SORTIS 10MG</t>
  </si>
  <si>
    <t>844410</t>
  </si>
  <si>
    <t>106344</t>
  </si>
  <si>
    <t>LANZUL 15 MG</t>
  </si>
  <si>
    <t>POR CPS ETD 28X15MG</t>
  </si>
  <si>
    <t>844554</t>
  </si>
  <si>
    <t>114065</t>
  </si>
  <si>
    <t>LOZAP 50 ZENTIVA</t>
  </si>
  <si>
    <t>POR TBL FLM 30X50MG</t>
  </si>
  <si>
    <t>844651</t>
  </si>
  <si>
    <t>101205</t>
  </si>
  <si>
    <t>PRESTARIUM NEO</t>
  </si>
  <si>
    <t>POR TBL FLM 30X5MG</t>
  </si>
  <si>
    <t>848765</t>
  </si>
  <si>
    <t>107938</t>
  </si>
  <si>
    <t>CORDARONE</t>
  </si>
  <si>
    <t>INJ SOL 6X3ML/150MG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</si>
  <si>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</si>
  <si>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</si>
  <si>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</si>
  <si>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</si>
  <si>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</si>
  <si>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</si>
  <si>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</si>
  <si>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</si>
  <si>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</si>
  <si>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</si>
  <si>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</si>
  <si>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</si>
  <si>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</si>
  <si>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</si>
  <si>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</si>
  <si>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</si>
  <si>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</si>
  <si>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</si>
  <si>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</si>
  <si>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</si>
  <si>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</si>
  <si>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</si>
  <si>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</si>
  <si>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</si>
  <si>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</si>
  <si>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</si>
  <si>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</si>
  <si>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</si>
  <si>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</si>
  <si>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</si>
  <si>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</si>
  <si>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</si>
  <si>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</si>
  <si>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</si>
  <si>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844377</t>
  </si>
  <si>
    <t>BETAHISTIN ACTAVIS 16 MG</t>
  </si>
  <si>
    <t>POR TBL NOB 60X16MG</t>
  </si>
  <si>
    <t>193015</t>
  </si>
  <si>
    <t>93015</t>
  </si>
  <si>
    <t>SORTIS 10 MG</t>
  </si>
  <si>
    <t>POR TBL FLM100X10MG</t>
  </si>
  <si>
    <t>126486</t>
  </si>
  <si>
    <t>26486</t>
  </si>
  <si>
    <t>ACTRAPID PENFILL 100IU/ML</t>
  </si>
  <si>
    <t>INJ SOL 5X3ML</t>
  </si>
  <si>
    <t>132058</t>
  </si>
  <si>
    <t>32058</t>
  </si>
  <si>
    <t>INJ SOL 10X0.3ML</t>
  </si>
  <si>
    <t>146692</t>
  </si>
  <si>
    <t>46692</t>
  </si>
  <si>
    <t>EUTHYROX 75</t>
  </si>
  <si>
    <t>TBL 100X75RG</t>
  </si>
  <si>
    <t>190959</t>
  </si>
  <si>
    <t>90959</t>
  </si>
  <si>
    <t>XANAX</t>
  </si>
  <si>
    <t>TBL 30X0.5MG</t>
  </si>
  <si>
    <t>117431</t>
  </si>
  <si>
    <t>17431</t>
  </si>
  <si>
    <t>CITALEC 20 ZENTIVA</t>
  </si>
  <si>
    <t>POR TBL FLM30X20MG</t>
  </si>
  <si>
    <t>150699</t>
  </si>
  <si>
    <t>50699</t>
  </si>
  <si>
    <t>PAMIDRONATE MEDAC 3 MG/ML</t>
  </si>
  <si>
    <t>INF CNC SOL 1X20ML</t>
  </si>
  <si>
    <t>191922</t>
  </si>
  <si>
    <t>SIOFOR 1000</t>
  </si>
  <si>
    <t>POR TBL FLM 60X1000MG</t>
  </si>
  <si>
    <t>203097</t>
  </si>
  <si>
    <t>AMOKSIKLAV 1 G</t>
  </si>
  <si>
    <t>POR TBL FLM 21X1GM</t>
  </si>
  <si>
    <t>187607</t>
  </si>
  <si>
    <t>ONDANSETRON B. BRAUN 2 MG/ML</t>
  </si>
  <si>
    <t>INJ SOL 20X4ML/8MG LDPE</t>
  </si>
  <si>
    <t>24550</t>
  </si>
  <si>
    <t>ONDANSETRON KABI 2 MG/ML</t>
  </si>
  <si>
    <t>INJ SOL 5X4ML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</si>
  <si>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</si>
  <si>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</si>
  <si>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</si>
  <si>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</si>
  <si>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</si>
  <si>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</si>
  <si>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</si>
  <si>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INJ SOL 10X0.6ML</t>
  </si>
  <si>
    <t>213490</t>
  </si>
  <si>
    <t>INJ SOL 10X1ML</t>
  </si>
  <si>
    <t>214525</t>
  </si>
  <si>
    <t>CONTROLOC 40 MG</t>
  </si>
  <si>
    <t>POR TBL ENT 28X40MG</t>
  </si>
  <si>
    <t>132689</t>
  </si>
  <si>
    <t>POR TBL FLM 60X20MG</t>
  </si>
  <si>
    <t>187427</t>
  </si>
  <si>
    <t>LETROX 100</t>
  </si>
  <si>
    <t>POR TBL NOB 100X100RG II</t>
  </si>
  <si>
    <t>185206</t>
  </si>
  <si>
    <t>NOVETRON 8 MG DISPERGOVATELNÉ TABLETY</t>
  </si>
  <si>
    <t>POR TBL DIS 10X8MG</t>
  </si>
  <si>
    <t>170760</t>
  </si>
  <si>
    <t>MOMMOX 0,05 MG/DÁVKU</t>
  </si>
  <si>
    <t>NAS SPR SUS 140X50RG</t>
  </si>
  <si>
    <t>50113006</t>
  </si>
  <si>
    <t>990411</t>
  </si>
  <si>
    <t>Nutrison advanced Diason energy HP vanil 1000ml N.</t>
  </si>
  <si>
    <t>988740</t>
  </si>
  <si>
    <t>Nutrison Advanced Diason 1000ml</t>
  </si>
  <si>
    <t>133339</t>
  </si>
  <si>
    <t>33339</t>
  </si>
  <si>
    <t>DIASIP S PŘÍCHUTÍ JAHODOVOU</t>
  </si>
  <si>
    <t>POR SOL 1X200ML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</si>
  <si>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</si>
  <si>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</si>
  <si>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</si>
  <si>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</si>
  <si>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</si>
  <si>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</si>
  <si>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</si>
  <si>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</si>
  <si>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</si>
  <si>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</si>
  <si>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</si>
  <si>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</si>
  <si>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33739</t>
  </si>
  <si>
    <t>NUTRIDRINK COMPACT PROTEIN S PŘÍCHUTÍ VANILKOVOU</t>
  </si>
  <si>
    <t>POR SOL 4X125ML</t>
  </si>
  <si>
    <t>33740</t>
  </si>
  <si>
    <t>NUTRIDRINK COMPACT PROTEIN S PŘÍCHUTÍ KÁVY</t>
  </si>
  <si>
    <t>33741</t>
  </si>
  <si>
    <t>NUTRIDRINK COMPACT PROTEIN S PŘÍCHUTÍ BANÁNOVOU</t>
  </si>
  <si>
    <t>33742</t>
  </si>
  <si>
    <t>NUTRIDRINK COMPACT PROTEIN S PŘÍCHUTÍ JAHODOVOU</t>
  </si>
  <si>
    <t>133220</t>
  </si>
  <si>
    <t>33220</t>
  </si>
  <si>
    <t>PROTIFAR</t>
  </si>
  <si>
    <t>POR PLV SOL 1X225GM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</si>
  <si>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</si>
  <si>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</si>
  <si>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</si>
  <si>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</si>
  <si>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</si>
  <si>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</si>
  <si>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</si>
  <si>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</si>
  <si>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</si>
  <si>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846764</t>
  </si>
  <si>
    <t>33418</t>
  </si>
  <si>
    <t>NUTRIDRINK COMPACT S PŘÍCHUTÍ JAHODOVOU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</si>
  <si>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</si>
  <si>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</si>
  <si>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</si>
  <si>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</si>
  <si>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</si>
  <si>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</si>
  <si>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33677</t>
  </si>
  <si>
    <t>NUTRISON ENERGY MULTI FIBRE</t>
  </si>
  <si>
    <t>POR SOL 1X1500ML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</si>
  <si>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</si>
  <si>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</si>
  <si>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</si>
  <si>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</si>
  <si>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</si>
  <si>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</si>
  <si>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</si>
  <si>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33855</t>
  </si>
  <si>
    <t>NUTRIDRINK BALÍČEK 5+1</t>
  </si>
  <si>
    <t>POR SOL 6X200ML</t>
  </si>
  <si>
    <t>33859</t>
  </si>
  <si>
    <t>NUTRIDRINK JUICE STYLE S PŘÍCHUTÍ JABLEČNOU</t>
  </si>
  <si>
    <t>33858</t>
  </si>
  <si>
    <t>NUTRIDRINK JUICE STYLE S PŘÍCHUTÍ JAHODOVOU</t>
  </si>
  <si>
    <t>33898</t>
  </si>
  <si>
    <t>NUTRIDRINK COMPACT NEUTRAL</t>
  </si>
  <si>
    <t>217005</t>
  </si>
  <si>
    <t>NUTRICOMP SOUP JEMNÉ KUŘECÍ KARI</t>
  </si>
  <si>
    <t>217006</t>
  </si>
  <si>
    <t>NUTRICOMP SOUP ZELENINOVÁ POLÉVKA</t>
  </si>
  <si>
    <t>50113007</t>
  </si>
  <si>
    <t>87239</t>
  </si>
  <si>
    <t>FANHDI 50 I.U./ML</t>
  </si>
  <si>
    <t>IVN INJ PSO LQF 1+1X10ML</t>
  </si>
  <si>
    <t>50113013</t>
  </si>
  <si>
    <t>12191</t>
  </si>
  <si>
    <t>MEGAMOX 1 G</t>
  </si>
  <si>
    <t>POR TBL FLM 14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</si>
  <si>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</si>
  <si>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</si>
  <si>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</si>
  <si>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</si>
  <si>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</si>
  <si>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</si>
  <si>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</si>
  <si>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</si>
  <si>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</si>
  <si>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</si>
  <si>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</si>
  <si>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</si>
  <si>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</si>
  <si>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</si>
  <si>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103708</t>
  </si>
  <si>
    <t>3708</t>
  </si>
  <si>
    <t>ZYVOXID</t>
  </si>
  <si>
    <t>INF SOL 10X300ML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</si>
  <si>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</si>
  <si>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</si>
  <si>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</si>
  <si>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</si>
  <si>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</si>
  <si>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</si>
  <si>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</si>
  <si>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</si>
  <si>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</si>
  <si>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</si>
  <si>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</si>
  <si>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</si>
  <si>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</si>
  <si>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</si>
  <si>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</si>
  <si>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</si>
  <si>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847476</t>
  </si>
  <si>
    <t>112782</t>
  </si>
  <si>
    <t xml:space="preserve">GENTAMICIN B.BRAUN 3 MG/ML INFUZNÍ ROZTOK </t>
  </si>
  <si>
    <t>INF SOL 20X80ML</t>
  </si>
  <si>
    <t>117170</t>
  </si>
  <si>
    <t>17170</t>
  </si>
  <si>
    <t>BELOGENT KRÉM</t>
  </si>
  <si>
    <t>CRM 1X30GM</t>
  </si>
  <si>
    <t>117171</t>
  </si>
  <si>
    <t>17171</t>
  </si>
  <si>
    <t>BELOGENT MAST</t>
  </si>
  <si>
    <t>131656</t>
  </si>
  <si>
    <t>CEFTAZIDIM KABI 2 GM</t>
  </si>
  <si>
    <t>INJ+INF PLV SOL 10X2GM</t>
  </si>
  <si>
    <t>113973</t>
  </si>
  <si>
    <t>13973</t>
  </si>
  <si>
    <t>TOBREX LA</t>
  </si>
  <si>
    <t>OPH GTT SOL5ML/15MG</t>
  </si>
  <si>
    <t>188746</t>
  </si>
  <si>
    <t>88746</t>
  </si>
  <si>
    <t>FUCIDIN</t>
  </si>
  <si>
    <t>UNG 1X15GM 2%</t>
  </si>
  <si>
    <t>844851</t>
  </si>
  <si>
    <t>107135</t>
  </si>
  <si>
    <t>DALACIN C 150 MG</t>
  </si>
  <si>
    <t>POR CPS DUR 16x150mg</t>
  </si>
  <si>
    <t>113453</t>
  </si>
  <si>
    <t>PIPERACILLIN/TAZOBACTAM KABI 4 G/0,5 G</t>
  </si>
  <si>
    <t>INF PLV SOL 10X4.5GM</t>
  </si>
  <si>
    <t>151460</t>
  </si>
  <si>
    <t>CEFUROXIM KABI 750 MG</t>
  </si>
  <si>
    <t>INJ+INF PLV SOL 10X750MG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</si>
  <si>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</si>
  <si>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</si>
  <si>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</si>
  <si>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</si>
  <si>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</si>
  <si>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</si>
  <si>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</si>
  <si>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</si>
  <si>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</si>
  <si>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</si>
  <si>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</si>
  <si>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</si>
  <si>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</si>
  <si>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197699</t>
  </si>
  <si>
    <t xml:space="preserve">LINEZOLID SANDOZ 600 MG </t>
  </si>
  <si>
    <t>POR TBL FLM 10X600MG</t>
  </si>
  <si>
    <t>195147</t>
  </si>
  <si>
    <t>AMIKACIN MEDOPHARM 500 MG/2 ML</t>
  </si>
  <si>
    <t>INJ+INF SOL 10X2ML/500MG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</si>
  <si>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</si>
  <si>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</si>
  <si>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</si>
  <si>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</si>
  <si>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</si>
  <si>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</si>
  <si>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</si>
  <si>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</si>
  <si>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166269</t>
  </si>
  <si>
    <t>VANCOMYCIN MYLAN 1000 MG</t>
  </si>
  <si>
    <t>INF PLV SOL 1X1GM</t>
  </si>
  <si>
    <t>183817</t>
  </si>
  <si>
    <t>ARCHIFAR 1 G</t>
  </si>
  <si>
    <t>INJ+INF PLV SOL 10X1GM</t>
  </si>
  <si>
    <t>50113014</t>
  </si>
  <si>
    <t>166036</t>
  </si>
  <si>
    <t>66036</t>
  </si>
  <si>
    <t>MYCOMAX 100</t>
  </si>
  <si>
    <t>CPS 28X100MG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</si>
  <si>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</si>
  <si>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</si>
  <si>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</si>
  <si>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</si>
  <si>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</si>
  <si>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</si>
  <si>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</si>
  <si>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</si>
  <si>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</si>
  <si>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</si>
  <si>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50113011</t>
  </si>
  <si>
    <t>87240</t>
  </si>
  <si>
    <t>Fanhdi 100 I.U/ml(1000 I.U.)GRIFOLS</t>
  </si>
  <si>
    <t>Fanhdi 50 I.U./ml(500 I.U) GRIFOLS</t>
  </si>
  <si>
    <t>0203317</t>
  </si>
  <si>
    <t>IMMUNATE STIM PLUS 1000 IU FVIII/750 IU VWF</t>
  </si>
  <si>
    <t>INJ PSO LQF 1+1X10MLX100IU/ML</t>
  </si>
  <si>
    <t>0203319</t>
  </si>
  <si>
    <t>IMMUNATE STIM PLUS 500 IU FVIII/375 IU VWF</t>
  </si>
  <si>
    <t>INJ PSO LQF 1+1X5MLX100IU/ML</t>
  </si>
  <si>
    <t>50113002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</si>
  <si>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</si>
  <si>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</si>
  <si>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</si>
  <si>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</si>
  <si>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</si>
  <si>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</si>
  <si>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</si>
  <si>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149409</t>
  </si>
  <si>
    <t>49409</t>
  </si>
  <si>
    <t>AMINOPLASMAL B.BRAUN 5% E</t>
  </si>
  <si>
    <t>INF SOL 10X500ML</t>
  </si>
  <si>
    <t>116337</t>
  </si>
  <si>
    <t>16337</t>
  </si>
  <si>
    <t>LIPOPLUS 20%</t>
  </si>
  <si>
    <t>INFEML10X250ML-SKLO</t>
  </si>
  <si>
    <t>191836</t>
  </si>
  <si>
    <t>91836</t>
  </si>
  <si>
    <t>INJ 5X1ML/6.5MG</t>
  </si>
  <si>
    <t>51384</t>
  </si>
  <si>
    <t>INF SOL 10X1000MLPLAH</t>
  </si>
  <si>
    <t>100394</t>
  </si>
  <si>
    <t>394</t>
  </si>
  <si>
    <t>ATROPIN BIOTIKA 1MG</t>
  </si>
  <si>
    <t>INJ 10X1ML/1MG</t>
  </si>
  <si>
    <t>104071</t>
  </si>
  <si>
    <t>4071</t>
  </si>
  <si>
    <t>100407</t>
  </si>
  <si>
    <t>407</t>
  </si>
  <si>
    <t>CALCIUM BIOTIKA</t>
  </si>
  <si>
    <t>INJ 10X10ML/1GM</t>
  </si>
  <si>
    <t>185812</t>
  </si>
  <si>
    <t>85812</t>
  </si>
  <si>
    <t>LIDOCAIN</t>
  </si>
  <si>
    <t>INJ 10X2ML 2%</t>
  </si>
  <si>
    <t>921230</t>
  </si>
  <si>
    <t>KL VASELINUM ALBUM, 20G</t>
  </si>
  <si>
    <t>102439</t>
  </si>
  <si>
    <t>2439</t>
  </si>
  <si>
    <t>MARCAINE 0.5%</t>
  </si>
  <si>
    <t>INJ SOL5X20ML/100MG</t>
  </si>
  <si>
    <t>920064</t>
  </si>
  <si>
    <t>KL SOL.METHYLROS.CHL.1% 10G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</si>
  <si>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</si>
  <si>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</si>
  <si>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</si>
  <si>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</si>
  <si>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</si>
  <si>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</si>
  <si>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</si>
  <si>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</si>
  <si>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</si>
  <si>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</si>
  <si>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921241</t>
  </si>
  <si>
    <t>KL SOL.ARG.NITR.10% 10G</t>
  </si>
  <si>
    <t>921272</t>
  </si>
  <si>
    <t>KL JODOVY OLEJ 10G</t>
  </si>
  <si>
    <t>921453</t>
  </si>
  <si>
    <t>KL SOL.PHENOLI CAMPHOR. 10g</t>
  </si>
  <si>
    <t>930674</t>
  </si>
  <si>
    <t>KL CHLORNAN SODNÝ 1% 300g v sirokohrdle lahvi</t>
  </si>
  <si>
    <t>921245</t>
  </si>
  <si>
    <t>KL BENZINUM 150g v sirokohrdle lahvi</t>
  </si>
  <si>
    <t>921244</t>
  </si>
  <si>
    <t>KL ETHANOL.C.BENZINO 150G v sirokohrdle lahvi</t>
  </si>
  <si>
    <t>176538</t>
  </si>
  <si>
    <t>76538</t>
  </si>
  <si>
    <t>MEPIVASTESIN</t>
  </si>
  <si>
    <t>INJ SOL 50X1.7ML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</si>
  <si>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</si>
  <si>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</si>
  <si>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</si>
  <si>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</si>
  <si>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</si>
  <si>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</si>
  <si>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187660</t>
  </si>
  <si>
    <t>INJ SOL 100X20ML II</t>
  </si>
  <si>
    <t>190044</t>
  </si>
  <si>
    <t>90044</t>
  </si>
  <si>
    <t>DEPO-MEDROL</t>
  </si>
  <si>
    <t>INJ 1X1ML/40MG</t>
  </si>
  <si>
    <t>500412</t>
  </si>
  <si>
    <t>KL SOL.PHENOLI CAMPHOR. 50 g RD</t>
  </si>
  <si>
    <t>94933</t>
  </si>
  <si>
    <t>AUGMENTIN 1 G</t>
  </si>
  <si>
    <t>POR TBL FLM 14X1GM+SÁČ</t>
  </si>
  <si>
    <t>185546</t>
  </si>
  <si>
    <t>BRUFEDOL 400 MG ŠUMIVÉ GRANULE</t>
  </si>
  <si>
    <t>POR GRA EFF 30X400MG</t>
  </si>
  <si>
    <t>185524</t>
  </si>
  <si>
    <t>85524</t>
  </si>
  <si>
    <t>AMOKSIKLAV</t>
  </si>
  <si>
    <t>TBL OBD 21X375MG</t>
  </si>
  <si>
    <t>905098</t>
  </si>
  <si>
    <t>23989</t>
  </si>
  <si>
    <t>DZ OCTENISEPT 1 l</t>
  </si>
  <si>
    <t>900814</t>
  </si>
  <si>
    <t>KL SOL.FORMAL.K FIXACI TKANI,1000G</t>
  </si>
  <si>
    <t>900321</t>
  </si>
  <si>
    <t>KL PRIPRAVEK</t>
  </si>
  <si>
    <t>900406</t>
  </si>
  <si>
    <t>KL SOL.NOVIKOV 10G</t>
  </si>
  <si>
    <t>920117</t>
  </si>
  <si>
    <t>KL SOL.FORMALDEHYDI 10% 1000 g</t>
  </si>
  <si>
    <t>UN 2209</t>
  </si>
  <si>
    <t>500988</t>
  </si>
  <si>
    <t>KL VASELINUM ALBUM STERILNI, 20G</t>
  </si>
  <si>
    <t>380759</t>
  </si>
  <si>
    <t>169469</t>
  </si>
  <si>
    <t>OPSITE SPRAY 240 ML</t>
  </si>
  <si>
    <t>TRANSPARENTNÍ FILM</t>
  </si>
  <si>
    <t>844940</t>
  </si>
  <si>
    <t>KL ELIXÍR NA OPTIKU</t>
  </si>
  <si>
    <t>930224</t>
  </si>
  <si>
    <t>KL BENZINUM 900ml/ 600g</t>
  </si>
  <si>
    <t>UN 3295</t>
  </si>
  <si>
    <t>901084</t>
  </si>
  <si>
    <t>IR SOL.METHYLROSANIL.CHL.1%10ML</t>
  </si>
  <si>
    <t>IR 10ml</t>
  </si>
  <si>
    <t>901176</t>
  </si>
  <si>
    <t>IR AC.BORICI AQ.OPHTAL.50 ML</t>
  </si>
  <si>
    <t>IR OČNI VODA 50 ml</t>
  </si>
  <si>
    <t>988837</t>
  </si>
  <si>
    <t>Calcium pantothenicum krém Generica  30g</t>
  </si>
  <si>
    <t>Klinika ústní,čelistní a obl. chir.</t>
  </si>
  <si>
    <t>UCOCH: lůžkové oddělení 33</t>
  </si>
  <si>
    <t>UCOCH: ambulance</t>
  </si>
  <si>
    <t>UCOCH: LPS stomatologická</t>
  </si>
  <si>
    <t>UCOCH: operační sál</t>
  </si>
  <si>
    <t>UCOCH, LPS stomatologická - denní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</si>
  <si>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</si>
  <si>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</si>
  <si>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</si>
  <si>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</si>
  <si>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</si>
  <si>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394 TO krevní deriváty hemofilici (112 01 003)</t>
  </si>
  <si>
    <t>Lékárna - parenter. výživa</t>
  </si>
  <si>
    <t>2511 - UCOCH: lůžkové oddělení 33</t>
  </si>
  <si>
    <t>2562 - UCOCH: operační sál</t>
  </si>
  <si>
    <t>2522 - UCOCH: LPS stomatologická</t>
  </si>
  <si>
    <t>2521 - UCOCH: ambulance</t>
  </si>
  <si>
    <t>J01GB06 - Amikacin</t>
  </si>
  <si>
    <t>J02AC01 - Flukonazol</t>
  </si>
  <si>
    <t>J01CR02 - Amoxicilin a enzymový inhibitor</t>
  </si>
  <si>
    <t>M01AX17 - Nimesulid</t>
  </si>
  <si>
    <t>N06AB04 - Citalopram</t>
  </si>
  <si>
    <t>J01XA01 - Vankomycin</t>
  </si>
  <si>
    <t>J01FF01 - Klindamycin</t>
  </si>
  <si>
    <t>A10AB05 - Inzulin aspart</t>
  </si>
  <si>
    <t>M05BA03 - Kyselina pamidronová</t>
  </si>
  <si>
    <t>A10BA02 - Metformin</t>
  </si>
  <si>
    <t>A06AD11 - Laktulóza</t>
  </si>
  <si>
    <t>A10BB12 - Glimepirid</t>
  </si>
  <si>
    <t>A02BC03 - Lansoprazol</t>
  </si>
  <si>
    <t>B01AB06 - Nadroparin</t>
  </si>
  <si>
    <t>J01XD01 - Metronidazol</t>
  </si>
  <si>
    <t>C01BD01 - Amiodaron</t>
  </si>
  <si>
    <t>N03AX12 - Gabapentin</t>
  </si>
  <si>
    <t>C02AC05 - Moxonidin</t>
  </si>
  <si>
    <t>R01AD09 - Mometason</t>
  </si>
  <si>
    <t>C07AG02 - Karvedilol</t>
  </si>
  <si>
    <t>J01DH02 - Meropenem</t>
  </si>
  <si>
    <t>C09AA04 - Perindopril</t>
  </si>
  <si>
    <t>J01GB03 - Gentamicin</t>
  </si>
  <si>
    <t>C09AA05 - Ramipril</t>
  </si>
  <si>
    <t>J01MA02 - Ciprofloxacin</t>
  </si>
  <si>
    <t>C09CA01 - Losartan</t>
  </si>
  <si>
    <t>J01XB01 - Kolistin</t>
  </si>
  <si>
    <t>C09CA07 - Telmisartan</t>
  </si>
  <si>
    <t>A10AB01 - Inzulin lidský</t>
  </si>
  <si>
    <t>A04AA01 - Ondansetron</t>
  </si>
  <si>
    <t>C10AA05 - Atorvastatin</t>
  </si>
  <si>
    <t>N02AX02 - Tramadol</t>
  </si>
  <si>
    <t>H02AB04 - Methylprednisolon</t>
  </si>
  <si>
    <t>N05BA12 - Alprazolam</t>
  </si>
  <si>
    <t>H03AA01 - Levothyroxin, sodná sůl</t>
  </si>
  <si>
    <t>N07CA01 - Betahistin</t>
  </si>
  <si>
    <t>R06AE07 - Cetirizin</t>
  </si>
  <si>
    <t>R03AC02 - Salbutamol</t>
  </si>
  <si>
    <t>V06XX - Potraviny pro zvláštní lékařské účely (PZLÚ)</t>
  </si>
  <si>
    <t>J01DD02 - Ceftazidim</t>
  </si>
  <si>
    <t>A02BC02 - Pantoprazol</t>
  </si>
  <si>
    <t>J01CR05 - Piperacilin a enzymový inhibitor</t>
  </si>
  <si>
    <t>A02BC02</t>
  </si>
  <si>
    <t>TBL ENT 28X40MG I</t>
  </si>
  <si>
    <t>A02BC03</t>
  </si>
  <si>
    <t>CPS ETD 28X15MG</t>
  </si>
  <si>
    <t>A04AA01</t>
  </si>
  <si>
    <t>ONDANSETRON B. BRAUN 2 MG/ML INJEKČNÍ ROZTOK</t>
  </si>
  <si>
    <t>INJ SOL 20X4MLX2MG/ML II</t>
  </si>
  <si>
    <t>INJ SOL 5X4MLX2MG/ML</t>
  </si>
  <si>
    <t>A06AD11</t>
  </si>
  <si>
    <t>SIR 1X500MLX0,667GM/ML</t>
  </si>
  <si>
    <t>A10AB01</t>
  </si>
  <si>
    <t>ACTRAPID PENFILL 100 MEZINÁRODNÍCH JEDNOTEK/ML</t>
  </si>
  <si>
    <t>INJ SOL 5X3MLX100IU/ML</t>
  </si>
  <si>
    <t>A10AB05</t>
  </si>
  <si>
    <t>NOVORAPID 100 JEDNOTEK/ML</t>
  </si>
  <si>
    <t>INJ SOL 1X10MLX100UT/ML</t>
  </si>
  <si>
    <t>A10BA02</t>
  </si>
  <si>
    <t>TBL FLM 60X1000MG</t>
  </si>
  <si>
    <t>A10BB12</t>
  </si>
  <si>
    <t>TBL NOB 30X2MG</t>
  </si>
  <si>
    <t>B01AB06</t>
  </si>
  <si>
    <t>INJ SOL ISP 10X0,3MLX9500IU/ML</t>
  </si>
  <si>
    <t>INJ SOL ISP 10X0,6MLX9500IU/ML</t>
  </si>
  <si>
    <t>INJ SOL ISP 10X1MLX9500IU/ML</t>
  </si>
  <si>
    <t>INJ SOL ISP 10X0,4MLX9500IU/ML</t>
  </si>
  <si>
    <t>INJ SOL ISP 10X0,8MLX9500IU/ML</t>
  </si>
  <si>
    <t>C01BD01</t>
  </si>
  <si>
    <t>INJ SOL 6X3MLX50MG/ML</t>
  </si>
  <si>
    <t>C02AC05</t>
  </si>
  <si>
    <t>MOXOSTAD 0,3 MG</t>
  </si>
  <si>
    <t>TBL FLM 30X0,3MG</t>
  </si>
  <si>
    <t>C07AG02</t>
  </si>
  <si>
    <t>TBL NOB 30X6,25MG</t>
  </si>
  <si>
    <t>C09AA04</t>
  </si>
  <si>
    <t>TBL FLM 30X5MG</t>
  </si>
  <si>
    <t>C09AA05</t>
  </si>
  <si>
    <t>TBL NOB 20X2,5MG</t>
  </si>
  <si>
    <t>TRITACE 5 MG</t>
  </si>
  <si>
    <t>TBL NOB 30X5MG</t>
  </si>
  <si>
    <t>C09CA01</t>
  </si>
  <si>
    <t>TBL FLM 30X50MG II</t>
  </si>
  <si>
    <t>C09CA07</t>
  </si>
  <si>
    <t>TBL NOB 30X80MG</t>
  </si>
  <si>
    <t>C10AA05</t>
  </si>
  <si>
    <t>TBL FLM 30X10MG</t>
  </si>
  <si>
    <t>TBL FLM 100X10MG</t>
  </si>
  <si>
    <t>H02AB04</t>
  </si>
  <si>
    <t>SOLU-MEDROL 40 MG/ML</t>
  </si>
  <si>
    <t>INJ PSO LQF 40MG+1MLX40MG/ML</t>
  </si>
  <si>
    <t>H03AA01</t>
  </si>
  <si>
    <t>TBL NOB 100X100RG II</t>
  </si>
  <si>
    <t>EUTHYROX 75 MIKROGRAMŮ</t>
  </si>
  <si>
    <t>TBL NOB 100X75RG</t>
  </si>
  <si>
    <t>EUTHYROX 50 MIKROGRAMŮ</t>
  </si>
  <si>
    <t>TBL NOB 100X50RG</t>
  </si>
  <si>
    <t>J01CR02</t>
  </si>
  <si>
    <t>TBL FLM 14X875MG/125MG</t>
  </si>
  <si>
    <t>TBL FLM 21X875MG/125MG</t>
  </si>
  <si>
    <t>AMOKSIKLAV 1,2 G</t>
  </si>
  <si>
    <t>INJ+INF PLV SOL 5X1000MG/200MG</t>
  </si>
  <si>
    <t>J01CR05</t>
  </si>
  <si>
    <t>INF PLV SOL 10X4GM/0,5GM</t>
  </si>
  <si>
    <t>J01DD02</t>
  </si>
  <si>
    <t>CEFTAZIDIM KABI 2 G</t>
  </si>
  <si>
    <t>J01DH02</t>
  </si>
  <si>
    <t>J01FF01</t>
  </si>
  <si>
    <t>CLINDAMYCIN KABI 150 MG/ML</t>
  </si>
  <si>
    <t>INJ SOL 10X2MLX150MG/ML</t>
  </si>
  <si>
    <t>INJ SOL 10X4MLX150MG/ML</t>
  </si>
  <si>
    <t>J01GB03</t>
  </si>
  <si>
    <t>INJ+INF SOL 10X2MLX40MG/ML</t>
  </si>
  <si>
    <t>J01GB06</t>
  </si>
  <si>
    <t>INJ+INF SOL 10X2MLX250MG/ML</t>
  </si>
  <si>
    <t>J01MA02</t>
  </si>
  <si>
    <t>INF SOL 10X100MLX2MG/ML</t>
  </si>
  <si>
    <t>J01XA01</t>
  </si>
  <si>
    <t>INF PLV SOL 1X1000MG</t>
  </si>
  <si>
    <t>J01XB01</t>
  </si>
  <si>
    <t>COLOMYCIN INJEKCE 1 000 000 MEZINÁRODNÍCH JEDNOTEK</t>
  </si>
  <si>
    <t>INJ PLV SOL+SOL NEB 10X1MU</t>
  </si>
  <si>
    <t>J01XD01</t>
  </si>
  <si>
    <t>METRONIDAZOLE 0,5%-POLPHARMA</t>
  </si>
  <si>
    <t>INF SOL 1X100MLX5MG/ML</t>
  </si>
  <si>
    <t>J02AC01</t>
  </si>
  <si>
    <t>CPS DUR 28X100MG I</t>
  </si>
  <si>
    <t>CPS DUR 28X100MG</t>
  </si>
  <si>
    <t>M01AX17</t>
  </si>
  <si>
    <t>TBL NOB 15X100MG</t>
  </si>
  <si>
    <t>TBL NOB 30X100MG</t>
  </si>
  <si>
    <t>M05BA03</t>
  </si>
  <si>
    <t>INF CNC SOL 1X20MLX3MG/ML</t>
  </si>
  <si>
    <t>N02AX02</t>
  </si>
  <si>
    <t>INJ SOL 5X1MLX50MG</t>
  </si>
  <si>
    <t>N03AX12</t>
  </si>
  <si>
    <t>NEURONTIN 300 MG</t>
  </si>
  <si>
    <t>CPS DUR 50X300MG</t>
  </si>
  <si>
    <t>N05BA12</t>
  </si>
  <si>
    <t>XANAX 0,5 MG</t>
  </si>
  <si>
    <t>TBL NOB 30X0,5MG</t>
  </si>
  <si>
    <t>N06AB04</t>
  </si>
  <si>
    <t>TBL FLM 60X20MG</t>
  </si>
  <si>
    <t>TBL FLM 30X20MG</t>
  </si>
  <si>
    <t>N07CA01</t>
  </si>
  <si>
    <t>TBL NOB 60X16MG</t>
  </si>
  <si>
    <t>R01AD09</t>
  </si>
  <si>
    <t>NAS SPR SUS 140DÁVX0,05MG/DÁV</t>
  </si>
  <si>
    <t>R03AC02</t>
  </si>
  <si>
    <t>INH SUS PSS 200DÁVX100RG/DÁV</t>
  </si>
  <si>
    <t>R06AE07</t>
  </si>
  <si>
    <t>V06XX</t>
  </si>
  <si>
    <t>PLV SOL 1X225GM</t>
  </si>
  <si>
    <t>CUBITAN S PŘÍCHUTÍ VANILKOVOU</t>
  </si>
  <si>
    <t>CUBITAN S PŘÍCHUTÍ ČOKOLÁDOVOU</t>
  </si>
  <si>
    <t>CUBITAN S PŘÍCHUTÍ JAHODOVOU</t>
  </si>
  <si>
    <t>NUTRIDRINK CREME S PŘÍCHUTÍ LESNÍHO OVOCE</t>
  </si>
  <si>
    <t>NUTRIDRINK BALÍČEK 5 + 1</t>
  </si>
  <si>
    <t>DEPO-MEDROL 40 MG/ML</t>
  </si>
  <si>
    <t>INJ SUS 1X1MLX40MG/ML</t>
  </si>
  <si>
    <t>AMOKSIKLAV 375 MG</t>
  </si>
  <si>
    <t>TBL FLM 21X250MG/125MG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</si>
  <si>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</si>
  <si>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</si>
  <si>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</si>
  <si>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</si>
  <si>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</si>
  <si>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</si>
  <si>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</si>
  <si>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</si>
  <si>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</si>
  <si>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</si>
  <si>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</si>
  <si>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</si>
  <si>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</si>
  <si>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</si>
  <si>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</si>
  <si>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</si>
  <si>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</si>
  <si>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</si>
  <si>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</si>
  <si>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</si>
  <si>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</si>
  <si>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Azar Basel</t>
  </si>
  <si>
    <t>Belák Šimon</t>
  </si>
  <si>
    <t>Bezděk Martin</t>
  </si>
  <si>
    <t>Blažková Lenka</t>
  </si>
  <si>
    <t>Bojko Jakub</t>
  </si>
  <si>
    <t>Diblík David</t>
  </si>
  <si>
    <t>Dubovská Ivana</t>
  </si>
  <si>
    <t>Fabián Jakub</t>
  </si>
  <si>
    <t>Foltasová Lenka</t>
  </si>
  <si>
    <t>Hanáková Dagmar</t>
  </si>
  <si>
    <t>Havlík Miroslav</t>
  </si>
  <si>
    <t>Heinz Petr</t>
  </si>
  <si>
    <t>Hilbertová Sandra</t>
  </si>
  <si>
    <t>Chytilová Karin</t>
  </si>
  <si>
    <t>Jirásek Petr</t>
  </si>
  <si>
    <t>Jirava Emil</t>
  </si>
  <si>
    <t>Jusku Alexandr</t>
  </si>
  <si>
    <t>Kamínková Petra</t>
  </si>
  <si>
    <t>Kašpar Matouš</t>
  </si>
  <si>
    <t>Klimeš Vladimír</t>
  </si>
  <si>
    <t>Kozák Rostislav</t>
  </si>
  <si>
    <t>Král David</t>
  </si>
  <si>
    <t>Králová Nikola</t>
  </si>
  <si>
    <t>Krejčí Přemysl</t>
  </si>
  <si>
    <t>Michl Petr</t>
  </si>
  <si>
    <t>Moťka Vladislav</t>
  </si>
  <si>
    <t>Mozoľa Michal</t>
  </si>
  <si>
    <t>Pazdera Jindřich</t>
  </si>
  <si>
    <t>Pink Richard</t>
  </si>
  <si>
    <t>Polanská Věra</t>
  </si>
  <si>
    <t>Stupková Veronika</t>
  </si>
  <si>
    <t>Tvrdý Peter</t>
  </si>
  <si>
    <t>Veverka Josef</t>
  </si>
  <si>
    <t>Voborná Iva</t>
  </si>
  <si>
    <t>Zbořil Vítězslav</t>
  </si>
  <si>
    <t>Amoxicilin a enzymový inhibitor</t>
  </si>
  <si>
    <t>Klindamycin</t>
  </si>
  <si>
    <t>CPS DUR 16X300MG</t>
  </si>
  <si>
    <t>Nimesulid</t>
  </si>
  <si>
    <t>12894</t>
  </si>
  <si>
    <t>POR GRA SUS 15X100MG I</t>
  </si>
  <si>
    <t>Flukonazol</t>
  </si>
  <si>
    <t>Klarithromycin</t>
  </si>
  <si>
    <t>203853</t>
  </si>
  <si>
    <t>KLACID 500</t>
  </si>
  <si>
    <t>TBL FLM 20X500MG</t>
  </si>
  <si>
    <t>Sodná sůl metamizolu</t>
  </si>
  <si>
    <t>NOVALGIN TABLETY</t>
  </si>
  <si>
    <t>Sulfamethoxazol a trimethoprim</t>
  </si>
  <si>
    <t>75023</t>
  </si>
  <si>
    <t>COTRIMOXAZOL AL FORTE</t>
  </si>
  <si>
    <t>TBL NOB 20X800MG/160MG</t>
  </si>
  <si>
    <t>12494</t>
  </si>
  <si>
    <t>TBL FLM 14X875MG/125MG I</t>
  </si>
  <si>
    <t>5950</t>
  </si>
  <si>
    <t>TBL FLM 10X875MG/125MG</t>
  </si>
  <si>
    <t>Doxycyklin</t>
  </si>
  <si>
    <t>90986</t>
  </si>
  <si>
    <t>DEOXYMYKOIN</t>
  </si>
  <si>
    <t>TBL NOB 10X100MG</t>
  </si>
  <si>
    <t>Nadroparin</t>
  </si>
  <si>
    <t>POR GRA SUS 30X100MG I</t>
  </si>
  <si>
    <t>Omeprazol</t>
  </si>
  <si>
    <t>25362</t>
  </si>
  <si>
    <t>HELICID 10 ZENTIVA</t>
  </si>
  <si>
    <t>CPS ETD 28X10MG</t>
  </si>
  <si>
    <t>Tramadol, kombinace</t>
  </si>
  <si>
    <t>201620</t>
  </si>
  <si>
    <t>ZALDIAR EFFERVESCENS 37,5 MG/325 MG ŠUMIVÉ TABLETY</t>
  </si>
  <si>
    <t>TBL EFF 50X37,5MG/325MG</t>
  </si>
  <si>
    <t>Flutikason-furoát</t>
  </si>
  <si>
    <t>29815</t>
  </si>
  <si>
    <t>AVAMYS 27,5 MIKROGRAMŮ/DÁVKA</t>
  </si>
  <si>
    <t>NAS SPR SUS 1X60DÁVX27,5RG/DÁV</t>
  </si>
  <si>
    <t>Jiná kapiláry stabilizující látky</t>
  </si>
  <si>
    <t>TBL ENT 30X20MG</t>
  </si>
  <si>
    <t>Kyselina aminomethylbenzoová</t>
  </si>
  <si>
    <t>98168</t>
  </si>
  <si>
    <t>TBL NOB 20X250MG</t>
  </si>
  <si>
    <t>Metronidazol</t>
  </si>
  <si>
    <t>Nafazolin</t>
  </si>
  <si>
    <t>58160</t>
  </si>
  <si>
    <t>SANORIN 0,5 PM</t>
  </si>
  <si>
    <t>NAS SPR SOL 1X10MLX0,5PM</t>
  </si>
  <si>
    <t>Ciprofloxacin</t>
  </si>
  <si>
    <t>15658</t>
  </si>
  <si>
    <t>CIPLOX 500</t>
  </si>
  <si>
    <t>TBL FLM 10X500MG</t>
  </si>
  <si>
    <t>Cefuroxim</t>
  </si>
  <si>
    <t>2430</t>
  </si>
  <si>
    <t>VAG TBL 10X500MG</t>
  </si>
  <si>
    <t>Různá jiná léčiva pro lokální léčbu v dutině ústní</t>
  </si>
  <si>
    <t>SOLCOSERYL</t>
  </si>
  <si>
    <t>ORM PST 1X5GMX2,125MG/10MG/GM</t>
  </si>
  <si>
    <t>132654</t>
  </si>
  <si>
    <t>15654</t>
  </si>
  <si>
    <t>CIPLOX 250</t>
  </si>
  <si>
    <t>TBL FLM 50X250MG</t>
  </si>
  <si>
    <t>132671</t>
  </si>
  <si>
    <t>Aciklovir</t>
  </si>
  <si>
    <t>155940</t>
  </si>
  <si>
    <t>HERPESIN KRÉM</t>
  </si>
  <si>
    <t>CRM 2GMX50MG/1GM</t>
  </si>
  <si>
    <t>Alprazolam</t>
  </si>
  <si>
    <t>83099</t>
  </si>
  <si>
    <t>XANAX SR 0,5 MG</t>
  </si>
  <si>
    <t>TBL PRO 30X0,5MG</t>
  </si>
  <si>
    <t>Amlodipin</t>
  </si>
  <si>
    <t>125045</t>
  </si>
  <si>
    <t>APO-AMLO 10</t>
  </si>
  <si>
    <t>TBL NOB 30X10MG</t>
  </si>
  <si>
    <t>15659</t>
  </si>
  <si>
    <t>TBL FLM 50X500MG</t>
  </si>
  <si>
    <t>Citalopram</t>
  </si>
  <si>
    <t>Chlorid draselný</t>
  </si>
  <si>
    <t>TBL PRO 30X1GM</t>
  </si>
  <si>
    <t>Jiná antibiotika pro lokální aplikaci</t>
  </si>
  <si>
    <t>UNG 10GMX250IU/100IU/GM</t>
  </si>
  <si>
    <t>Kyselina fusidová</t>
  </si>
  <si>
    <t>UNG 1X15GMX20MG/GM</t>
  </si>
  <si>
    <t>132526</t>
  </si>
  <si>
    <t>HELICID 10</t>
  </si>
  <si>
    <t>25365</t>
  </si>
  <si>
    <t>CPS ETD 28X20MG</t>
  </si>
  <si>
    <t>25366</t>
  </si>
  <si>
    <t>CPS ETD 90X20MG</t>
  </si>
  <si>
    <t>Ramipril</t>
  </si>
  <si>
    <t>Thiethylperazin</t>
  </si>
  <si>
    <t>SUP 6X6,5MG</t>
  </si>
  <si>
    <t>85525</t>
  </si>
  <si>
    <t>AMOKSIKLAV 625 MG</t>
  </si>
  <si>
    <t>TBL FLM 21X500MG/125MG</t>
  </si>
  <si>
    <t>132710</t>
  </si>
  <si>
    <t>Furosemid</t>
  </si>
  <si>
    <t>98218</t>
  </si>
  <si>
    <t>FURON 40 MG</t>
  </si>
  <si>
    <t>TBL NOB 20X40MG</t>
  </si>
  <si>
    <t>17188</t>
  </si>
  <si>
    <t>KALIUM CHLORATUM BIOMEDICA</t>
  </si>
  <si>
    <t>TBL ENT 50X500MG</t>
  </si>
  <si>
    <t>202700</t>
  </si>
  <si>
    <t>TBL ENT 60X20MG</t>
  </si>
  <si>
    <t>Metoprolol</t>
  </si>
  <si>
    <t>49934</t>
  </si>
  <si>
    <t>TBL PRO 30X25MG</t>
  </si>
  <si>
    <t>32060</t>
  </si>
  <si>
    <t>INJ SOL ISP 2X0,6MLX9500IU/ML</t>
  </si>
  <si>
    <t>Ondansetron</t>
  </si>
  <si>
    <t>Spironolakton</t>
  </si>
  <si>
    <t>TBL NOB 20X25MG</t>
  </si>
  <si>
    <t>138840</t>
  </si>
  <si>
    <t>TBL FLM 20X37,5MG/325MG I</t>
  </si>
  <si>
    <t>17925</t>
  </si>
  <si>
    <t>ZALDIAR</t>
  </si>
  <si>
    <t>TBL FLM 20X37,5MG/325MG</t>
  </si>
  <si>
    <t>Alopurinol</t>
  </si>
  <si>
    <t>1711</t>
  </si>
  <si>
    <t>MILURIT 300</t>
  </si>
  <si>
    <t>TBL NOB 100X300MG</t>
  </si>
  <si>
    <t>32059</t>
  </si>
  <si>
    <t>Mefenoxalon</t>
  </si>
  <si>
    <t>DORSIFLEX 200 MG</t>
  </si>
  <si>
    <t>TBL NOB 30X200MG</t>
  </si>
  <si>
    <t>Atorvastatin</t>
  </si>
  <si>
    <t>187483</t>
  </si>
  <si>
    <t>TBL FLM 28X10MG</t>
  </si>
  <si>
    <t>47728</t>
  </si>
  <si>
    <t>TBL FLM 14X500MG</t>
  </si>
  <si>
    <t>200903</t>
  </si>
  <si>
    <t>XORIMAX 500 MG POTAHOVANÉ TABLETY</t>
  </si>
  <si>
    <t>Ciklopirox</t>
  </si>
  <si>
    <t>76152</t>
  </si>
  <si>
    <t>BATRAFEN ROZTOK</t>
  </si>
  <si>
    <t>DRM SOL 20MLX10MG/ML</t>
  </si>
  <si>
    <t>Diosmin, kombinace</t>
  </si>
  <si>
    <t>132647</t>
  </si>
  <si>
    <t>DETRALEX</t>
  </si>
  <si>
    <t>TBL FLM 60X500MG</t>
  </si>
  <si>
    <t>Gestoden a ethinylestradiol</t>
  </si>
  <si>
    <t>178541</t>
  </si>
  <si>
    <t>VONILLE 0,060 MG/0,015 MG POTAHOVANÉ TABLETY</t>
  </si>
  <si>
    <t>TBL FLM 3X28(24+4)</t>
  </si>
  <si>
    <t>201970</t>
  </si>
  <si>
    <t>PAMYCON NA PŘÍPRAVU KAPEK</t>
  </si>
  <si>
    <t>DRM PLV SOL 1X33KU/2,5KU</t>
  </si>
  <si>
    <t>Karbamazepin</t>
  </si>
  <si>
    <t>3417</t>
  </si>
  <si>
    <t>BISTON</t>
  </si>
  <si>
    <t>TBL NOB 50X200MG</t>
  </si>
  <si>
    <t>Ketoprofen</t>
  </si>
  <si>
    <t>76655</t>
  </si>
  <si>
    <t>KETONAL</t>
  </si>
  <si>
    <t>CPS DUR 25X50MG</t>
  </si>
  <si>
    <t>Klomipramin</t>
  </si>
  <si>
    <t>16028</t>
  </si>
  <si>
    <t>ANAFRANIL SR 75</t>
  </si>
  <si>
    <t>TBL RET 20X75MG</t>
  </si>
  <si>
    <t>Kombinace různých antibiotik</t>
  </si>
  <si>
    <t>OPH UNG 1X5GM</t>
  </si>
  <si>
    <t>Levonorgestrel a estrogen</t>
  </si>
  <si>
    <t>200860</t>
  </si>
  <si>
    <t>KLIMONORM</t>
  </si>
  <si>
    <t>TBL OBD 3X21</t>
  </si>
  <si>
    <t>Mometason</t>
  </si>
  <si>
    <t>59662</t>
  </si>
  <si>
    <t>TBL NOB 6X100MG</t>
  </si>
  <si>
    <t>Paroxetin</t>
  </si>
  <si>
    <t>107847</t>
  </si>
  <si>
    <t>APO-PAROX</t>
  </si>
  <si>
    <t>Sertralin</t>
  </si>
  <si>
    <t>53951</t>
  </si>
  <si>
    <t>ZOLOFT 100 MG</t>
  </si>
  <si>
    <t>TBL FLM 28X100MG</t>
  </si>
  <si>
    <t>Tizanidin</t>
  </si>
  <si>
    <t>16050</t>
  </si>
  <si>
    <t>SIRDALUD 2 MG</t>
  </si>
  <si>
    <t>TBL NOB 20X2MG</t>
  </si>
  <si>
    <t>Tobramycin</t>
  </si>
  <si>
    <t>86264</t>
  </si>
  <si>
    <t>TOBREX</t>
  </si>
  <si>
    <t>OPH GTT SOL 1X5MLX3MG/ML</t>
  </si>
  <si>
    <t>93207</t>
  </si>
  <si>
    <t>OPH UNG 3,5GMX3MG/GM</t>
  </si>
  <si>
    <t>Tramadol</t>
  </si>
  <si>
    <t>32083</t>
  </si>
  <si>
    <t>TRALGIT GTT.</t>
  </si>
  <si>
    <t>POR GTT SOL 1X10MLX100MG/ML</t>
  </si>
  <si>
    <t>Zolpidem</t>
  </si>
  <si>
    <t>146887</t>
  </si>
  <si>
    <t>ZOLPIDEM MYLAN 10 MG</t>
  </si>
  <si>
    <t>TBL FLM 7X10MG</t>
  </si>
  <si>
    <t>Jiná</t>
  </si>
  <si>
    <t>*4036</t>
  </si>
  <si>
    <t>Jiný</t>
  </si>
  <si>
    <t>Betaxolol</t>
  </si>
  <si>
    <t>TBL FLM 28X20MG</t>
  </si>
  <si>
    <t>Bromazepam</t>
  </si>
  <si>
    <t>TBL NOB 30X3MG</t>
  </si>
  <si>
    <t>97655</t>
  </si>
  <si>
    <t>DOXYBENE 100 MG</t>
  </si>
  <si>
    <t>CPS MOL 20X100MG</t>
  </si>
  <si>
    <t>Indometacin</t>
  </si>
  <si>
    <t>93724</t>
  </si>
  <si>
    <t>INDOMETACIN 100 BERLIN-CHEMIE</t>
  </si>
  <si>
    <t>SUP 10X100MG</t>
  </si>
  <si>
    <t>32544</t>
  </si>
  <si>
    <t>KLACID SR</t>
  </si>
  <si>
    <t>TBL RET 10X500MG DOUBLE BLI</t>
  </si>
  <si>
    <t>32546</t>
  </si>
  <si>
    <t>TBL RET 14X500MG DOUBLE BLI</t>
  </si>
  <si>
    <t>53853</t>
  </si>
  <si>
    <t>Kyselina acetylsalicylová</t>
  </si>
  <si>
    <t>151142</t>
  </si>
  <si>
    <t>ANOPYRIN 100 MG</t>
  </si>
  <si>
    <t>202855</t>
  </si>
  <si>
    <t>HELICID 40 MG</t>
  </si>
  <si>
    <t>CPS ETD 28X40MG II SKLO</t>
  </si>
  <si>
    <t>202858</t>
  </si>
  <si>
    <t>CPS ETD 60X40MG III SKLO</t>
  </si>
  <si>
    <t>Pitofenon a analgetika</t>
  </si>
  <si>
    <t>50335</t>
  </si>
  <si>
    <t>POR GTT SOL 1X25ML</t>
  </si>
  <si>
    <t>Vitamin B1 v kombinaci s vitaminem B6 a/nebo B12</t>
  </si>
  <si>
    <t>42477</t>
  </si>
  <si>
    <t>MILGAMMA</t>
  </si>
  <si>
    <t>TBL OBD 100X50MG/0,25MG</t>
  </si>
  <si>
    <t>Orfenadrin, kombinace</t>
  </si>
  <si>
    <t>10085</t>
  </si>
  <si>
    <t>INF SOL 1X250ML</t>
  </si>
  <si>
    <t>TBL FLM 14X875MG/125MG II</t>
  </si>
  <si>
    <t>132711</t>
  </si>
  <si>
    <t>Azithromycin</t>
  </si>
  <si>
    <t>45010</t>
  </si>
  <si>
    <t>AZITROMYCIN SANDOZ 500 MG</t>
  </si>
  <si>
    <t>TBL FLM 3X500MG</t>
  </si>
  <si>
    <t>42845</t>
  </si>
  <si>
    <t>ZINNAT 125 MG</t>
  </si>
  <si>
    <t>POR GRA SUS 50MLX125MG</t>
  </si>
  <si>
    <t>Desloratadin</t>
  </si>
  <si>
    <t>POR TBL DIS 30X2,5MG</t>
  </si>
  <si>
    <t>Dexamethason a antiinfektiva</t>
  </si>
  <si>
    <t>OPH GTT SUS 1X5ML</t>
  </si>
  <si>
    <t>Diazepam</t>
  </si>
  <si>
    <t>208695</t>
  </si>
  <si>
    <t>DIAZEPAM SLOVAKOFARMA 10 MG</t>
  </si>
  <si>
    <t>TBL NOB 20(1X20)X10MG</t>
  </si>
  <si>
    <t>Erdostein</t>
  </si>
  <si>
    <t>87076</t>
  </si>
  <si>
    <t>ERDOMED</t>
  </si>
  <si>
    <t>CPS DUR 20X300MG</t>
  </si>
  <si>
    <t>92757</t>
  </si>
  <si>
    <t>CPS DUR 10X300MG</t>
  </si>
  <si>
    <t>Gabapentin</t>
  </si>
  <si>
    <t>55760</t>
  </si>
  <si>
    <t>DRM PLV SOL 10</t>
  </si>
  <si>
    <t>16444</t>
  </si>
  <si>
    <t>TEGRETOL CR 200</t>
  </si>
  <si>
    <t>TBL PRO 50X200MG</t>
  </si>
  <si>
    <t>Nifuroxazid</t>
  </si>
  <si>
    <t>214593</t>
  </si>
  <si>
    <t>ERCEFURYL 200 MG CPS.</t>
  </si>
  <si>
    <t>CPS DUR 14X200MG</t>
  </si>
  <si>
    <t>Pantoprazol</t>
  </si>
  <si>
    <t>180652</t>
  </si>
  <si>
    <t>TBL ENT 90X40MG H II</t>
  </si>
  <si>
    <t>180667</t>
  </si>
  <si>
    <t>TBL ENT 100X40MG II</t>
  </si>
  <si>
    <t>180578</t>
  </si>
  <si>
    <t>CONTROLOC 20 MG</t>
  </si>
  <si>
    <t>TBL ENT 90X20MG II</t>
  </si>
  <si>
    <t>84262</t>
  </si>
  <si>
    <t>POR GTT SOL 96MLX100MG/ML</t>
  </si>
  <si>
    <t>TBL FLM 30X37,5MG/325MG I</t>
  </si>
  <si>
    <t>138838</t>
  </si>
  <si>
    <t>TBL FLM 2X37,5MG/325MG I</t>
  </si>
  <si>
    <t>132603</t>
  </si>
  <si>
    <t>STILNOX</t>
  </si>
  <si>
    <t>TBL FLM 20X10MG</t>
  </si>
  <si>
    <t>83459</t>
  </si>
  <si>
    <t>CPS DUR 100X300MG</t>
  </si>
  <si>
    <t>91788</t>
  </si>
  <si>
    <t>NEUROL 0,25</t>
  </si>
  <si>
    <t>TBL NOB 30X0,25MG</t>
  </si>
  <si>
    <t>Amoxicilin</t>
  </si>
  <si>
    <t>62050</t>
  </si>
  <si>
    <t>DUOMOX 500</t>
  </si>
  <si>
    <t>TBL SUS 20X500MG</t>
  </si>
  <si>
    <t>Bilastin</t>
  </si>
  <si>
    <t>148673</t>
  </si>
  <si>
    <t>XADOS 20 MG TABLETY</t>
  </si>
  <si>
    <t>TBL NOB 30X20MG</t>
  </si>
  <si>
    <t>132600</t>
  </si>
  <si>
    <t>LEXAURIN 1,5</t>
  </si>
  <si>
    <t>TBL NOB 30X1,5MG</t>
  </si>
  <si>
    <t>29814</t>
  </si>
  <si>
    <t>NAS SPR SUS 1X30DÁVX27,5RG/DÁV</t>
  </si>
  <si>
    <t>Loratadin</t>
  </si>
  <si>
    <t>14910</t>
  </si>
  <si>
    <t>FLONIDAN 10 MG TABLETY</t>
  </si>
  <si>
    <t>TBL NOB 90X10MG</t>
  </si>
  <si>
    <t>Losartan</t>
  </si>
  <si>
    <t>10604</t>
  </si>
  <si>
    <t>LORISTA 50</t>
  </si>
  <si>
    <t>TBL FLM 28X50MG</t>
  </si>
  <si>
    <t>2181</t>
  </si>
  <si>
    <t>POR GRA SUS 6X100MG I</t>
  </si>
  <si>
    <t>132721</t>
  </si>
  <si>
    <t>POR GRA SUS 15X100MG</t>
  </si>
  <si>
    <t>17186</t>
  </si>
  <si>
    <t>NIMESIL</t>
  </si>
  <si>
    <t>Prednison</t>
  </si>
  <si>
    <t>269</t>
  </si>
  <si>
    <t>PREDNISON 5 LÉČIVA</t>
  </si>
  <si>
    <t>TBL NOB 20X5MG</t>
  </si>
  <si>
    <t>Diklofenak</t>
  </si>
  <si>
    <t>16032</t>
  </si>
  <si>
    <t>VOLTAREN RAPID 50 MG TABLETY</t>
  </si>
  <si>
    <t>TBL OBD 10X50MG</t>
  </si>
  <si>
    <t>54539</t>
  </si>
  <si>
    <t>DOLMINA INJ</t>
  </si>
  <si>
    <t>INJ SOL 5X3MLX25MG/ML</t>
  </si>
  <si>
    <t>Hořčík (různé sole v kombinaci)</t>
  </si>
  <si>
    <t>POR GRA SOL SCC 30X365MG</t>
  </si>
  <si>
    <t>Ibuprofen</t>
  </si>
  <si>
    <t>151019</t>
  </si>
  <si>
    <t>BRUFEN 600 MG</t>
  </si>
  <si>
    <t>GRA EFF 20X600MG</t>
  </si>
  <si>
    <t>CPS DUR 16X150MG</t>
  </si>
  <si>
    <t>Makrogol</t>
  </si>
  <si>
    <t>184039</t>
  </si>
  <si>
    <t>FORLAX 4 G</t>
  </si>
  <si>
    <t>POR PLV SOL SCC 20X4GM</t>
  </si>
  <si>
    <t>184041</t>
  </si>
  <si>
    <t>POR PLV SOL SCC 50X4GM</t>
  </si>
  <si>
    <t>12893</t>
  </si>
  <si>
    <t>TBL NOB 60X100MG</t>
  </si>
  <si>
    <t>Thiokolchikosid</t>
  </si>
  <si>
    <t>107944</t>
  </si>
  <si>
    <t>MUSCORIL INJ</t>
  </si>
  <si>
    <t>INJ SOL 6X2MLX2MG/ML</t>
  </si>
  <si>
    <t>13818</t>
  </si>
  <si>
    <t>CPS MOL 100X40/90/0,25MG</t>
  </si>
  <si>
    <t>TBL NOB 25X200MG</t>
  </si>
  <si>
    <t>108607</t>
  </si>
  <si>
    <t>CIFLOXINAL 500 MG</t>
  </si>
  <si>
    <t>58261</t>
  </si>
  <si>
    <t>DICLOFENAC AL 25</t>
  </si>
  <si>
    <t>TBL ENT 30X25MG</t>
  </si>
  <si>
    <t>89024</t>
  </si>
  <si>
    <t>DICLOFENAC AL 50</t>
  </si>
  <si>
    <t>TBL ENT 20X50MG</t>
  </si>
  <si>
    <t>89025</t>
  </si>
  <si>
    <t>TBL ENT 50X50MG</t>
  </si>
  <si>
    <t>95560</t>
  </si>
  <si>
    <t>CPS DUR 30X300MG</t>
  </si>
  <si>
    <t>94357</t>
  </si>
  <si>
    <t>VAG TBL 50X500MG</t>
  </si>
  <si>
    <t>Mupirocin</t>
  </si>
  <si>
    <t>90778</t>
  </si>
  <si>
    <t>BACTROBAN</t>
  </si>
  <si>
    <t>UNG 15GMX20MG/GM</t>
  </si>
  <si>
    <t>Pseudoefedrin, kombinace</t>
  </si>
  <si>
    <t>191949</t>
  </si>
  <si>
    <t>CLARINASE REPETABS</t>
  </si>
  <si>
    <t>TBL RET 14X120MG/5MG I</t>
  </si>
  <si>
    <t>Sodná sůl dokusátu, včetně kombinací</t>
  </si>
  <si>
    <t>12770</t>
  </si>
  <si>
    <t>YAL</t>
  </si>
  <si>
    <t>RCT SOL 2X67,5MLX13,4GM/0,01GM</t>
  </si>
  <si>
    <t>59671</t>
  </si>
  <si>
    <t>TRALGIT SR 100</t>
  </si>
  <si>
    <t>TBL PRO 10X100MG</t>
  </si>
  <si>
    <t>42479</t>
  </si>
  <si>
    <t>TBL OBD 1000X50MG/0,25MG H</t>
  </si>
  <si>
    <t>TBL NOB 20(2X10)X10MG</t>
  </si>
  <si>
    <t>TBL NOB 50X40MG</t>
  </si>
  <si>
    <t>215978</t>
  </si>
  <si>
    <t>Klopidogrel</t>
  </si>
  <si>
    <t>149480</t>
  </si>
  <si>
    <t>ZYLLT 75 MG</t>
  </si>
  <si>
    <t>TBL FLM 28X75MG</t>
  </si>
  <si>
    <t>149483</t>
  </si>
  <si>
    <t>TBL FLM 56X75MG</t>
  </si>
  <si>
    <t>162858</t>
  </si>
  <si>
    <t>ASPIRIN PROTECT 100</t>
  </si>
  <si>
    <t>TBL ENT 28X100MG</t>
  </si>
  <si>
    <t>163425</t>
  </si>
  <si>
    <t>TBL ENT 50X100MG</t>
  </si>
  <si>
    <t>TBL PRO 28X25MG</t>
  </si>
  <si>
    <t>15864</t>
  </si>
  <si>
    <t>TRITACE 10 MG</t>
  </si>
  <si>
    <t>56973</t>
  </si>
  <si>
    <t>TRITACE 1,25 MG</t>
  </si>
  <si>
    <t>TBL NOB 30X1,25MG</t>
  </si>
  <si>
    <t>56974</t>
  </si>
  <si>
    <t>TBL NOB 50X1,25MG</t>
  </si>
  <si>
    <t>Sildenafil</t>
  </si>
  <si>
    <t>149958</t>
  </si>
  <si>
    <t>SILDENAFIL ACTAVIS 100 MG</t>
  </si>
  <si>
    <t>TBL FLM 8X100MG</t>
  </si>
  <si>
    <t>Tolperison</t>
  </si>
  <si>
    <t>MYDOCALM 150 MG</t>
  </si>
  <si>
    <t>TBL FLM 30X150MG</t>
  </si>
  <si>
    <t>Warfarin</t>
  </si>
  <si>
    <t>94114</t>
  </si>
  <si>
    <t>WARFARIN ORION 5 MG</t>
  </si>
  <si>
    <t>TBL NOB 100X5MG</t>
  </si>
  <si>
    <t>192854</t>
  </si>
  <si>
    <t>45011</t>
  </si>
  <si>
    <t>TBL FLM 6X500MG</t>
  </si>
  <si>
    <t>192354</t>
  </si>
  <si>
    <t>10543</t>
  </si>
  <si>
    <t>VOLTAREN EMULGEL</t>
  </si>
  <si>
    <t>GEL 100GMX10MG/GM</t>
  </si>
  <si>
    <t>15613</t>
  </si>
  <si>
    <t>GEL 100GMX10MG/GM I</t>
  </si>
  <si>
    <t>100097</t>
  </si>
  <si>
    <t>GEL 100GMX10MG/GM II</t>
  </si>
  <si>
    <t>107933</t>
  </si>
  <si>
    <t>GEL 120GMX10MG/GM I</t>
  </si>
  <si>
    <t>14075</t>
  </si>
  <si>
    <t>132908</t>
  </si>
  <si>
    <t>TBL FLM 120X500MG</t>
  </si>
  <si>
    <t>4013</t>
  </si>
  <si>
    <t>DOXYBENE 200 MG TABLETY</t>
  </si>
  <si>
    <t>TBL NOB 10X200MG</t>
  </si>
  <si>
    <t>20401</t>
  </si>
  <si>
    <t>IBALGIN GEL</t>
  </si>
  <si>
    <t>GEL 50GMX50MG/GM</t>
  </si>
  <si>
    <t>Ofloxacin</t>
  </si>
  <si>
    <t>87225</t>
  </si>
  <si>
    <t>OFLOXIN 200</t>
  </si>
  <si>
    <t>TBL FLM 20X200MG</t>
  </si>
  <si>
    <t>Organo-heparinoid</t>
  </si>
  <si>
    <t>HEPAROID LÉČIVA</t>
  </si>
  <si>
    <t>CRM 30GMX2MG/GM</t>
  </si>
  <si>
    <t>Betamethason a antibiotika</t>
  </si>
  <si>
    <t>UNG 30GMX0,5MG/1MG/GM</t>
  </si>
  <si>
    <t>Esomeprazol</t>
  </si>
  <si>
    <t>180054</t>
  </si>
  <si>
    <t>HELIDES 20 MG ENTEROSOLVENTNÍ TVRDÉ TOBOLKY</t>
  </si>
  <si>
    <t>CPS ETD 50X20MG</t>
  </si>
  <si>
    <t>66037</t>
  </si>
  <si>
    <t>CPS DUR 7X100MG</t>
  </si>
  <si>
    <t>11486</t>
  </si>
  <si>
    <t>INJ SOL 25X2ML</t>
  </si>
  <si>
    <t>TBL NOB 25X400MG</t>
  </si>
  <si>
    <t>Drospirenon a ethinylestradiol</t>
  </si>
  <si>
    <t>175973</t>
  </si>
  <si>
    <t>SYLVIANE 0,03 MG/3 MG POTAHOVANÉ TABLETY</t>
  </si>
  <si>
    <t>TBL FLM 3X21X0,03MG/3MG</t>
  </si>
  <si>
    <t>126164</t>
  </si>
  <si>
    <t>GABAGAMMA 300 MG</t>
  </si>
  <si>
    <t>CPS DUR 2X100X300MG</t>
  </si>
  <si>
    <t>76653</t>
  </si>
  <si>
    <t>KETONAL FORTE</t>
  </si>
  <si>
    <t>TBL FLM 20X100MG</t>
  </si>
  <si>
    <t>202892</t>
  </si>
  <si>
    <t>TBL PRO 10X120MG/5MG II</t>
  </si>
  <si>
    <t>191950</t>
  </si>
  <si>
    <t>TBL RET 7X120MG/5MG I</t>
  </si>
  <si>
    <t>58142</t>
  </si>
  <si>
    <t>TBL ENT 30X50MG</t>
  </si>
  <si>
    <t>16287</t>
  </si>
  <si>
    <t>FASTUM GEL</t>
  </si>
  <si>
    <t>GEL 100GMX25MG/GM</t>
  </si>
  <si>
    <t>75490</t>
  </si>
  <si>
    <t>KLACID 250</t>
  </si>
  <si>
    <t>TBL FLM 14X250MG</t>
  </si>
  <si>
    <t>Kyselina hyaluronová</t>
  </si>
  <si>
    <t>59840</t>
  </si>
  <si>
    <t>HYALGAN 20 MG/2 ML</t>
  </si>
  <si>
    <t>INJ SOL 1X2MLX10MG/ML</t>
  </si>
  <si>
    <t>59687</t>
  </si>
  <si>
    <t>TBL FLM 14X200MG</t>
  </si>
  <si>
    <t>107869</t>
  </si>
  <si>
    <t>APO-ALLOPURINOL</t>
  </si>
  <si>
    <t>TBL NOB 100X100MG</t>
  </si>
  <si>
    <t>119773</t>
  </si>
  <si>
    <t>MILURIT 100</t>
  </si>
  <si>
    <t>216284</t>
  </si>
  <si>
    <t>TBL NOB 90X100MG</t>
  </si>
  <si>
    <t>163114</t>
  </si>
  <si>
    <t>ZOREM 5 MG</t>
  </si>
  <si>
    <t>216707</t>
  </si>
  <si>
    <t>TBL NOB 28X1,5MG</t>
  </si>
  <si>
    <t>29816</t>
  </si>
  <si>
    <t>AVAMYS 27,5 MIKROGRAMŮ</t>
  </si>
  <si>
    <t>NAS SPR SUS 1X120DÁV</t>
  </si>
  <si>
    <t>Hydrokortison</t>
  </si>
  <si>
    <t>OPHTHALMO-HYDROCORTISON LÉČIVA</t>
  </si>
  <si>
    <t>OPH UNG 5GMX5MG/GM</t>
  </si>
  <si>
    <t>Hydrokortison a antibiotika</t>
  </si>
  <si>
    <t>61980</t>
  </si>
  <si>
    <t>PIMAFUCORT</t>
  </si>
  <si>
    <t>UNG 15GM</t>
  </si>
  <si>
    <t>Jiná antiinfektiva</t>
  </si>
  <si>
    <t>200863</t>
  </si>
  <si>
    <t>OPH GTT SOL 1X10ML PLAST</t>
  </si>
  <si>
    <t>191862</t>
  </si>
  <si>
    <t>Oxazepam</t>
  </si>
  <si>
    <t>1940</t>
  </si>
  <si>
    <t>OXAZEPAM LÉČIVA</t>
  </si>
  <si>
    <t>TBL NOB 20X10MG</t>
  </si>
  <si>
    <t>119688</t>
  </si>
  <si>
    <t>TBL ENT 100X40MG I</t>
  </si>
  <si>
    <t>Propafenon</t>
  </si>
  <si>
    <t>53535</t>
  </si>
  <si>
    <t>PROPAFENON AL 150</t>
  </si>
  <si>
    <t>TBL FLM 50X150MG</t>
  </si>
  <si>
    <t>3378</t>
  </si>
  <si>
    <t>BISEPTOL 120</t>
  </si>
  <si>
    <t>TBL NOB 20X100MG/20MG</t>
  </si>
  <si>
    <t>192342</t>
  </si>
  <si>
    <t>WARFARIN PMCS 5 MG</t>
  </si>
  <si>
    <t>TBL NOB 100X5MG I</t>
  </si>
  <si>
    <t>CRM 30GMX0,5MG/1MG/GM</t>
  </si>
  <si>
    <t>47726</t>
  </si>
  <si>
    <t>ZINNAT 250 MG</t>
  </si>
  <si>
    <t>168838</t>
  </si>
  <si>
    <t>DASSELTA 5 MG</t>
  </si>
  <si>
    <t>TBL FLM 90X5MG</t>
  </si>
  <si>
    <t>164768</t>
  </si>
  <si>
    <t>JANGEE 0,03 MG/3 MG 28 POTAHOVANÝCH TABLET</t>
  </si>
  <si>
    <t>TBL FLM 3X28(21+7)X0,03MG/3MG</t>
  </si>
  <si>
    <t>Jiná antiemetika</t>
  </si>
  <si>
    <t>17996</t>
  </si>
  <si>
    <t>KINEDRYL</t>
  </si>
  <si>
    <t>TBL NOB 10X25MG/30MG</t>
  </si>
  <si>
    <t>Jodovaný povidon</t>
  </si>
  <si>
    <t>UNG 20GMX100MG/GM</t>
  </si>
  <si>
    <t>89782</t>
  </si>
  <si>
    <t>2963</t>
  </si>
  <si>
    <t>PREDNISON 20 LÉČIVA</t>
  </si>
  <si>
    <t>TBL NOB 20X20MG</t>
  </si>
  <si>
    <t>Salbutamol</t>
  </si>
  <si>
    <t>205615</t>
  </si>
  <si>
    <t>TRAMADOL/PARACETAMOL ACTAVIS 37,5 MG/325 MG</t>
  </si>
  <si>
    <t>TBL FLM 60X37,5MG/325MG</t>
  </si>
  <si>
    <t>146891</t>
  </si>
  <si>
    <t>TBL FLM 14X10MG</t>
  </si>
  <si>
    <t>Salmeterol a flutikason</t>
  </si>
  <si>
    <t>45961</t>
  </si>
  <si>
    <t>SERETIDE DISKUS 50/100</t>
  </si>
  <si>
    <t>INH PLV DOS 1X60DÁVX50RG/100RG</t>
  </si>
  <si>
    <t>206009</t>
  </si>
  <si>
    <t>MOMETASON FUROÁT ACTAVIS 0,05 MG/DÁVKA</t>
  </si>
  <si>
    <t>NAS SPR SUS 1X140DÁV (18 G)</t>
  </si>
  <si>
    <t>812</t>
  </si>
  <si>
    <t>SANORIN 1 PM</t>
  </si>
  <si>
    <t>NAS GTT SOL 1X10MLX1MG/ML</t>
  </si>
  <si>
    <t>42476</t>
  </si>
  <si>
    <t>TBL OBD 50X50MG/0,25MG</t>
  </si>
  <si>
    <t>75632</t>
  </si>
  <si>
    <t>DICLOFENAC AL RETARD</t>
  </si>
  <si>
    <t>TBL PRO 50X100MG</t>
  </si>
  <si>
    <t>Kodein, kombinace kromě psycholeptik</t>
  </si>
  <si>
    <t>TBL NOB 10X325MG/28,73MG</t>
  </si>
  <si>
    <t>57860</t>
  </si>
  <si>
    <t>POR GTT SOL 1X10ML</t>
  </si>
  <si>
    <t>Saccharomyces Boulardii</t>
  </si>
  <si>
    <t>202796</t>
  </si>
  <si>
    <t>ENTEROL</t>
  </si>
  <si>
    <t>CPS DUR 30X250MG</t>
  </si>
  <si>
    <t>132601</t>
  </si>
  <si>
    <t>Cetirizin</t>
  </si>
  <si>
    <t>5476</t>
  </si>
  <si>
    <t>75603</t>
  </si>
  <si>
    <t>TBL ENT 20X25MG</t>
  </si>
  <si>
    <t>199680</t>
  </si>
  <si>
    <t>CPS DUR 60X300MG</t>
  </si>
  <si>
    <t>Chlorhexidin, kombinace</t>
  </si>
  <si>
    <t>DRM LIQ 1X500ML</t>
  </si>
  <si>
    <t>IBALGIN 600</t>
  </si>
  <si>
    <t>TBL FLM 30X600MG</t>
  </si>
  <si>
    <t>84114</t>
  </si>
  <si>
    <t>GEL 50GMX25MG/GM</t>
  </si>
  <si>
    <t>Klindamycin, kombinace</t>
  </si>
  <si>
    <t>169741</t>
  </si>
  <si>
    <t>DUAC GEL</t>
  </si>
  <si>
    <t>GEL 50GMX10MG/50MG/GM</t>
  </si>
  <si>
    <t>Levocetirizin</t>
  </si>
  <si>
    <t>124343</t>
  </si>
  <si>
    <t>CEZERA 5 MG</t>
  </si>
  <si>
    <t>TBL FLM 30X5MG I</t>
  </si>
  <si>
    <t>Midazolam</t>
  </si>
  <si>
    <t>15013</t>
  </si>
  <si>
    <t>DORMICUM 7,5 MG</t>
  </si>
  <si>
    <t>TBL FLM 10X7,5MG</t>
  </si>
  <si>
    <t>183840</t>
  </si>
  <si>
    <t>MOMETASON FUROÁT CIPLA 50 MIKROGRAMŮ/DÁVKU</t>
  </si>
  <si>
    <t>NAS SPR SUS 140DÁVX50RG/DÁV</t>
  </si>
  <si>
    <t>155871</t>
  </si>
  <si>
    <t>Paracetamol, kombinace kromě psycholeptik</t>
  </si>
  <si>
    <t>186199</t>
  </si>
  <si>
    <t>VALETOL</t>
  </si>
  <si>
    <t>TBL NOB 24</t>
  </si>
  <si>
    <t>Prulifloxacin</t>
  </si>
  <si>
    <t>19157</t>
  </si>
  <si>
    <t>UNIDROX</t>
  </si>
  <si>
    <t>TBL FLM 1X600MG</t>
  </si>
  <si>
    <t>4311</t>
  </si>
  <si>
    <t>TRAMAL KAPKY 100 MG/1 ML</t>
  </si>
  <si>
    <t>192521</t>
  </si>
  <si>
    <t>NASONEX</t>
  </si>
  <si>
    <t>62049</t>
  </si>
  <si>
    <t>DUOMOX 250</t>
  </si>
  <si>
    <t>TBL SUS 20X250MG</t>
  </si>
  <si>
    <t>Indapamid</t>
  </si>
  <si>
    <t>96696</t>
  </si>
  <si>
    <t>INDAP</t>
  </si>
  <si>
    <t>CPS DUR 30X2,5MG</t>
  </si>
  <si>
    <t>Nebivolol</t>
  </si>
  <si>
    <t>53761</t>
  </si>
  <si>
    <t>NEBILET</t>
  </si>
  <si>
    <t>TBL NOB 28X5MG</t>
  </si>
  <si>
    <t>99366</t>
  </si>
  <si>
    <t>AMOKSIKLAV 457 MG/5 ML</t>
  </si>
  <si>
    <t>POR PLV SUS 70ML</t>
  </si>
  <si>
    <t>74991</t>
  </si>
  <si>
    <t>AMOKSIKLAV 156,25 MG/5 ML SUSPENZE</t>
  </si>
  <si>
    <t>POR PLV SUS 1X125/31,25MG/5ML</t>
  </si>
  <si>
    <t>99367</t>
  </si>
  <si>
    <t>POR PLV SUS 140ML</t>
  </si>
  <si>
    <t>216196</t>
  </si>
  <si>
    <t>86148</t>
  </si>
  <si>
    <t>AUGMENTIN 625 MG</t>
  </si>
  <si>
    <t>TBL FLM 21X500MG/125MG II</t>
  </si>
  <si>
    <t>99365</t>
  </si>
  <si>
    <t>POR PLV SUS 35ML</t>
  </si>
  <si>
    <t>47725</t>
  </si>
  <si>
    <t>TBL FLM 10X250MG</t>
  </si>
  <si>
    <t>CPS RDR 30X75MG I</t>
  </si>
  <si>
    <t>132649</t>
  </si>
  <si>
    <t>OPH GTT SUS 5MLX3MG/1MG/ML</t>
  </si>
  <si>
    <t>17187</t>
  </si>
  <si>
    <t>POR GRA SUS 30X100MG</t>
  </si>
  <si>
    <t>76151</t>
  </si>
  <si>
    <t>DRM SOL 10MLX10MG/ML</t>
  </si>
  <si>
    <t>96416</t>
  </si>
  <si>
    <t>AMOKSIKLAV FORTE 312,5 MG/5ML SUSPENZE</t>
  </si>
  <si>
    <t>POR PLV SUS 1X250/62,5MG/5ML</t>
  </si>
  <si>
    <t>42844</t>
  </si>
  <si>
    <t>POR GRA SUS 100MLX125MG</t>
  </si>
  <si>
    <t>19158</t>
  </si>
  <si>
    <t>TBL FLM 2X600MG</t>
  </si>
  <si>
    <t>Kodein</t>
  </si>
  <si>
    <t>90</t>
  </si>
  <si>
    <t>CODEIN SLOVAKOFARMA 30 MG</t>
  </si>
  <si>
    <t>TBL NOB 10X30MG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</si>
  <si>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</si>
  <si>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</si>
  <si>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</si>
  <si>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</si>
  <si>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</si>
  <si>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</si>
  <si>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C01BC03 - Propafenon</t>
  </si>
  <si>
    <t>R06AE09 - Levocetirizin</t>
  </si>
  <si>
    <t>B01AC04 - Klopidogrel</t>
  </si>
  <si>
    <t>R06AX27 - Desloratadin</t>
  </si>
  <si>
    <t>B01AA03 - Warfarin</t>
  </si>
  <si>
    <t>C07AB05 - Betaxolol</t>
  </si>
  <si>
    <t>N05CD08 - Midazolam</t>
  </si>
  <si>
    <t>N06AB05 - Paroxetin</t>
  </si>
  <si>
    <t>N06AB06 - Sertralin</t>
  </si>
  <si>
    <t>J01FA09 - Klarithromycin</t>
  </si>
  <si>
    <t>R06AX13 - Loratadin</t>
  </si>
  <si>
    <t>J01FA10 - Azithromycin</t>
  </si>
  <si>
    <t>A02BC05 - Esomeprazol</t>
  </si>
  <si>
    <t>R06AX27</t>
  </si>
  <si>
    <t>N06AB05</t>
  </si>
  <si>
    <t>N06AB06</t>
  </si>
  <si>
    <t>C07AB05</t>
  </si>
  <si>
    <t>J01FA09</t>
  </si>
  <si>
    <t>J01FA10</t>
  </si>
  <si>
    <t>R06AX13</t>
  </si>
  <si>
    <t>B01AA03</t>
  </si>
  <si>
    <t>B01AC04</t>
  </si>
  <si>
    <t>N05CD08</t>
  </si>
  <si>
    <t>R06AE09</t>
  </si>
  <si>
    <t>A02BC05</t>
  </si>
  <si>
    <t>C01BC03</t>
  </si>
  <si>
    <t>Přehled plnění PL - Preskripce léčivých přípravků - orientační přehled</t>
  </si>
  <si>
    <t>ZA006</t>
  </si>
  <si>
    <t>Obvaz elastický síťový pruban č. 8 427308</t>
  </si>
  <si>
    <t>ZA007</t>
  </si>
  <si>
    <t>Obvaz elastický síťový pruban č. 9 427309</t>
  </si>
  <si>
    <t>ZA090</t>
  </si>
  <si>
    <t>Vata buničitá přířezy 37 x 57 cm 2730152</t>
  </si>
  <si>
    <t>ZA451</t>
  </si>
  <si>
    <t>Náplast omniplast 5,0 cm x 9,2 m 9004540 (900429)</t>
  </si>
  <si>
    <t>ZA554</t>
  </si>
  <si>
    <t>Krytí hypro-sorb R 10 x 10 x 10 mm bal. á 10 ks 006</t>
  </si>
  <si>
    <t>ZA562</t>
  </si>
  <si>
    <t>Náplast cosmopor i. v. 6 x 8 cm bal. á 50 ks 9008054</t>
  </si>
  <si>
    <t>ZA576</t>
  </si>
  <si>
    <t>Set sterilní pro močovou katetrizaci Mediset bal. á 10 ks 4552710</t>
  </si>
  <si>
    <t>ZA593</t>
  </si>
  <si>
    <t>Tampon sterilní stáčený 20 x 20 cm / 5 ks 28003+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</si>
  <si>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</si>
  <si>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</si>
  <si>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</si>
  <si>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</si>
  <si>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</si>
  <si>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cm/5 ks sterilní 1325020275</t>
  </si>
  <si>
    <t>ZC845</t>
  </si>
  <si>
    <t>Kompresa NT 10 x 20 cm/5 ks sterilní 26621</t>
  </si>
  <si>
    <t>ZC854</t>
  </si>
  <si>
    <t>Kompresa NT 7,5 x 7,5 cm/2 ks sterilní 26510</t>
  </si>
  <si>
    <t>ZD103</t>
  </si>
  <si>
    <t>Náplast omniplast 2,5 cm x 9,2 m 9004530</t>
  </si>
  <si>
    <t>ZF352</t>
  </si>
  <si>
    <t>Náplast transpore bílá 2,50 cm x 9,14 m bal. á 12 ks 1534-1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</si>
  <si>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</si>
  <si>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</si>
  <si>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</si>
  <si>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</si>
  <si>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</si>
  <si>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</si>
  <si>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</si>
  <si>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</si>
  <si>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ZK404</t>
  </si>
  <si>
    <t>Krytí - roztok Prontosan 350 ml 400416</t>
  </si>
  <si>
    <t>Krytí prontosan roztok 350 ml 400416</t>
  </si>
  <si>
    <t>ZA486</t>
  </si>
  <si>
    <t>Krytí mastný tyl jelonet   5 x 5 cm á 50 ks 7403</t>
  </si>
  <si>
    <t>ZK087</t>
  </si>
  <si>
    <t>Krém cavilon ochranný bariérový á 28 g bal. á 12 ks 3391E</t>
  </si>
  <si>
    <t>ZL999</t>
  </si>
  <si>
    <t>Rychloobvaz 8 x 4 cm / 3 ks 001445510</t>
  </si>
  <si>
    <t>ZF042</t>
  </si>
  <si>
    <t>Krytí mastný tyl jelonet 10 x 10 cm á 10 ks 7404</t>
  </si>
  <si>
    <t>ZM331</t>
  </si>
  <si>
    <t>Kompresa NT 7,5 x 7,5 cm/5 ks sterilní bal. 2400 ks 26511</t>
  </si>
  <si>
    <t>ZN366</t>
  </si>
  <si>
    <t>Náplast poinjekční elastická tkaná jednotl. baleno 19 mm x 72 mm P-CURE1972ELAST</t>
  </si>
  <si>
    <t>ZN467</t>
  </si>
  <si>
    <t>Náplast elastpore+pad i. v. 6 x 8 cm steril. 1320113503</t>
  </si>
  <si>
    <t>ZN477</t>
  </si>
  <si>
    <t>Obinadlo elastické universal 12 cm x 5 m 1323100314</t>
  </si>
  <si>
    <t>ZO128</t>
  </si>
  <si>
    <t>Krytí roztok  k výplachu a čištění ran ActiMaris Sensitiv 1000 ml 3098119</t>
  </si>
  <si>
    <t>ZA206</t>
  </si>
  <si>
    <t>Set perkutální PEG-24-PULL-I-S</t>
  </si>
  <si>
    <t>ZA727</t>
  </si>
  <si>
    <t>Kontejner 30 ml sterilní uchovávání pevných i kapalných vzorků FLME25175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</si>
  <si>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</si>
  <si>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</si>
  <si>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</si>
  <si>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</si>
  <si>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</si>
  <si>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</si>
  <si>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ZA812</t>
  </si>
  <si>
    <t>Uzávěr do katetrů 4435001</t>
  </si>
  <si>
    <t>ZA996</t>
  </si>
  <si>
    <t>Kanyla TS 8,0 s manžetou 100/800/080</t>
  </si>
  <si>
    <t>ZB103</t>
  </si>
  <si>
    <t>Láhev k odsávačce flovac 2l hadice 1,8 m 000-036-021</t>
  </si>
  <si>
    <t>ZB249</t>
  </si>
  <si>
    <t>Sáček močový s křížovou výpustí 2000 ml ZAR-TNU201601</t>
  </si>
  <si>
    <t>ZB314</t>
  </si>
  <si>
    <t>Kanyla TS 8,0 s manžetou bal. á 2 ks 100/523/080</t>
  </si>
  <si>
    <t>ZB488</t>
  </si>
  <si>
    <t>Sprej cavilon 28 ml bal. á 12 ks 3346E</t>
  </si>
  <si>
    <t>ZB755</t>
  </si>
  <si>
    <t>Zkumavka 1,0 ml K3 edta fialová 454034</t>
  </si>
  <si>
    <t>ZB756</t>
  </si>
  <si>
    <t>Zkumavka 3 ml K3 edta fialová 454086</t>
  </si>
  <si>
    <t>ZB759</t>
  </si>
  <si>
    <t>Zkumavka červená 8 ml gel 455071</t>
  </si>
  <si>
    <t>ZB762</t>
  </si>
  <si>
    <t>Zkumavka červená 6 ml 456092</t>
  </si>
  <si>
    <t>ZB763</t>
  </si>
  <si>
    <t>Zkumavka červená 9 ml 455092</t>
  </si>
  <si>
    <t>ZB771</t>
  </si>
  <si>
    <t>Držák jehly základní 450201</t>
  </si>
  <si>
    <t>ZB772</t>
  </si>
  <si>
    <t>Přechodka adaptér luer 450070</t>
  </si>
  <si>
    <t>ZB775</t>
  </si>
  <si>
    <t>Zkumavka koagulace 4 ml modrá 454329</t>
  </si>
  <si>
    <t>ZB777</t>
  </si>
  <si>
    <t>Zkumavka červená 4 ml gel 454071</t>
  </si>
  <si>
    <t>ZC752</t>
  </si>
  <si>
    <t>Čepelka skalpelová 15 BB515</t>
  </si>
  <si>
    <t>ZD010</t>
  </si>
  <si>
    <t>Set sterilní pro žilní katetrizaci Mediset bal. á 22 ks 4752003</t>
  </si>
  <si>
    <t>ZD650</t>
  </si>
  <si>
    <t>Aquapak - sterilní voda 340 ml s adaptérem bal. á 20 ks 400340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</si>
  <si>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</si>
  <si>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</si>
  <si>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</si>
  <si>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</si>
  <si>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</si>
  <si>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</si>
  <si>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</si>
  <si>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</si>
  <si>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ZI436</t>
  </si>
  <si>
    <t>Brýle kyslíkové americký typ upevnění svorkou ALL SOFT H-103106</t>
  </si>
  <si>
    <t>ZL105</t>
  </si>
  <si>
    <t>Nástavec pro odběr moče ke zkumavce vacuete 450251</t>
  </si>
  <si>
    <t>ZA279</t>
  </si>
  <si>
    <t>Kanyla TS 7,0 s manžetou 100/800/070</t>
  </si>
  <si>
    <t>ZB056</t>
  </si>
  <si>
    <t>Kanyla TS 8,5 s manžetou bal. á 10 ks 100/800/085</t>
  </si>
  <si>
    <t>ZB105</t>
  </si>
  <si>
    <t>Kanyla TS 7,5 s manžetou 100/800/075</t>
  </si>
  <si>
    <t>ZB557</t>
  </si>
  <si>
    <t>Přechodka adapter combifix rekord - luer 4090306</t>
  </si>
  <si>
    <t>ZF186</t>
  </si>
  <si>
    <t>Stříkačka janett 2-dílná 150 ml vyplachovací balená 08151</t>
  </si>
  <si>
    <t>ZL688</t>
  </si>
  <si>
    <t>Proužky Accu-Check Inform IIStrip 50 EU1 á 50 ks 05942861</t>
  </si>
  <si>
    <t>Proužky Accu-Check Inform IIStrip 50 EU1 á 50 ks 05942861041</t>
  </si>
  <si>
    <t>ZL689</t>
  </si>
  <si>
    <t>Roztok Accu-Check Performa Int´l Controls 1+2 level 04861736</t>
  </si>
  <si>
    <t>ZH335</t>
  </si>
  <si>
    <t>Kanyla TS 7,0 s manžetou bal. á 2 ks 100/523/070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</si>
  <si>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</si>
  <si>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</si>
  <si>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</si>
  <si>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</si>
  <si>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ZI029</t>
  </si>
  <si>
    <t>Kanyla TS s nízkotlakou manžetou Soft Seal armovaná nastavitelná UniPerc 100/897/090</t>
  </si>
  <si>
    <t>ZA098</t>
  </si>
  <si>
    <t>Kanyla TS s nízkotlakou manžetou Soft Seal armovaná nastavitelná UniPerc 100/897/080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</si>
  <si>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</si>
  <si>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</si>
  <si>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</si>
  <si>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</si>
  <si>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ZN367</t>
  </si>
  <si>
    <t>Konektor bezjehlový gama modrý NO PVC V696420</t>
  </si>
  <si>
    <t>ZE338</t>
  </si>
  <si>
    <t>Kanyla TS 12,0 kovová 100020001 (41092)</t>
  </si>
  <si>
    <t>ZN949</t>
  </si>
  <si>
    <t>Nádoba na histologický mat. s pufrovaným formalínem HISTOFOR 30 ml bal. á 100 ks BFS-30</t>
  </si>
  <si>
    <t>ZN951</t>
  </si>
  <si>
    <t>Nádoba na histologický mat. s pufrovaným formalínem HISTOFOR 500 ml bal. á 24 ks BFS-500</t>
  </si>
  <si>
    <t>ZB328</t>
  </si>
  <si>
    <t>Kanyla TS 10,0 kovová 100020003 (41092)</t>
  </si>
  <si>
    <t>ZD848</t>
  </si>
  <si>
    <t>Katetr CVC 2 lumen 7 Fr x 30 cm certofix duo ECO 730 á 10 ks 4162307E</t>
  </si>
  <si>
    <t>ZE027</t>
  </si>
  <si>
    <t>Katetr CVC 1 lumen 5 Fr x 30 cm certofix mono ECO 330 bal. á 10 ks 4160282E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</si>
  <si>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</si>
  <si>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</si>
  <si>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</si>
  <si>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</si>
  <si>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ZB461</t>
  </si>
  <si>
    <t>Šití silkam černý 3/0 (2) bal. á 36 ks C0760307</t>
  </si>
  <si>
    <t>ZB978</t>
  </si>
  <si>
    <t>Šití dafilon modrý 5/0 (1) bal. á 36 ks C0932124</t>
  </si>
  <si>
    <t>ZD736</t>
  </si>
  <si>
    <t>Šití silkam černý 4/0 (1.5) bal. á 36 ks C0760293</t>
  </si>
  <si>
    <t>ZJ021</t>
  </si>
  <si>
    <t>Šití chirlac pletený fialový 3/0 bal. á 24 ks PG0262</t>
  </si>
  <si>
    <t>ZB443</t>
  </si>
  <si>
    <t>Šití silkam černý 4/0 (1.5) bal. á 36 ks C0760137</t>
  </si>
  <si>
    <t>ZN641</t>
  </si>
  <si>
    <t>Šití vstřebatelné PGA-RESORBA 3/0 fialová HS 22 70 cm bal. á 24 ks PA1117</t>
  </si>
  <si>
    <t>ZD984</t>
  </si>
  <si>
    <t>Šití silkam černý 2/0 (3) bal. á 36 ks C0764175</t>
  </si>
  <si>
    <t>ZB446</t>
  </si>
  <si>
    <t>Šití silkam černý 2/0 (3) bal. á 36 ks C0262064</t>
  </si>
  <si>
    <t>ZA360</t>
  </si>
  <si>
    <t>Jehla sterican 0,5 x 25 mm oranžová 9186158</t>
  </si>
  <si>
    <t>ZA834</t>
  </si>
  <si>
    <t>Jehla injekční 0,7 x 40 mm černá 4660021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</si>
  <si>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</si>
  <si>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</si>
  <si>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</si>
  <si>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</si>
  <si>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</si>
  <si>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</si>
  <si>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</si>
  <si>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</si>
  <si>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</si>
  <si>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</si>
  <si>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</si>
  <si>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</si>
  <si>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</si>
  <si>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</si>
  <si>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</si>
  <si>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</si>
  <si>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ZK094</t>
  </si>
  <si>
    <t>Rukavice latex s p. M karton 2000 ks 8955565 - povoleno pouze pro ÚČOCH a KZL</t>
  </si>
  <si>
    <t>DG382</t>
  </si>
  <si>
    <t>Bactec Plus Aerobic</t>
  </si>
  <si>
    <t>DG385</t>
  </si>
  <si>
    <t>Bactec Plus Anaerobic</t>
  </si>
  <si>
    <t>ZA339</t>
  </si>
  <si>
    <t>Obinadlo hydrofilní   8 cm x   5 m 13006</t>
  </si>
  <si>
    <t>ZA425</t>
  </si>
  <si>
    <t>Obinadlo hydrofilní 10 cm x   5 m 13007</t>
  </si>
  <si>
    <t>ZA616</t>
  </si>
  <si>
    <t>Drenáž zubní sterilní 1 x 6 cm 0360</t>
  </si>
  <si>
    <t>ZL664</t>
  </si>
  <si>
    <t>Krytí mastný tyl pharmatull 10 x 20 cm bal. á 10 ks P-Tull1020</t>
  </si>
  <si>
    <t>ZD812</t>
  </si>
  <si>
    <t>Drenáž zubní sterilní 1 x 40 cm 0359</t>
  </si>
  <si>
    <t>ZO215</t>
  </si>
  <si>
    <t>Kompresa NT 7,5 x 7,5 cm/5 ks sterilní karton á 650 ks 1230119525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</si>
  <si>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</si>
  <si>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</si>
  <si>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</si>
  <si>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</si>
  <si>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</si>
  <si>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</si>
  <si>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ZB117</t>
  </si>
  <si>
    <t>Lanceta haemolance modrá plus low flow bal. á 100 ks DIS7371</t>
  </si>
  <si>
    <t>ZB754</t>
  </si>
  <si>
    <t>Zkumavka černá 2 ml 454073</t>
  </si>
  <si>
    <t>ZB757</t>
  </si>
  <si>
    <t>Zkumavka 6 ml K3 edta fialová 456036</t>
  </si>
  <si>
    <t>ZD808</t>
  </si>
  <si>
    <t>Kanyla vasofix 22G modrá safety 4269098S-01</t>
  </si>
  <si>
    <t>ZI179</t>
  </si>
  <si>
    <t>Zkumavka s mediem+ flovakovaný tampon eSwab růžový 490CE.A</t>
  </si>
  <si>
    <t>ZN298</t>
  </si>
  <si>
    <t>Hadička spojovací Gamaplus 1,8 x 1800 LL NO DOP (606304) 686403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</si>
  <si>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</si>
  <si>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</si>
  <si>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</si>
  <si>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</si>
  <si>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ZB681</t>
  </si>
  <si>
    <t>Návlek na fix. tyčinku k OPG bal. á 200 ks 6644-IMG</t>
  </si>
  <si>
    <t>ZE428</t>
  </si>
  <si>
    <t>Kanyla introcan safety oranžová G14 4251717-01</t>
  </si>
  <si>
    <t>ZO372</t>
  </si>
  <si>
    <t>Konektor bezjehlový OptiSyte JIM:JSM4001</t>
  </si>
  <si>
    <t>ZC020</t>
  </si>
  <si>
    <t>Film zubní AGFA 150 ks 582018</t>
  </si>
  <si>
    <t>ZC360</t>
  </si>
  <si>
    <t>Premacryl liq.bezbarvý 250 ml 4342921</t>
  </si>
  <si>
    <t>ZC441</t>
  </si>
  <si>
    <t>Sádra marmodent 0208/25 á 25 kg</t>
  </si>
  <si>
    <t>ZB881</t>
  </si>
  <si>
    <t>Implantát D2.9 SB/L12 02101:3</t>
  </si>
  <si>
    <t>ZD288</t>
  </si>
  <si>
    <t>Fólie erkoflex 4,0 mm/120 mm ER581240</t>
  </si>
  <si>
    <t>ZD336</t>
  </si>
  <si>
    <t>Dentalon plus liquid 250 ml HK65041138</t>
  </si>
  <si>
    <t>ZD335</t>
  </si>
  <si>
    <t>Dentalon plus-barva HK650410L</t>
  </si>
  <si>
    <t>ZB405</t>
  </si>
  <si>
    <t>Implantát BioniQ T4,0 L10 2012.10</t>
  </si>
  <si>
    <t>ZJ591</t>
  </si>
  <si>
    <t>Implantát SuperLine FX 40 12 SW</t>
  </si>
  <si>
    <t>ZJ353</t>
  </si>
  <si>
    <t>Šroub krycí CS36</t>
  </si>
  <si>
    <t>ZF681</t>
  </si>
  <si>
    <t>TESSEX šelakové bazál. desky 1 sada 12 ks (8 horních a 4 dolní desky) IN0710</t>
  </si>
  <si>
    <t>ZB653</t>
  </si>
  <si>
    <t>Drát vázací měkký 0,4 mm á 10 m 34520-04</t>
  </si>
  <si>
    <t>ZB676</t>
  </si>
  <si>
    <t>Drát vázací měkký 0,5 mm á 10 m 34520-05</t>
  </si>
  <si>
    <t>ZD589</t>
  </si>
  <si>
    <t>Pattern Resin-prášek 100 g GCREPR003</t>
  </si>
  <si>
    <t>ZC573</t>
  </si>
  <si>
    <t>Gel Ufi P sada VO2070</t>
  </si>
  <si>
    <t>ZJ592</t>
  </si>
  <si>
    <t>Implantát SuperLine FX 36 12 SW</t>
  </si>
  <si>
    <t>ZM528</t>
  </si>
  <si>
    <t>Váleček vhojovací QR/d4.2/L4 úzký 2109.04</t>
  </si>
  <si>
    <t>ZM531</t>
  </si>
  <si>
    <t>Váleček vhojovací QR/d5.2/L4 široký 2110.04</t>
  </si>
  <si>
    <t>ZF498</t>
  </si>
  <si>
    <t>Futar D fast occlusion 00137242</t>
  </si>
  <si>
    <t>ZH313</t>
  </si>
  <si>
    <t>Pryskyřice acrylátová vertex self curing bezbarvá á 250 ml SC00250V</t>
  </si>
  <si>
    <t>ZF848</t>
  </si>
  <si>
    <t>Implantát SuperLine 4,5 x 12 mm FX 45 12 SW</t>
  </si>
  <si>
    <t>ZO197</t>
  </si>
  <si>
    <t>Implantát SuperLine 4,5 x 10 mm FX 45 10 SW</t>
  </si>
  <si>
    <t>ZO272</t>
  </si>
  <si>
    <t>Šroubovák HEX DRIVER T/W XHD 25 W</t>
  </si>
  <si>
    <t>ZB134</t>
  </si>
  <si>
    <t>Šití dafilon modrý 3/0 (2) bal. á 36 ks C0932213</t>
  </si>
  <si>
    <t>ZB979</t>
  </si>
  <si>
    <t>Šití dafilon modrý 4/0 (1.5) bal. á 36 ks C0932205</t>
  </si>
  <si>
    <t>ZG849</t>
  </si>
  <si>
    <t>Šití premicron zelený 2/0 (3) bal. á 12 ks G0120061</t>
  </si>
  <si>
    <t>ZJ017</t>
  </si>
  <si>
    <t>Šití chirlac pletený fialový 4/0 bal. á 24 ks PG0256</t>
  </si>
  <si>
    <t>ZA956</t>
  </si>
  <si>
    <t>Šití dafilon modrý 6/0 (0.7) bal. á 36 ks C0936022</t>
  </si>
  <si>
    <t>ZJ018</t>
  </si>
  <si>
    <t>Šití chirlac pletený fialový 3/0 bal. á 24 ks PG0257</t>
  </si>
  <si>
    <t>ZD983</t>
  </si>
  <si>
    <t>Šití silkam černý 3/0 (2) bal. á 36 ks C0764248</t>
  </si>
  <si>
    <t>ZJ020</t>
  </si>
  <si>
    <t>Šití chirlac pletený fialový 4/0 bal. á 24 ks PG0261</t>
  </si>
  <si>
    <t>ZG140</t>
  </si>
  <si>
    <t>Šití silkam černý 2/0 (3) bal. á 36 ks C0760420</t>
  </si>
  <si>
    <t>ZA450</t>
  </si>
  <si>
    <t>Náplast omniplast 1,25 cm x 9,1 m 9004520</t>
  </si>
  <si>
    <t>ZA516</t>
  </si>
  <si>
    <t>Kompresa NT 7,5 x 7,5 cm/10 ks sterilní karton á 900 ks 1230119526</t>
  </si>
  <si>
    <t>ZA640</t>
  </si>
  <si>
    <t>Krytí traumacel taf light 7,5 x 5 cm bal. á 10 ks síťka V0081947</t>
  </si>
  <si>
    <t>ZF080</t>
  </si>
  <si>
    <t>Rouška břišní 17 nití s kroužkem na tkanici 12 x 47 cm karton á 300 ks 1230100311</t>
  </si>
  <si>
    <t>ZA533</t>
  </si>
  <si>
    <t>Váleček zubní Celluron č.2 á 600 ks 4301821</t>
  </si>
  <si>
    <t>ZF598</t>
  </si>
  <si>
    <t>Krytí hypro-sorb Z bal. á 10 ks 009</t>
  </si>
  <si>
    <t>ZC399</t>
  </si>
  <si>
    <t>Krytí traumacel taf light 1,5 x 5 cm bal. á 10 ks síťka V0081946</t>
  </si>
  <si>
    <t>ZE898</t>
  </si>
  <si>
    <t>Tampon sterilní stáčený 50 x 50 cm / á 5 ks 28017</t>
  </si>
  <si>
    <t>ZA798</t>
  </si>
  <si>
    <t>Krytí traumacel P 2g ks bal. 1 ks zásyp 80521</t>
  </si>
  <si>
    <t>ZD809</t>
  </si>
  <si>
    <t>Kanyla vasofix 20G růžová safety 4269110S-01</t>
  </si>
  <si>
    <t>ZJ695</t>
  </si>
  <si>
    <t>Sonda žaludeční CH14 1200 mm s RTG linkou bal. á 50 ks 412014</t>
  </si>
  <si>
    <t>ZC301</t>
  </si>
  <si>
    <t>Ypeen 800 g dóza 100066</t>
  </si>
  <si>
    <t>ZC313</t>
  </si>
  <si>
    <t>Repin 800 g orig. 4241110</t>
  </si>
  <si>
    <t>ZC373</t>
  </si>
  <si>
    <t>Sprej cognoscin orig. 120 g 1IX1140</t>
  </si>
  <si>
    <t>ZC456</t>
  </si>
  <si>
    <t>Savka jednorázová UH 709, á 100 ks, 00709</t>
  </si>
  <si>
    <t>ZD715</t>
  </si>
  <si>
    <t>Šroub mini 2,0 x 6 mm 20-MN-006</t>
  </si>
  <si>
    <t>ZD776</t>
  </si>
  <si>
    <t>Dlaha mini přímá 18 otv./1,0 mm široká 20-ST-018R</t>
  </si>
  <si>
    <t>ZD777</t>
  </si>
  <si>
    <t>Šroub mini 2,0 x 8 mm 20-MN-008</t>
  </si>
  <si>
    <t>ZD845</t>
  </si>
  <si>
    <t>Dlaha mini přímá dlouhá 4 otv./0,1 mm GR.4, široká 20-ST-104-E</t>
  </si>
  <si>
    <t>ZD933</t>
  </si>
  <si>
    <t>Listerine 1,0 l 450669</t>
  </si>
  <si>
    <t>ZL577</t>
  </si>
  <si>
    <t>Sprej Kavo 4119640KA</t>
  </si>
  <si>
    <t>ZD470</t>
  </si>
  <si>
    <t>Premacryl prášek transparent 500 g 4342400</t>
  </si>
  <si>
    <t>ZE033</t>
  </si>
  <si>
    <t>Šroub mini 2,0 x 12 mm 20-MN-012</t>
  </si>
  <si>
    <t>ZE176</t>
  </si>
  <si>
    <t>Dlaha mini přímá 18 otv./0,8 mm 20-ST-018M</t>
  </si>
  <si>
    <t>ZF508</t>
  </si>
  <si>
    <t>Cement výplňový provizorní 40 g 5304520</t>
  </si>
  <si>
    <t>ZC328</t>
  </si>
  <si>
    <t>Calxyd ve stříkačce 2 x 3,5 g 4142120</t>
  </si>
  <si>
    <t>ZF615</t>
  </si>
  <si>
    <t>Pronikač Hedstrém 053025008B</t>
  </si>
  <si>
    <t>ZF935</t>
  </si>
  <si>
    <t>Pronikač 053025015</t>
  </si>
  <si>
    <t>ZC471</t>
  </si>
  <si>
    <t>Spofacryl orig. 100g O 4318200</t>
  </si>
  <si>
    <t>ZH756</t>
  </si>
  <si>
    <t>Šroub mini 2,3 x 6 mm 23-MN-006</t>
  </si>
  <si>
    <t>ZC486</t>
  </si>
  <si>
    <t>Kavitan plus (barva A2) 1001A2</t>
  </si>
  <si>
    <t>ZC783</t>
  </si>
  <si>
    <t>Vana dezinfekční 3 l 9800600</t>
  </si>
  <si>
    <t>ZA144</t>
  </si>
  <si>
    <t>Aquasil soft putty DT60578320</t>
  </si>
  <si>
    <t>ZM729</t>
  </si>
  <si>
    <t>Roztok na otiskovací hmotu VPS Tray Adhezivum ES7307</t>
  </si>
  <si>
    <t>ZH757</t>
  </si>
  <si>
    <t>Šroub mini 2,3 x 8 mm 23-MN-008</t>
  </si>
  <si>
    <t>ZN970</t>
  </si>
  <si>
    <t>Brousek diamantový tvar plamínek velikost 023 hrubost jemný (žlutý) bal. á 20 ks 833C023314C</t>
  </si>
  <si>
    <t>ZN972</t>
  </si>
  <si>
    <t>Brousek diamantový tvar kónický velikost 024 hrubost jemný (žlutý) bal. á 20 ks 852Z2024314M</t>
  </si>
  <si>
    <t>ZN971</t>
  </si>
  <si>
    <t>Brousek diamantový tvar doutník velikost 014 hrubost jemný (žlutý) bal. á 20 ks 881C014314C</t>
  </si>
  <si>
    <t>ZE962</t>
  </si>
  <si>
    <t>Implantát šroubový BEKA pr. 3,5 mm, délka 12 mm 3512 BEKA</t>
  </si>
  <si>
    <t>ZC928</t>
  </si>
  <si>
    <t>Protahováček Hedstrém 073025015</t>
  </si>
  <si>
    <t>ZK416</t>
  </si>
  <si>
    <t>Pryskyřice duracryl plus-pulvis á 500g DE4316416</t>
  </si>
  <si>
    <t>ZO076</t>
  </si>
  <si>
    <t>Implantát šroubový I.CON pr. 3,8 mm, délka 10 mm 3810 I.CON</t>
  </si>
  <si>
    <t>ZF854</t>
  </si>
  <si>
    <t>Implantát SuperLine 6,0 x 12 mm FX 60 12 SW</t>
  </si>
  <si>
    <t>ZM628</t>
  </si>
  <si>
    <t>Implantát BioniQ S3,5/L10 2006.10</t>
  </si>
  <si>
    <t>ZO109</t>
  </si>
  <si>
    <t>Implantát BioniQ S2 9/ L12 2003.12</t>
  </si>
  <si>
    <t>ZI916</t>
  </si>
  <si>
    <t>Fréza tvrdokovová HM79GX040104XA</t>
  </si>
  <si>
    <t>ZE929</t>
  </si>
  <si>
    <t>Fréza tvrdokovová HM250GX040104</t>
  </si>
  <si>
    <t>ZI915</t>
  </si>
  <si>
    <t>Fréza tvrdokovová HM77GX060104XA</t>
  </si>
  <si>
    <t>ZM115</t>
  </si>
  <si>
    <t>Šroub mini 2,0 x 4 mm 20-MN-004</t>
  </si>
  <si>
    <t>ZB638</t>
  </si>
  <si>
    <t>Protahováček Hedstrém 073025010</t>
  </si>
  <si>
    <t>ZC408</t>
  </si>
  <si>
    <t>Protahováček Hedstrém 073025020</t>
  </si>
  <si>
    <t>ZC326</t>
  </si>
  <si>
    <t>Kartáček na kořenové nástroje 14360NI</t>
  </si>
  <si>
    <t>ZC723</t>
  </si>
  <si>
    <t>Spofacryl orig. 100g 4318200  (ZC471)</t>
  </si>
  <si>
    <t>ZN642</t>
  </si>
  <si>
    <t>Šití vstřebatelné PGA-RESORBA 4/0 fialová HS 18 70 cm bal. á 24 ks PA11112</t>
  </si>
  <si>
    <t>ZN640</t>
  </si>
  <si>
    <t>Šití vstřebatelné PGA-RESORBA 3/0 fialová HS 18 70 cm bal. á 24 ks PA1113</t>
  </si>
  <si>
    <t>ZO353</t>
  </si>
  <si>
    <t>Šití PGA-RESORBA pletené potahované syntetické vstřebatelné vlákno jehla HR 22 fialová 3/0 70cm bal.á 24 ks PA10211</t>
  </si>
  <si>
    <t>ZA480</t>
  </si>
  <si>
    <t>Fólie incizní raucodrape 15 x 20 cm á 10 ks 25441</t>
  </si>
  <si>
    <t>ZA541</t>
  </si>
  <si>
    <t>Fólie incizní rucodrape ( opraflex ) 40 x 35 cm 25444</t>
  </si>
  <si>
    <t>ZA604</t>
  </si>
  <si>
    <t>Tyčinka vatová sterilní jednotlivě balalená bal. á 1000 ks 5100/SG/CS</t>
  </si>
  <si>
    <t>ZA605</t>
  </si>
  <si>
    <t>Tamponáda s vazelína album 4 vrstvá 2,5 cm x 200 cm/1 ks šnek 0342</t>
  </si>
  <si>
    <t>ZM769</t>
  </si>
  <si>
    <t>Ubrousky cavilon pro péči při inkontinenci 8 ubrousků 20 x 30 cm bal. á 96 ks 9274 DH888843488</t>
  </si>
  <si>
    <t>ZN105</t>
  </si>
  <si>
    <t>Rouška břišní NT Special s RTG vláknem sterilní 30 x 30 cm 130g/m2 bal. á 5 ks 187705-08</t>
  </si>
  <si>
    <t>ZN547</t>
  </si>
  <si>
    <t>Rouška břišní NT Special s RTG vláknem sterilní 10 x 60 cm 130g/m2 bal. á 40 ks 187605</t>
  </si>
  <si>
    <t>ZN104</t>
  </si>
  <si>
    <t>Rouška břišní NT Special s RTG vláknem sterilní 40 x 40 cm 130g/m2 zelená bal. á 2 ks 187822</t>
  </si>
  <si>
    <t>ZA690</t>
  </si>
  <si>
    <t>Čepelka skalpelová 10 BB510</t>
  </si>
  <si>
    <t>ZA749</t>
  </si>
  <si>
    <t>Stříkačka injekční 3-dílná 50 ml LL Omnifix Solo 4617509F</t>
  </si>
  <si>
    <t>ZA759</t>
  </si>
  <si>
    <t>Drén redon CH10 50 cm U2111000</t>
  </si>
  <si>
    <t>ZA760</t>
  </si>
  <si>
    <t>Drén redon CH8 50 cm U2110800</t>
  </si>
  <si>
    <t>ZA791</t>
  </si>
  <si>
    <t>Stříkačka janett 3-dílná 150 ml sterilní vyplachovací KDM870822</t>
  </si>
  <si>
    <t>ZB553</t>
  </si>
  <si>
    <t>Láhev redon hi-vac 400 ml-kompletní 05.000.22.803</t>
  </si>
  <si>
    <t>ZC074</t>
  </si>
  <si>
    <t>Nebulizátor Typ 753 pro dospělé 01.000.08.753</t>
  </si>
  <si>
    <t>ZC498</t>
  </si>
  <si>
    <t>Držák močových sáčků UH 800800100</t>
  </si>
  <si>
    <t>ZG916</t>
  </si>
  <si>
    <t>Elektroda neutrální bipolární pro dospělé á 100 ks 2510</t>
  </si>
  <si>
    <t>ZI781</t>
  </si>
  <si>
    <t>Elektroda neutrální monopolární pro dospělé á 100 ks 2125</t>
  </si>
  <si>
    <t>ZK977</t>
  </si>
  <si>
    <t>Cévka odsávací CH14 s přerušovačem sání P01173a</t>
  </si>
  <si>
    <t>ZK978</t>
  </si>
  <si>
    <t>Cévka odsávací CH16 s přerušovačem sání P01175a</t>
  </si>
  <si>
    <t>ZB631</t>
  </si>
  <si>
    <t>Fólie PDS Plates 30 x 40 x 0,25 mm, bal. á 3 ks, ZX3</t>
  </si>
  <si>
    <t>ZB747</t>
  </si>
  <si>
    <t>Souprava odsávací orthopedic 07.049.08.620</t>
  </si>
  <si>
    <t>ZH760</t>
  </si>
  <si>
    <t>Popisovač chirurgický na kůži + sterilní pravítko fialová barva RQ-01</t>
  </si>
  <si>
    <t>ZM780</t>
  </si>
  <si>
    <t>Souprava odsávací zahnutá Yankauer 4 mm s rukojetí hadice CH 25 délka 2 m 34101</t>
  </si>
  <si>
    <t>ZH852</t>
  </si>
  <si>
    <t>Souprava odsávací zahnutá Yankauer 6 mm s rukojetí hadice CH 25 délka 2 m 34101</t>
  </si>
  <si>
    <t>ZM097</t>
  </si>
  <si>
    <t>Hadička infúzní NSK pro Surgic XT resterilizovatelná S900-055</t>
  </si>
  <si>
    <t>ZO301</t>
  </si>
  <si>
    <t>Rukojeť plastová zaostřovací sterilizovatelná k operační lampě  Dr. Mach 21150002</t>
  </si>
  <si>
    <t>ZF239</t>
  </si>
  <si>
    <t>Kanyla TS 8,0 s manžetou +2 hlad.vnitřní vyměnit.kanyly 100/810/080</t>
  </si>
  <si>
    <t>ZC052</t>
  </si>
  <si>
    <t>Tlouček drsný 24 x 115 mm JIZE213A/1</t>
  </si>
  <si>
    <t>ZC048</t>
  </si>
  <si>
    <t>Miska třecí drsná 211a/0 6,0 cm JIZE211A/0</t>
  </si>
  <si>
    <t>ZE594</t>
  </si>
  <si>
    <t>Dlaha mini L pravá dlouhá 4 otv./0,6 mm 100° 20-LR-204R</t>
  </si>
  <si>
    <t>ZE892</t>
  </si>
  <si>
    <t>Šroub midi 1,6 x 10 mm 16-MD-010</t>
  </si>
  <si>
    <t>ZG438</t>
  </si>
  <si>
    <t>Dlaha mini orbitální 9 otv. 20-CD-009</t>
  </si>
  <si>
    <t>ZD847</t>
  </si>
  <si>
    <t>Šroub mini 2,0 x 10 mm 20-MN-010</t>
  </si>
  <si>
    <t>ZG761</t>
  </si>
  <si>
    <t>Šroub mini 2,0 x 14 mm 20-MN-014</t>
  </si>
  <si>
    <t>ZK421</t>
  </si>
  <si>
    <t>Šroub maxi 2,4 x 12 mm 24-MX-012</t>
  </si>
  <si>
    <t>ZE355</t>
  </si>
  <si>
    <t>Dlaha mini L levá dlouhá 4 otv./1,0 mm 90° 20-LL-104R</t>
  </si>
  <si>
    <t>ZD846</t>
  </si>
  <si>
    <t>Dlaha mini přímá dlouhá 4 otv./1,0 mm 20-ST-104</t>
  </si>
  <si>
    <t>ZK420</t>
  </si>
  <si>
    <t>Šroub maxi 2,4 x 10 mm 24-MX-010</t>
  </si>
  <si>
    <t>ZI323</t>
  </si>
  <si>
    <t>Šroub maxi 2,4 x 8 mm 24-MX-008</t>
  </si>
  <si>
    <t>ZN356</t>
  </si>
  <si>
    <t>Šroub Matrix Ø 1.85 mm samořezný délka 10 mm slitina titanu (TAN) bal. po 1 kusu v klipu 04.511.210.01C</t>
  </si>
  <si>
    <t>ZN357</t>
  </si>
  <si>
    <t>Šroub Matrix Ø 1.85 mm samořezný délka 12 mm slitina titanu (TAN) bal. po 1 kusu v klipu 04.511.212.01C</t>
  </si>
  <si>
    <t>ZN358</t>
  </si>
  <si>
    <t>Šroub Matrix Ø 1.85 mm samořezný délka 14 mm slitina titanu (TAN) bal. po 1 kusu v klipu 04.511.214.01C</t>
  </si>
  <si>
    <t>ZN361</t>
  </si>
  <si>
    <t>Dlaha L Matrix krátká 3+3 otvory oboustranná tloušťka 0.7 mm titan 04.511.344</t>
  </si>
  <si>
    <t>ZN362</t>
  </si>
  <si>
    <t>Dlaha L Matrix střední 3+3 otvory oboustranná tloušťka 0.7 mm titan 04.511.345</t>
  </si>
  <si>
    <t>ZN363</t>
  </si>
  <si>
    <t>Dlaha Matrix pro sagitální rozdělení rovná s můstkem 8 mm 4 otvory tloušťka 1.0 mm 04.511.422</t>
  </si>
  <si>
    <t>ZL889</t>
  </si>
  <si>
    <t>Dlaha maxi rekonstrukční přímá 25 otv. 24-RS-025</t>
  </si>
  <si>
    <t>ZN652</t>
  </si>
  <si>
    <t>Šroub Matrix Ø 1.85 mm samořezný délka 8 mm modrý (TAN) bal. po 1 kusu v klipu 04.511.208.01C</t>
  </si>
  <si>
    <t>ZN651</t>
  </si>
  <si>
    <t>Šroub Matrix Ø 1.85 mm samořezný délka 6 mm modrý (TAN) bal. po 1 kusu v klipu 04.511.206.01C</t>
  </si>
  <si>
    <t>ZN673</t>
  </si>
  <si>
    <t>Dlaha L Matrix krátká 3+3 otvory oboustranná tloušťka 0.7 mm titan 04.511.324</t>
  </si>
  <si>
    <t>ZN823</t>
  </si>
  <si>
    <t>Šroub IMF průměr 2.0 mm 201.928</t>
  </si>
  <si>
    <t>ZH856</t>
  </si>
  <si>
    <t>Dlaha mini 5 otvorů Y/1,0 mm 20-TP-005R</t>
  </si>
  <si>
    <t>ZN859</t>
  </si>
  <si>
    <t>Dlaha Matrix pro sagitální rozdělení rovná s můstkem 6 mm 4 otvory tloušťka 1.0 mm 04.511.421</t>
  </si>
  <si>
    <t>ZN360</t>
  </si>
  <si>
    <t>Dlaha L Matrix střední 3+3 otvory oboustranná tloušťka 0.7 mm titan 04.511.325</t>
  </si>
  <si>
    <t>ZN674</t>
  </si>
  <si>
    <t>Dlaha Matrix pro sagitální rozdělení rovná s můstkem tloušťka 1.0 mm 04.511.423</t>
  </si>
  <si>
    <t>ZD775</t>
  </si>
  <si>
    <t>Šroub midi 1,6 x 6 mm 16-MD-006</t>
  </si>
  <si>
    <t>ZH323</t>
  </si>
  <si>
    <t>Dlaha mini orbitální 8 otv. 16-CD-008</t>
  </si>
  <si>
    <t>ZO015</t>
  </si>
  <si>
    <t>Dlaha bradová Matrix, dvojitě zakřivená, odsazení 4 mm 04.511.461</t>
  </si>
  <si>
    <t>ZG940</t>
  </si>
  <si>
    <t>Rozvěrač úst mirahold-block bal. á 12 ks 0022016</t>
  </si>
  <si>
    <t>ZM420</t>
  </si>
  <si>
    <t>Lžíce otiskovací pro dolní ozubenou čelist 154 52 0260</t>
  </si>
  <si>
    <t>ZC267</t>
  </si>
  <si>
    <t>Dlaha mini L pravá dlouhá 4 otv./1,0 mm 90° 20-LR-104R</t>
  </si>
  <si>
    <t>ZO121</t>
  </si>
  <si>
    <t>Dlaha Matrix pro sagitální rozdělení rovná s můstkem tloušťka 12 mm 04.511.424</t>
  </si>
  <si>
    <t>ZF034</t>
  </si>
  <si>
    <t>Dlaha midi dlouhá L levá 90° 4 otv. 16-LL-104</t>
  </si>
  <si>
    <t>ZD774</t>
  </si>
  <si>
    <t>Dlaha midi dlouhá L pravá 90° 4 otv. 16-LR-104</t>
  </si>
  <si>
    <t>ZD779</t>
  </si>
  <si>
    <t>Šroub midi 1,6 x 8 mm 16-MD-008</t>
  </si>
  <si>
    <t>ZC662</t>
  </si>
  <si>
    <t>Dlaha midi přímá dlouhá 2 otv. 16-ST-102</t>
  </si>
  <si>
    <t>ZD714</t>
  </si>
  <si>
    <t>Dlaha mini přímá 16 otv./1,0 mm 20-ST-016</t>
  </si>
  <si>
    <t>ZM820</t>
  </si>
  <si>
    <t>Dlaha orbitální stříbrná 16-OR-F10-002</t>
  </si>
  <si>
    <t>ZE891</t>
  </si>
  <si>
    <t>Dlaha midi přímá 10 otv. 16-ST-010</t>
  </si>
  <si>
    <t>ZO260</t>
  </si>
  <si>
    <t>Implantát kraniofacilární systém LaFórte dlaha midi L 100° 4 otvory 16-LR-204</t>
  </si>
  <si>
    <t>ZI426</t>
  </si>
  <si>
    <t>Šroub MatrixMANDIBLE pr. 2.0 mm 04.503.410.01C</t>
  </si>
  <si>
    <t>ZN365</t>
  </si>
  <si>
    <t>Šroub MatrixMIDFACE Ø 1.5 mm 04.503.226.01C</t>
  </si>
  <si>
    <t>ZO273</t>
  </si>
  <si>
    <t>Dlaha L MatrixMIDFACE střední šikmá 2 + 3 otv. levá tl. 0,5 mm 04.503.323</t>
  </si>
  <si>
    <t>ZO275</t>
  </si>
  <si>
    <t>Dlaha L MatrixMIDFACE střední šikmá 3 + 4 otv. levá tl. 0,7 mm 04.503.355</t>
  </si>
  <si>
    <t>ZO274</t>
  </si>
  <si>
    <t>Dlaha L MatrixMIDFACE střední šikmá 2 + 3 otv. pravá tl. 0,5 mm 04.503.324</t>
  </si>
  <si>
    <t>ZO276</t>
  </si>
  <si>
    <t>Dlaha L MatrixMIDFACE střední šikmá 3 + 4 otv. pravá tl. 0,7 mm 04.503.356</t>
  </si>
  <si>
    <t>ZO277</t>
  </si>
  <si>
    <t>Šroub MatrixMIDFACE Ø 1.5 mm 04.503.228.01C</t>
  </si>
  <si>
    <t>ZN822</t>
  </si>
  <si>
    <t>Šroub IMF průměr 2.0 mm 201.932</t>
  </si>
  <si>
    <t>ZI462</t>
  </si>
  <si>
    <t>Dlaha midi přímá 12 otv. 16-ST-012</t>
  </si>
  <si>
    <t>ZC851</t>
  </si>
  <si>
    <t>Fréza křížová břit HM161RX0181045F</t>
  </si>
  <si>
    <t>ZB363</t>
  </si>
  <si>
    <t>Dlaha mini přímá 4 otv./1,0 mm 20-ST-004</t>
  </si>
  <si>
    <t>ZF699</t>
  </si>
  <si>
    <t>Šití premicron zelený 3/0 (2.5) bal. á 12 ks G0120060</t>
  </si>
  <si>
    <t>ZN643</t>
  </si>
  <si>
    <t>Šití vstřebatelné PGA-RESORBA 4/0 fialová HS 22 70 cm bal. á 24 ks ST1512</t>
  </si>
  <si>
    <t>ZM464</t>
  </si>
  <si>
    <t>Šití monofil nylon 10/0 bal. á 24ks 5076</t>
  </si>
  <si>
    <t>ZJ621</t>
  </si>
  <si>
    <t>Šití monofil nylon 9/0 bal. á 24ks 5075</t>
  </si>
  <si>
    <t>ZO346</t>
  </si>
  <si>
    <t>Šití PGA-RESORBA pletené potahované syntetické vstřebatelné vlákno jehla DS 18 fialová 3/0 70 cm bal. á 24 ks PA11416</t>
  </si>
  <si>
    <t>ZO351</t>
  </si>
  <si>
    <t>Šití PGA-RESORBA pletené potahované syntetické vstřebatelné vlákno jehla DS 18 nebarvená 5/0 45 cm bal. á 24 ks PA11417</t>
  </si>
  <si>
    <t>ZO354</t>
  </si>
  <si>
    <t>Šití PGA-RESORBA pletené potahované syntetické vstřebatelné vlákno jehla HR 22 fialová 4/0 70 cm bal. á 24 ks PA10210</t>
  </si>
  <si>
    <t>ZO347</t>
  </si>
  <si>
    <t>Šití PGA-RESORBA pletené potahované syntetické vstřebatelné vlákno jehla DS 24 nebarvená 3/0 70 cm bal. á 24 ks PA1145</t>
  </si>
  <si>
    <t>ZO348</t>
  </si>
  <si>
    <t>Šití PGA-RESORBA pletené potahované syntetické vstřebatelné vlákno jehla DS 30 nebarvená 3/0 70 cm bal. á 24 ks PA11421</t>
  </si>
  <si>
    <t>ZO352</t>
  </si>
  <si>
    <t>Šití PGA-RESORBA pletené potahované syntetické vstřebatelné vlákno jehla HR 17 fialová 3/0 70 cm bal. á 24 ks PA1026</t>
  </si>
  <si>
    <t>ZO350</t>
  </si>
  <si>
    <t>Šití PGA-RESORBA pletené potahované syntetické vstřebatelné vlákno jehla DS 24 nebarvená 4/0 70 cm bal. á 24 ks PA1143</t>
  </si>
  <si>
    <t>ZO345</t>
  </si>
  <si>
    <t>Šití PGA-RESORBA pletené potahované syntetické vstřebatelné vlákno jehla DS 30 nebarvená 2/0 70 cm  bal. á 24 ks PA1149</t>
  </si>
  <si>
    <t>ZO349</t>
  </si>
  <si>
    <t>Šití PGA-RESORBA pletené potahované syntetické vstřebatelné vlákno jehla DS 18 fialová 4/0 70 cm bal. á 24 ks PA11423</t>
  </si>
  <si>
    <t>ZO355</t>
  </si>
  <si>
    <t>Šití PGA-RESORBA pletené potahované syntetické vstřebatelné vlákno jehla HR 12 fialová 5/0 45cm bal. á 24 ks PA10274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</si>
  <si>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</si>
  <si>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</si>
  <si>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</si>
  <si>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</si>
  <si>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Rukavice operační latexové s pudrem ansell, vasco surgical powderet vel. 6,5 6035518 (303503)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</si>
  <si>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</si>
  <si>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</si>
  <si>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</si>
  <si>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</si>
  <si>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</si>
  <si>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</si>
  <si>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</si>
  <si>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</si>
  <si>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ZK478</t>
  </si>
  <si>
    <t>Rukavice operační latexové s pudrem ansell medigrip plus vel. 8,5 303507EU (302927)</t>
  </si>
  <si>
    <t>ZN041</t>
  </si>
  <si>
    <t>Rukavice operační gammex ansell PF bez pudru 6,5 330048065</t>
  </si>
  <si>
    <t>Rukavice operační gammex latex PF bez pudru 6,5 330048065</t>
  </si>
  <si>
    <t>ZB153</t>
  </si>
  <si>
    <t>Vosk kostní Knochenwasch 2,5 G 1029754</t>
  </si>
  <si>
    <t>ZB502</t>
  </si>
  <si>
    <t>Hadice silikon 3 x 5 mm á 25 m 34.000.00.103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</si>
  <si>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</si>
  <si>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</si>
  <si>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</si>
  <si>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</si>
  <si>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</si>
  <si>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</si>
  <si>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</si>
  <si>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</si>
  <si>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</si>
  <si>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</si>
  <si>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</si>
  <si>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</si>
  <si>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</si>
  <si>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</si>
  <si>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</si>
  <si>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</si>
  <si>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50115010</t>
  </si>
  <si>
    <t>504 SZM rentgenový (112 02 010)</t>
  </si>
  <si>
    <t>50115090</t>
  </si>
  <si>
    <t>509 SZM zubolékařský (112 02 110)</t>
  </si>
  <si>
    <t>50115040</t>
  </si>
  <si>
    <t>505 SZM laboratorní sklo a materiál (112 02 140)</t>
  </si>
  <si>
    <t>50115004</t>
  </si>
  <si>
    <t>506 SZM umělé tělní náhrady kovové (112 02 030)</t>
  </si>
  <si>
    <t>50115011</t>
  </si>
  <si>
    <t>515 SZM umělé tělní náhrady ostatní (112 02 030)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</si>
  <si>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</si>
  <si>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</si>
  <si>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</si>
  <si>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</si>
  <si>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</si>
  <si>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</si>
  <si>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</si>
  <si>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</si>
  <si>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2563</t>
  </si>
  <si>
    <t>2565</t>
  </si>
  <si>
    <t>Ambulantní péče znamená, že pacient v den poskytnutí zdravotní péče není hospitalizován ve FNOL</t>
  </si>
  <si>
    <t>beze jména</t>
  </si>
  <si>
    <t>Číhalová Lucie</t>
  </si>
  <si>
    <t>Hanuliak Jan</t>
  </si>
  <si>
    <t>Harvan Luboš</t>
  </si>
  <si>
    <t>Juřička Stanislav</t>
  </si>
  <si>
    <t>Kadlec Zdeněk</t>
  </si>
  <si>
    <t>Koždoňová Jana</t>
  </si>
  <si>
    <t>Nemravová Lenka</t>
  </si>
  <si>
    <t>Schneiderová Michaela</t>
  </si>
  <si>
    <t>Žižka Radovan</t>
  </si>
  <si>
    <t>Zdravotní výkony vykázané na pracovišti v rámci ambulantní péče dle lékařů *</t>
  </si>
  <si>
    <t>014</t>
  </si>
  <si>
    <t>4</t>
  </si>
  <si>
    <t>0074021</t>
  </si>
  <si>
    <t>0080001</t>
  </si>
  <si>
    <t>0081042</t>
  </si>
  <si>
    <t>0081052</t>
  </si>
  <si>
    <t>0081062</t>
  </si>
  <si>
    <t>0081112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</si>
  <si>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</si>
  <si>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</si>
  <si>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</si>
  <si>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</si>
  <si>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</si>
  <si>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</si>
  <si>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</si>
  <si>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</si>
  <si>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</si>
  <si>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</si>
  <si>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</si>
  <si>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0082301</t>
  </si>
  <si>
    <t>0082331</t>
  </si>
  <si>
    <t>0082332</t>
  </si>
  <si>
    <t>0083003</t>
  </si>
  <si>
    <t>0084021</t>
  </si>
  <si>
    <t>0084031</t>
  </si>
  <si>
    <t>0082354</t>
  </si>
  <si>
    <t>0081211</t>
  </si>
  <si>
    <t>0082204</t>
  </si>
  <si>
    <t>0084001</t>
  </si>
  <si>
    <t>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</si>
  <si>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</si>
  <si>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</si>
  <si>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</si>
  <si>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</si>
  <si>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</si>
  <si>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</si>
  <si>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</si>
  <si>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</si>
  <si>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</si>
  <si>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</si>
  <si>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</si>
  <si>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</si>
  <si>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</si>
  <si>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</si>
  <si>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00940</t>
  </si>
  <si>
    <t>KOMPLEXNÍ VYŠETŘENÍ A NÁVRH LÉČBY ONEMOCNĚNÍ ÚSTNÍ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</si>
  <si>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</si>
  <si>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</si>
  <si>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</si>
  <si>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</si>
  <si>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</si>
  <si>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</si>
  <si>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</si>
  <si>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</si>
  <si>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</si>
  <si>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</si>
  <si>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</si>
  <si>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</si>
  <si>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</si>
  <si>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</si>
  <si>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</si>
  <si>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</si>
  <si>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</si>
  <si>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</si>
  <si>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</si>
  <si>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</si>
  <si>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</si>
  <si>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</si>
  <si>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</si>
  <si>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</si>
  <si>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</si>
  <si>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</si>
  <si>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</si>
  <si>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</si>
  <si>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</si>
  <si>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</si>
  <si>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</si>
  <si>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</si>
  <si>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</si>
  <si>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</si>
  <si>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</si>
  <si>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</si>
  <si>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</si>
  <si>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</si>
  <si>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</si>
  <si>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</si>
  <si>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</si>
  <si>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</si>
  <si>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</si>
  <si>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</si>
  <si>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</si>
  <si>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00922</t>
  </si>
  <si>
    <t>OŠETŘENÍ ZUBNÍHO KAZU - DOČASNÝ ZUB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</si>
  <si>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</si>
  <si>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</si>
  <si>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</si>
  <si>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</si>
  <si>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</si>
  <si>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</si>
  <si>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</si>
  <si>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</si>
  <si>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00908</t>
  </si>
  <si>
    <t>AKUTNÍ OŠETŘENÍ A VYŠETŘENÍ NEREGISTROVANÉHO POJIŠ</t>
  </si>
  <si>
    <t>00958</t>
  </si>
  <si>
    <t>TRAUMATOLOGIE TVRDÝCH TKÁNÍ DUTINY ÚSTNÍ VELKÉHO R</t>
  </si>
  <si>
    <t>00967</t>
  </si>
  <si>
    <t>SIGNÁLNÍ KÓD - INFORMACE O VYDÁNÍ ROZHODNUTÍ  O UK</t>
  </si>
  <si>
    <t>00903</t>
  </si>
  <si>
    <t>VYŽÁDANÉ VYŠETŘENí ODBORNÍKEM NEBO SPECIALISTOU</t>
  </si>
  <si>
    <t>00904</t>
  </si>
  <si>
    <t>STOMATOLOGICKÉ VYŠETŘENÍ REGISTROVANÉHO POJIŠTĚNCE</t>
  </si>
  <si>
    <t>00965</t>
  </si>
  <si>
    <t xml:space="preserve">ČAS ZUBNÍHO LÉKAŘE STRÁVENÝ DOPRAVOU ZA IMOBILNÍM </t>
  </si>
  <si>
    <t>00953</t>
  </si>
  <si>
    <t>CHIRURGICKÉ OŠETŘOVÁNÍ RETENCE ZUBŮ</t>
  </si>
  <si>
    <t>00934</t>
  </si>
  <si>
    <t>CHIRURGICKÁ LÉČBA ONEMOCNĚNÍ PARODONTU VELKÉHO ROZ</t>
  </si>
  <si>
    <t>00933</t>
  </si>
  <si>
    <t>CHIRURGICKÁ LÉČBA ONEMOCNĚNÍ PARODONTU MALÉHO ROZS</t>
  </si>
  <si>
    <t>00947</t>
  </si>
  <si>
    <t>PÉČE O REGISTROVANÉHO POJIŠTĚNCE NAD 18 LET VĚKU I</t>
  </si>
  <si>
    <t>019</t>
  </si>
  <si>
    <t>605</t>
  </si>
  <si>
    <t>1</t>
  </si>
  <si>
    <t>0002439</t>
  </si>
  <si>
    <t>MARCAINE 0,5%</t>
  </si>
  <si>
    <t>0090044</t>
  </si>
  <si>
    <t>0093109</t>
  </si>
  <si>
    <t>04710</t>
  </si>
  <si>
    <t>SUTURA EXTRAKČNÍ RÁNY - NA ZUB</t>
  </si>
  <si>
    <t>04740</t>
  </si>
  <si>
    <t>ODSTRANĚNÍ SEKVESTRU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</si>
  <si>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</si>
  <si>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</si>
  <si>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</si>
  <si>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</si>
  <si>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</si>
  <si>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</si>
  <si>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</si>
  <si>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</si>
  <si>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</si>
  <si>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</si>
  <si>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65022</t>
  </si>
  <si>
    <t>CÍLENÉ VYŠETŘENÍ MAXILOFACIÁLNÍM CHIRURGEM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</si>
  <si>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</si>
  <si>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</si>
  <si>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</si>
  <si>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</si>
  <si>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</si>
  <si>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</si>
  <si>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</si>
  <si>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</si>
  <si>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</si>
  <si>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</si>
  <si>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</si>
  <si>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</si>
  <si>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</si>
  <si>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</si>
  <si>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</si>
  <si>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</si>
  <si>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65215</t>
  </si>
  <si>
    <t>DENTÁLNÍ DRÁTĚNÁ DLAHA Z VOLNÉ RUKY - JEDNA ČELIST</t>
  </si>
  <si>
    <t>65217</t>
  </si>
  <si>
    <t>PROVIZORNÍ OŠETŘENÍ ZLOMENINY ČELISTI DRÁTĚNÝMI VA</t>
  </si>
  <si>
    <t>04410</t>
  </si>
  <si>
    <t>INJEKČNÍ  ANESTESIE</t>
  </si>
  <si>
    <t>04750</t>
  </si>
  <si>
    <t>PRIMÁRNÍ UZÁVĚR OROANTRÁLNÍ KOMUNIKACE</t>
  </si>
  <si>
    <t>04817</t>
  </si>
  <si>
    <t>EXSTIRPACE  ODONTOGENNÍ CYSTY VĚTŠÍ NEŽ 1 CM</t>
  </si>
  <si>
    <t>61149</t>
  </si>
  <si>
    <t xml:space="preserve">UZAVŘENÍ DEFEKTU  KOŽNÍM LALOKEM MÍSTNÍM OD 10 DO </t>
  </si>
  <si>
    <t>61151</t>
  </si>
  <si>
    <t>UZAVŘENÍ DEFEKTU KOŽNÍM LALOKEM MÍSTNÍM NAD 20 CM^</t>
  </si>
  <si>
    <t>Zdravotní výkony + ZUM + ZULP vykázané na pracovišti v rámci ambulantní péče - orientační přehled</t>
  </si>
  <si>
    <t>10 - Dětská klinika</t>
  </si>
  <si>
    <t>11 - Ortopedická klinika</t>
  </si>
  <si>
    <t>10</t>
  </si>
  <si>
    <t>11</t>
  </si>
  <si>
    <t>5F1</t>
  </si>
  <si>
    <t>GASTROTOMIE, DUODENOTOMIE NEBO JEDNODUCHÁ PYLOROPL</t>
  </si>
  <si>
    <t>51394</t>
  </si>
  <si>
    <t>UZÁVĚR STĚNY BŘIŠNÍ PO EVISCERACI</t>
  </si>
  <si>
    <t>6F1</t>
  </si>
  <si>
    <t>61175</t>
  </si>
  <si>
    <t>VOLNÝ PŘENOS VASKULARIZOVANÉ KOSTI, PŘENOS PRSTU Z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</si>
  <si>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</si>
  <si>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</si>
  <si>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</si>
  <si>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</si>
  <si>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</si>
  <si>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</si>
  <si>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0003708</t>
  </si>
  <si>
    <t>ZYVOXID 2 MG/ML INFUZNÍ ROZTOK</t>
  </si>
  <si>
    <t>0003952</t>
  </si>
  <si>
    <t>AMIKIN 500 MG</t>
  </si>
  <si>
    <t>0004234</t>
  </si>
  <si>
    <t>DALACIN C</t>
  </si>
  <si>
    <t>0008807</t>
  </si>
  <si>
    <t>0008808</t>
  </si>
  <si>
    <t>0011785</t>
  </si>
  <si>
    <t>AMIKIN 1 G</t>
  </si>
  <si>
    <t>0016600</t>
  </si>
  <si>
    <t>UNASYN</t>
  </si>
  <si>
    <t>0020605</t>
  </si>
  <si>
    <t>0026902</t>
  </si>
  <si>
    <t>VFEND 200 MG</t>
  </si>
  <si>
    <t>0065989</t>
  </si>
  <si>
    <t>MYCOMAX INF</t>
  </si>
  <si>
    <t>0072972</t>
  </si>
  <si>
    <t>0072973</t>
  </si>
  <si>
    <t>AMOKSIKLAV 600 MG</t>
  </si>
  <si>
    <t>0076353</t>
  </si>
  <si>
    <t>FORTUM 1 G</t>
  </si>
  <si>
    <t>0076354</t>
  </si>
  <si>
    <t>FORTUM 2 G</t>
  </si>
  <si>
    <t>0076360</t>
  </si>
  <si>
    <t>ZINACEF 1,5 G</t>
  </si>
  <si>
    <t>0083417</t>
  </si>
  <si>
    <t>MERONEM 1 G</t>
  </si>
  <si>
    <t>0087239</t>
  </si>
  <si>
    <t>0087240</t>
  </si>
  <si>
    <t>FANHDI 100 I.U./ML</t>
  </si>
  <si>
    <t>0090099</t>
  </si>
  <si>
    <t>FACTOR VII BAXTER 600 IU</t>
  </si>
  <si>
    <t>0096414</t>
  </si>
  <si>
    <t>0097000</t>
  </si>
  <si>
    <t>METRONIDAZOLE 0.5%-POLPHARMA</t>
  </si>
  <si>
    <t>0127717</t>
  </si>
  <si>
    <t>IMMUNINE BAXTER 600 IU</t>
  </si>
  <si>
    <t>0131656</t>
  </si>
  <si>
    <t>0141838</t>
  </si>
  <si>
    <t>AMIKACIN B.BRAUN 10 MG/ML</t>
  </si>
  <si>
    <t>0151458</t>
  </si>
  <si>
    <t>CEFUROXIM KABI 1500 MG</t>
  </si>
  <si>
    <t>0156259</t>
  </si>
  <si>
    <t>VANCOMYCIN KABI 1000 MG</t>
  </si>
  <si>
    <t>0162180</t>
  </si>
  <si>
    <t>0162187</t>
  </si>
  <si>
    <t>0164247</t>
  </si>
  <si>
    <t>0164350</t>
  </si>
  <si>
    <t>TAZOCIN 4 G/0,5 G</t>
  </si>
  <si>
    <t>0164401</t>
  </si>
  <si>
    <t>0500720</t>
  </si>
  <si>
    <t>0164407</t>
  </si>
  <si>
    <t>0088336</t>
  </si>
  <si>
    <t>HAEMATE P</t>
  </si>
  <si>
    <t>0113453</t>
  </si>
  <si>
    <t>0156835</t>
  </si>
  <si>
    <t>MEROPENEM KABI 1 G</t>
  </si>
  <si>
    <t>0151460</t>
  </si>
  <si>
    <t>0129836</t>
  </si>
  <si>
    <t>0186672</t>
  </si>
  <si>
    <t>LINEZOLID SANDOZ 2 MG/ML INFUZNÍ ROZTOK</t>
  </si>
  <si>
    <t>2</t>
  </si>
  <si>
    <t>0007917</t>
  </si>
  <si>
    <t>0007955</t>
  </si>
  <si>
    <t>0107931</t>
  </si>
  <si>
    <t>0107936</t>
  </si>
  <si>
    <t>0207921</t>
  </si>
  <si>
    <t>3</t>
  </si>
  <si>
    <t>0053529</t>
  </si>
  <si>
    <t>SÍŤKA SURGIPRO MESH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</si>
  <si>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</si>
  <si>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</si>
  <si>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</si>
  <si>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</si>
  <si>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</si>
  <si>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</si>
  <si>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</si>
  <si>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</si>
  <si>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</si>
  <si>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0163075</t>
  </si>
  <si>
    <t xml:space="preserve">IMPLANTÁT MAXILLOFACIÁLNÍ STŘEDNÍ OBLIČEJOVÁ ETÁŽ </t>
  </si>
  <si>
    <t>0163200</t>
  </si>
  <si>
    <t>IMPLANTÁT KRANIOFACIÁLNÍ LA FÓRTE SYSTÉM</t>
  </si>
  <si>
    <t>0163241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</si>
  <si>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</si>
  <si>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</si>
  <si>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</si>
  <si>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</si>
  <si>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</si>
  <si>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</si>
  <si>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</si>
  <si>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</si>
  <si>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</si>
  <si>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</si>
  <si>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</si>
  <si>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</si>
  <si>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</si>
  <si>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0163440</t>
  </si>
  <si>
    <t>IMPLANTÁT MANDIBULÁRNÍ DOLNÍ ČELIST FIXAČNÍ MATRIX</t>
  </si>
  <si>
    <t>0163458</t>
  </si>
  <si>
    <t xml:space="preserve">IMPLANTÁT MANDIBULÁRNÍ DOLNÍ ČELIST REKONSTRUKČNÍ </t>
  </si>
  <si>
    <t>0163292</t>
  </si>
  <si>
    <t>0013054</t>
  </si>
  <si>
    <t>STAPLER KOŽNÍ, 35 NEREZ.OCEL. NÁPLNÍ PMW35,PMR35</t>
  </si>
  <si>
    <t>0163521</t>
  </si>
  <si>
    <t>IMPLANTÁT KRANIOFACIÁLNÍ VSTŘEBATELNÝ RESORB-X</t>
  </si>
  <si>
    <t>0163255</t>
  </si>
  <si>
    <t>0163202</t>
  </si>
  <si>
    <t>0163268</t>
  </si>
  <si>
    <t>0163240</t>
  </si>
  <si>
    <t>0163242</t>
  </si>
  <si>
    <t>0049999</t>
  </si>
  <si>
    <t>EXTRAKTOR SVOREK PROXIMATE</t>
  </si>
  <si>
    <t>0193162</t>
  </si>
  <si>
    <t>IMPLANTÁT KRANIOFACIÁLNÍ ,  LE FORTE SYSTÉM</t>
  </si>
  <si>
    <t>0163277</t>
  </si>
  <si>
    <t>0163363</t>
  </si>
  <si>
    <t>0163368</t>
  </si>
  <si>
    <t>0163073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</si>
  <si>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</si>
  <si>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</si>
  <si>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</si>
  <si>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</si>
  <si>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</si>
  <si>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</si>
  <si>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</si>
  <si>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0163201</t>
  </si>
  <si>
    <t>0163211</t>
  </si>
  <si>
    <t>0163220</t>
  </si>
  <si>
    <t>0163210</t>
  </si>
  <si>
    <t>0163067</t>
  </si>
  <si>
    <t>0163001</t>
  </si>
  <si>
    <t>IMPLANTÁT MANDIBULÁRNÍ DOLNÍ ČELIST MATRIX MANDIBL</t>
  </si>
  <si>
    <t>0084011</t>
  </si>
  <si>
    <t>04110</t>
  </si>
  <si>
    <t>INTRAORÁLNÍ RTG</t>
  </si>
  <si>
    <t>04130</t>
  </si>
  <si>
    <t>04131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</si>
  <si>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</si>
  <si>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</si>
  <si>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</si>
  <si>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</si>
  <si>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</si>
  <si>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</si>
  <si>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</si>
  <si>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</si>
  <si>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</si>
  <si>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</si>
  <si>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</si>
  <si>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</si>
  <si>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04720</t>
  </si>
  <si>
    <t>STAVENÍ POZDNÍHO POSTEXTRAKČNÍHO KRVÁCENÍ</t>
  </si>
  <si>
    <t>04800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</si>
  <si>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</si>
  <si>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</si>
  <si>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</si>
  <si>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</si>
  <si>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</si>
  <si>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</si>
  <si>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</si>
  <si>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</si>
  <si>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</si>
  <si>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</si>
  <si>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</si>
  <si>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</si>
  <si>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</si>
  <si>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</si>
  <si>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</si>
  <si>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</si>
  <si>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</si>
  <si>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</si>
  <si>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</si>
  <si>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</si>
  <si>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04850</t>
  </si>
  <si>
    <t>ODSTRANĚNÍ UZDIČKY JAZYKA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</si>
  <si>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</si>
  <si>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</si>
  <si>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</si>
  <si>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</si>
  <si>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</si>
  <si>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</si>
  <si>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</si>
  <si>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</si>
  <si>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</si>
  <si>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</si>
  <si>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</si>
  <si>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</si>
  <si>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</si>
  <si>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</si>
  <si>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</si>
  <si>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</si>
  <si>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</si>
  <si>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</si>
  <si>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</si>
  <si>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</si>
  <si>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</si>
  <si>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</si>
  <si>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</si>
  <si>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</si>
  <si>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</si>
  <si>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</si>
  <si>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</si>
  <si>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</si>
  <si>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</si>
  <si>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</si>
  <si>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</si>
  <si>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</si>
  <si>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</si>
  <si>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</si>
  <si>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</si>
  <si>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</si>
  <si>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</si>
  <si>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</si>
  <si>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</si>
  <si>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</si>
  <si>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</si>
  <si>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</si>
  <si>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</si>
  <si>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</si>
  <si>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</si>
  <si>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</si>
  <si>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71773</t>
  </si>
  <si>
    <t>PAROTIDEKTOMIE RADIKÁLNÍ</t>
  </si>
  <si>
    <t>71777</t>
  </si>
  <si>
    <t>PŘÍUŠNÍ ŽLÁZA - EXCIZE MALÉHO TUMORU, EVENT. BIOPS</t>
  </si>
  <si>
    <t>71781</t>
  </si>
  <si>
    <t>SONDÁŽ, DILATACE, VÝPLACH SLINNÉ ŽLÁZY</t>
  </si>
  <si>
    <t>71791</t>
  </si>
  <si>
    <t>EXSTIRPACE LATERÁLNÍ KRČNÍ CYSTY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</si>
  <si>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</si>
  <si>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</si>
  <si>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</si>
  <si>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</si>
  <si>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</si>
  <si>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</si>
  <si>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</si>
  <si>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</si>
  <si>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</si>
  <si>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</si>
  <si>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</si>
  <si>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</si>
  <si>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</si>
  <si>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</si>
  <si>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</si>
  <si>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</si>
  <si>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</si>
  <si>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</si>
  <si>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00602</t>
  </si>
  <si>
    <t>OD TYPU 02 - PRO NEMOCNICE TYPU 3, (KATEGORIE 6)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</si>
  <si>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</si>
  <si>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</si>
  <si>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</si>
  <si>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</si>
  <si>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</si>
  <si>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</si>
  <si>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</si>
  <si>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</si>
  <si>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</si>
  <si>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</si>
  <si>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</si>
  <si>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</si>
  <si>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</si>
  <si>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</si>
  <si>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</si>
  <si>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</si>
  <si>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</si>
  <si>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</si>
  <si>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</si>
  <si>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</si>
  <si>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</si>
  <si>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</si>
  <si>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</si>
  <si>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</si>
  <si>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</si>
  <si>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</si>
  <si>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</si>
  <si>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</si>
  <si>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</si>
  <si>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</si>
  <si>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</si>
  <si>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</si>
  <si>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</si>
  <si>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</si>
  <si>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</si>
  <si>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</si>
  <si>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</si>
  <si>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</si>
  <si>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</si>
  <si>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</si>
  <si>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</si>
  <si>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</si>
  <si>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</si>
  <si>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</si>
  <si>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</si>
  <si>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</si>
  <si>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</si>
  <si>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</si>
  <si>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</si>
  <si>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</si>
  <si>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04813</t>
  </si>
  <si>
    <t>PEROPERAČNÍ PLNĚNÍ</t>
  </si>
  <si>
    <t>65427</t>
  </si>
  <si>
    <t>RESEKCE HORNÍ ČELISTI SUBTOTÁLNÍ (JEDNOSTRANNÁ)</t>
  </si>
  <si>
    <t>65953</t>
  </si>
  <si>
    <t>OPERACE RANULY</t>
  </si>
  <si>
    <t>71755</t>
  </si>
  <si>
    <t>UZÁVĚR ANTROALVEOLÁRNÍ KOMUNIKACE</t>
  </si>
  <si>
    <t>65915</t>
  </si>
  <si>
    <t>ARTROPLASTIKA TEMPOROMANDIBULÁRNÍHO KLOUBU JEDNOST</t>
  </si>
  <si>
    <t>65517</t>
  </si>
  <si>
    <t>REKONSTRUKCE MANDIBULY ŠTĚPEM EVENT. IMPLANTÁTEM J</t>
  </si>
  <si>
    <t>65924</t>
  </si>
  <si>
    <t>ODBĚR CHONDRÁLNÍHO A KOSTOCHONDRÁLNÍHO ŠTĚPU ZE ŽE</t>
  </si>
  <si>
    <t>65983</t>
  </si>
  <si>
    <t>NEOFORMACE ÚSTNÍ PŘEDSÍNĚ S KOSTNÍM ŠTĚPEM</t>
  </si>
  <si>
    <t>65975</t>
  </si>
  <si>
    <t>LATERÁLNÍ KANTOPLASTIKA JEDNOSTRANNÁ</t>
  </si>
  <si>
    <t>04760</t>
  </si>
  <si>
    <t>ANTROTOMIE</t>
  </si>
  <si>
    <t>65963</t>
  </si>
  <si>
    <t>SEKVESTROTOMIE</t>
  </si>
  <si>
    <t>65933</t>
  </si>
  <si>
    <t>TRANSPOZICE VÝVODU VELKÉ SLINNÉ ŽLÁZY</t>
  </si>
  <si>
    <t>65113</t>
  </si>
  <si>
    <t>DIAGNOSTICKÁ EXCIZE TVRDÝCH TKÁNÍ</t>
  </si>
  <si>
    <t>04511</t>
  </si>
  <si>
    <t>RETNÍ FRENULEKTOMIE</t>
  </si>
  <si>
    <t>04827</t>
  </si>
  <si>
    <t>FIXACE ZKRÁCENOU DRÁTĚNOU DLAHOU</t>
  </si>
  <si>
    <t>65411</t>
  </si>
  <si>
    <t xml:space="preserve">RESEKCE TEMPOROMANDIBULÁRNÍ ANKYLÓZY JEDNOSTRANNĚ 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</si>
  <si>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</si>
  <si>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</si>
  <si>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</si>
  <si>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                                             </t>
  </si>
  <si>
    <t>00052</t>
  </si>
  <si>
    <t xml:space="preserve">DLOUHODOBÁ MECHANICKÁ VENTILACE &gt; 96 HODIN (5-10 DNÍ) S                                             </t>
  </si>
  <si>
    <t>00053</t>
  </si>
  <si>
    <t>00121</t>
  </si>
  <si>
    <t xml:space="preserve">DLOUHODOBÁ MECHANICKÁ VENTILACE &gt; 240 HODIN (11-21 DNÍ)                                             </t>
  </si>
  <si>
    <t>00131</t>
  </si>
  <si>
    <t>00132</t>
  </si>
  <si>
    <t>01061</t>
  </si>
  <si>
    <t xml:space="preserve">JINÉ VÝKONY PŘI ONEMOCNĚNÍCH A PORUCHÁCH NERVOVÉHO SYST      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</si>
  <si>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</si>
  <si>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</si>
  <si>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</si>
  <si>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</si>
  <si>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</si>
  <si>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</si>
  <si>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</si>
  <si>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</si>
  <si>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</si>
  <si>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</si>
  <si>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</si>
  <si>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</si>
  <si>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</si>
  <si>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</si>
  <si>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</si>
  <si>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</si>
  <si>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02022</t>
  </si>
  <si>
    <t xml:space="preserve">EXTRAOKULÁRNÍ VÝKONY, KROMĚ OČNICE S CC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</si>
  <si>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</si>
  <si>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</si>
  <si>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</si>
  <si>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</si>
  <si>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</si>
  <si>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</si>
  <si>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</si>
  <si>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</si>
  <si>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</si>
  <si>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</si>
  <si>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</si>
  <si>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                                            </t>
  </si>
  <si>
    <t>03032</t>
  </si>
  <si>
    <t>03033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</si>
  <si>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</si>
  <si>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</si>
  <si>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</si>
  <si>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</si>
  <si>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</si>
  <si>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</si>
  <si>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</si>
  <si>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</si>
  <si>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</si>
  <si>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</si>
  <si>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</si>
  <si>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</si>
  <si>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</si>
  <si>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</si>
  <si>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</si>
  <si>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</si>
  <si>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</si>
  <si>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</si>
  <si>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03091</t>
  </si>
  <si>
    <t xml:space="preserve">JINÉ VÝKONY PŘI PORUCHÁCH A ONEMOCNĚNÍCH UŠÍ, NOSU, ÚST                                             </t>
  </si>
  <si>
    <t>03092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</si>
  <si>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</si>
  <si>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</si>
  <si>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</si>
  <si>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</si>
  <si>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</si>
  <si>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</si>
  <si>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</si>
  <si>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      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</si>
  <si>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</si>
  <si>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</si>
  <si>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</si>
  <si>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</si>
  <si>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</si>
  <si>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</si>
  <si>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</si>
  <si>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</si>
  <si>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</si>
  <si>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</si>
  <si>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</si>
  <si>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</si>
  <si>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</si>
  <si>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</si>
  <si>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</si>
  <si>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</si>
  <si>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</si>
  <si>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</si>
  <si>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</si>
  <si>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</si>
  <si>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</si>
  <si>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06381</t>
  </si>
  <si>
    <t xml:space="preserve">JINÉ PORUCHY TRÁVICÍHO SYSTÉMU BEZ CC                                                               </t>
  </si>
  <si>
    <t>08092</t>
  </si>
  <si>
    <t xml:space="preserve">TRANSPLANTACE KŮŽE NEBO TKÁNĚ PRO PORUCHY MUSKULOSKELET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</si>
  <si>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</si>
  <si>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</si>
  <si>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</si>
  <si>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                                             </t>
  </si>
  <si>
    <t>08331</t>
  </si>
  <si>
    <t xml:space="preserve">MALIGNÍ ONEMOCNĚNÍ MUSKULOSKELETÁLNÍHO SYSTÉMU A POJIVO                                     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</si>
  <si>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</si>
  <si>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</si>
  <si>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</si>
  <si>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PŘÍZNAKY, SYMPTOMY, VÝRONY A MÉNĚ VÝZ                                             </t>
  </si>
  <si>
    <t>08411</t>
  </si>
  <si>
    <t xml:space="preserve">JINÉ PORUCHY MUSKULOSKELETÁLNÍHO SYSTÉMU A POJIVOVÉ TKÁ      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</si>
  <si>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</si>
  <si>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</si>
  <si>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</si>
  <si>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</si>
  <si>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</si>
  <si>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</si>
  <si>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</si>
  <si>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                                            </t>
  </si>
  <si>
    <t>09032</t>
  </si>
  <si>
    <t>09033</t>
  </si>
  <si>
    <t>09301</t>
  </si>
  <si>
    <t xml:space="preserve">ZÁVAŽNÉ PORUCHY KŮŽE BEZ CC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</si>
  <si>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</si>
  <si>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</si>
  <si>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</si>
  <si>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</si>
  <si>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</si>
  <si>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</si>
  <si>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</si>
  <si>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                                             </t>
  </si>
  <si>
    <t>17041</t>
  </si>
  <si>
    <t xml:space="preserve">MYELOPROLIFERATIVNÍ PORUCHY A ŠPATNĚ DIFERENCOVANÉ NÁDO      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</si>
  <si>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</si>
  <si>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</si>
  <si>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</si>
  <si>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</si>
  <si>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23011</t>
  </si>
  <si>
    <t xml:space="preserve">OPERAČNÍ VÝKON S DIAGNÓZOU JINÉHO KONTAKTU SE ZDRAVOTNI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</si>
  <si>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</si>
  <si>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</si>
  <si>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</si>
  <si>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</si>
  <si>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</si>
  <si>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</si>
  <si>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25303</t>
  </si>
  <si>
    <t xml:space="preserve">DIAGNÓZY TÝKAJÍCÍ SE HLAVY, HRUDNÍKU A DOLNÍCH KONČETIN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</si>
  <si>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</si>
  <si>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</si>
  <si>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</si>
  <si>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</si>
  <si>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</si>
  <si>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</si>
  <si>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</si>
  <si>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88893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</si>
  <si>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</si>
  <si>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</si>
  <si>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</si>
  <si>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</si>
  <si>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</si>
  <si>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</si>
  <si>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</si>
  <si>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</si>
  <si>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</si>
  <si>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</si>
  <si>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</si>
  <si>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</si>
  <si>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</si>
  <si>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</si>
  <si>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</si>
  <si>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</si>
  <si>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</si>
  <si>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</si>
  <si>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</si>
  <si>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</si>
  <si>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</si>
  <si>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</si>
  <si>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</si>
  <si>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</si>
  <si>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</si>
  <si>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</si>
  <si>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</si>
  <si>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</si>
  <si>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</si>
  <si>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</si>
  <si>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</si>
  <si>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</si>
  <si>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0002018</t>
  </si>
  <si>
    <t>0002061</t>
  </si>
  <si>
    <t>0002067</t>
  </si>
  <si>
    <t>0002087</t>
  </si>
  <si>
    <t>0110740</t>
  </si>
  <si>
    <t>VÁLCE (DVA) STERILNÍ, JEDNORÁZOVÉ DO INJEKTORU, CE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</si>
  <si>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</si>
  <si>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</si>
  <si>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</si>
  <si>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</si>
  <si>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</si>
  <si>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</si>
  <si>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</si>
  <si>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</si>
  <si>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</si>
  <si>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</si>
  <si>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</si>
  <si>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</si>
  <si>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</si>
  <si>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</si>
  <si>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</si>
  <si>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</si>
  <si>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</si>
  <si>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</si>
  <si>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</si>
  <si>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</si>
  <si>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</si>
  <si>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</si>
  <si>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</si>
  <si>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</si>
  <si>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</si>
  <si>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</si>
  <si>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</si>
  <si>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</si>
  <si>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</si>
  <si>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</si>
  <si>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</si>
  <si>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</si>
  <si>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</si>
  <si>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</si>
  <si>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</si>
  <si>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</si>
  <si>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</si>
  <si>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</si>
  <si>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</si>
  <si>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</si>
  <si>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</si>
  <si>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</si>
  <si>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</si>
  <si>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</si>
  <si>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</si>
  <si>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</si>
  <si>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</si>
  <si>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</si>
  <si>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</si>
  <si>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</si>
  <si>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</si>
  <si>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</si>
  <si>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</si>
  <si>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</si>
  <si>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</si>
  <si>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</si>
  <si>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</si>
  <si>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</si>
  <si>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</si>
  <si>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</si>
  <si>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</si>
  <si>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</si>
  <si>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</si>
  <si>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</si>
  <si>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</si>
  <si>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</si>
  <si>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</si>
  <si>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</si>
  <si>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</si>
  <si>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</si>
  <si>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</si>
  <si>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</si>
  <si>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</si>
  <si>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</si>
  <si>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</si>
  <si>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</si>
  <si>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</si>
  <si>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</si>
  <si>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</si>
  <si>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</si>
  <si>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</si>
  <si>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</si>
  <si>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</si>
  <si>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</si>
  <si>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</si>
  <si>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</si>
  <si>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</si>
  <si>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</si>
  <si>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</si>
  <si>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</si>
  <si>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</si>
  <si>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</si>
  <si>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</si>
  <si>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</si>
  <si>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</si>
  <si>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</si>
  <si>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</si>
  <si>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91167</t>
  </si>
  <si>
    <t>STANOVENÍ LEHKÝCH ŘETĚZCU KAPPA</t>
  </si>
  <si>
    <t>91481</t>
  </si>
  <si>
    <t>STANOVENÍ KONCENTRACE PROCALCITONINU</t>
  </si>
  <si>
    <t>93141</t>
  </si>
  <si>
    <t>KALCITONIN</t>
  </si>
  <si>
    <t>93151</t>
  </si>
  <si>
    <t>FERRITIN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</si>
  <si>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</si>
  <si>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</si>
  <si>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</si>
  <si>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</si>
  <si>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</si>
  <si>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</si>
  <si>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93247</t>
  </si>
  <si>
    <t>OSTEÁZA (KOSTNÍ FRAKCE ALKALICKÉ FOSFATÁZY)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</si>
  <si>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</si>
  <si>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</si>
  <si>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</si>
  <si>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</si>
  <si>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</si>
  <si>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</si>
  <si>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</si>
  <si>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</si>
  <si>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</si>
  <si>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</si>
  <si>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</si>
  <si>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</si>
  <si>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</si>
  <si>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</si>
  <si>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</si>
  <si>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</si>
  <si>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</si>
  <si>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</si>
  <si>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</si>
  <si>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</si>
  <si>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</si>
  <si>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</si>
  <si>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</si>
  <si>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</si>
  <si>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</si>
  <si>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</si>
  <si>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</si>
  <si>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</si>
  <si>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</si>
  <si>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</si>
  <si>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</si>
  <si>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</si>
  <si>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</si>
  <si>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</si>
  <si>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</si>
  <si>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</si>
  <si>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</si>
  <si>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</si>
  <si>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</si>
  <si>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</si>
  <si>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</si>
  <si>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</si>
  <si>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</si>
  <si>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</si>
  <si>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</si>
  <si>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</si>
  <si>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</si>
  <si>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</si>
  <si>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</si>
  <si>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</si>
  <si>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</si>
  <si>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</si>
  <si>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</si>
  <si>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</si>
  <si>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</si>
  <si>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</si>
  <si>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</si>
  <si>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</si>
  <si>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</si>
  <si>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</si>
  <si>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</si>
  <si>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</si>
  <si>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</si>
  <si>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</si>
  <si>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</si>
  <si>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</si>
  <si>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</si>
  <si>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</si>
  <si>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</si>
  <si>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</si>
  <si>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</si>
  <si>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</si>
  <si>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</si>
  <si>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</si>
  <si>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</si>
  <si>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</si>
  <si>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</si>
  <si>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</si>
  <si>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</si>
  <si>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</si>
  <si>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</si>
  <si>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</si>
  <si>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</si>
  <si>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</si>
  <si>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</si>
  <si>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</si>
  <si>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81773</t>
  </si>
  <si>
    <t>KREATINKINÁZA IZOENZYMY CK-MB MASS</t>
  </si>
  <si>
    <t>81775</t>
  </si>
  <si>
    <t>KVANTITATIVNÍ ANALÝZA MOCE</t>
  </si>
  <si>
    <t>34</t>
  </si>
  <si>
    <t>809</t>
  </si>
  <si>
    <t>0003132</t>
  </si>
  <si>
    <t>GADOVIST 1,0 MMOL/ML</t>
  </si>
  <si>
    <t>0022075</t>
  </si>
  <si>
    <t>0042433</t>
  </si>
  <si>
    <t>VISIPAQUE 320 MG I/ML</t>
  </si>
  <si>
    <t>0065978</t>
  </si>
  <si>
    <t>DOTAREM</t>
  </si>
  <si>
    <t>0095607</t>
  </si>
  <si>
    <t>MICROPAQUE</t>
  </si>
  <si>
    <t>0151208</t>
  </si>
  <si>
    <t>0038482</t>
  </si>
  <si>
    <t>DRÁT VODÍCÍ GUIDE WIRE M</t>
  </si>
  <si>
    <t>0038503</t>
  </si>
  <si>
    <t>SOUPRAVA ZAVÁDĚCÍ INTRODUCER</t>
  </si>
  <si>
    <t>0052140</t>
  </si>
  <si>
    <t>KATETR BALÓNKOVÝ PTA - WANDA; SMASH</t>
  </si>
  <si>
    <t>0059345</t>
  </si>
  <si>
    <t>INDEFLÁTOR - ZAŘÍZENÍ INSUFLAČNÍ - INFLATION DEVIC</t>
  </si>
  <si>
    <t>0092559</t>
  </si>
  <si>
    <t>SADA AG - SYSTÉM PRO UZAVÍRÁNÍ CÉV - FEMORÁLNÍ - S</t>
  </si>
  <si>
    <t>0092932</t>
  </si>
  <si>
    <t>SADA DRENÁŽNÍ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</si>
  <si>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</si>
  <si>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</si>
  <si>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</si>
  <si>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</si>
  <si>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</si>
  <si>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</si>
  <si>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</si>
  <si>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</si>
  <si>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</si>
  <si>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</si>
  <si>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</si>
  <si>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</si>
  <si>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</si>
  <si>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</si>
  <si>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</si>
  <si>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</si>
  <si>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</si>
  <si>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</si>
  <si>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</si>
  <si>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</si>
  <si>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</si>
  <si>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</si>
  <si>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</si>
  <si>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</si>
  <si>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</si>
  <si>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</si>
  <si>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</si>
  <si>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</si>
  <si>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</si>
  <si>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</si>
  <si>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</si>
  <si>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</si>
  <si>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</si>
  <si>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</si>
  <si>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</si>
  <si>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</si>
  <si>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</si>
  <si>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</si>
  <si>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</si>
  <si>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</si>
  <si>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</si>
  <si>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</si>
  <si>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</si>
  <si>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</si>
  <si>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</si>
  <si>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</si>
  <si>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</si>
  <si>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</si>
  <si>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</si>
  <si>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</si>
  <si>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</si>
  <si>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</si>
  <si>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</si>
  <si>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</si>
  <si>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</si>
  <si>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</si>
  <si>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</si>
  <si>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</si>
  <si>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</si>
  <si>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</si>
  <si>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</si>
  <si>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</si>
  <si>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</si>
  <si>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</si>
  <si>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</si>
  <si>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</si>
  <si>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</si>
  <si>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</si>
  <si>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</si>
  <si>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</si>
  <si>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</si>
  <si>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</si>
  <si>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</si>
  <si>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</si>
  <si>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</si>
  <si>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</si>
  <si>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</si>
  <si>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</si>
  <si>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</si>
  <si>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</si>
  <si>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</si>
  <si>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</si>
  <si>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</si>
  <si>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</si>
  <si>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</si>
  <si>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</si>
  <si>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</si>
  <si>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</si>
  <si>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</si>
  <si>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</si>
  <si>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</si>
  <si>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</si>
  <si>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</si>
  <si>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</si>
  <si>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</si>
  <si>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</si>
  <si>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</si>
  <si>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</si>
  <si>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</si>
  <si>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</si>
  <si>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</si>
  <si>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</si>
  <si>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</si>
  <si>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</si>
  <si>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</si>
  <si>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</si>
  <si>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</si>
  <si>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</si>
  <si>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</si>
  <si>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</si>
  <si>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</si>
  <si>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</si>
  <si>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</si>
  <si>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</si>
  <si>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</si>
  <si>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</si>
  <si>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</si>
  <si>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</si>
  <si>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</si>
  <si>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</si>
  <si>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</si>
  <si>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</si>
  <si>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</si>
  <si>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</si>
  <si>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87209</t>
  </si>
  <si>
    <t>HISTOTOPOGRAM (5 X 5 CM A VĚTŠÍ)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</si>
  <si>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</si>
  <si>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</si>
  <si>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</si>
  <si>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</si>
  <si>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</si>
  <si>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</si>
  <si>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</si>
  <si>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</si>
  <si>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</si>
  <si>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</si>
  <si>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</si>
  <si>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</si>
  <si>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</si>
  <si>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</si>
  <si>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</si>
  <si>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</si>
  <si>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</si>
  <si>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</si>
  <si>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</si>
  <si>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</si>
  <si>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</si>
  <si>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</si>
  <si>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</si>
  <si>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</si>
  <si>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</si>
  <si>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</si>
  <si>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</si>
  <si>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</si>
  <si>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</si>
  <si>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</si>
  <si>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</si>
  <si>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</si>
  <si>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91419</t>
  </si>
  <si>
    <t xml:space="preserve">AUTOVAKCÍNA BAKTERIÁLNÍ PRO PERORÁLNÍ PODÁNÍ (4-6 </t>
  </si>
  <si>
    <t>82053</t>
  </si>
  <si>
    <t>MIKROSKOPICKÉ VYŠETŘENÍ NATIVNÍHO PREPARÁTU</t>
  </si>
  <si>
    <t>41</t>
  </si>
  <si>
    <t>813</t>
  </si>
  <si>
    <t>86213</t>
  </si>
  <si>
    <t>URČOVÁNÍ HLA ANTIGENŮ I. TŘÍDY - KOMBINOVANÝ SET</t>
  </si>
  <si>
    <t>86323</t>
  </si>
  <si>
    <t>CROSS - MATCH DÁRCŮ JEDNODUCHÝ A PRODLOUŽENÝ</t>
  </si>
  <si>
    <t>91131</t>
  </si>
  <si>
    <t>STANOVENÍ IgA</t>
  </si>
  <si>
    <t>91161</t>
  </si>
  <si>
    <t>STANOVENÍ C4 SLOŽKY KOMPLEMENTU</t>
  </si>
  <si>
    <t>91277</t>
  </si>
  <si>
    <t>STANOVENÍ p-ANCA ELISA</t>
  </si>
  <si>
    <t>91427</t>
  </si>
  <si>
    <t>IZOLACE MONONUKLEÁRŮ Z PERIFERNÍ KRVE GRADIENTOVOU</t>
  </si>
  <si>
    <t>94191</t>
  </si>
  <si>
    <t>FOTOGRAFIE GELU</t>
  </si>
  <si>
    <t>91323</t>
  </si>
  <si>
    <t>PRŮKAZ ANCA IF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</si>
  <si>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</si>
  <si>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</si>
  <si>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</si>
  <si>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</si>
  <si>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</si>
  <si>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</si>
  <si>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</si>
  <si>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</si>
  <si>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94193</t>
  </si>
  <si>
    <t>ELEKTROFORÉZA NUKLEOVÝCH KYSELIN</t>
  </si>
  <si>
    <t>91279</t>
  </si>
  <si>
    <t>STANOVENÍ c-ANCA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</si>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</sst>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0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0" fontId="0" fillId="0" borderId="146" xfId="0" applyBorder="1" applyAlignment="1"/>
    <xf numFmtId="0" fontId="0" fillId="0" borderId="147" xfId="0" applyBorder="1" applyAlignment="1"/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0" fontId="0" fillId="0" borderId="148" xfId="0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0" fillId="0" borderId="151" xfId="0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right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11" fillId="0" borderId="103" xfId="0" applyNumberFormat="1" applyFont="1" applyBorder="1" applyAlignment="1">
      <alignment horizontal="right"/>
    </xf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9" fontId="35" fillId="0" borderId="14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1.1987325249973766</c:v>
                </c:pt>
                <c:pt idx="1">
                  <c:v>1.5026010524804059</c:v>
                </c:pt>
                <c:pt idx="2">
                  <c:v>1.5483355757701707</c:v>
                </c:pt>
                <c:pt idx="3">
                  <c:v>1.5808314437941415</c:v>
                </c:pt>
                <c:pt idx="4">
                  <c:v>1.6357842468223758</c:v>
                </c:pt>
                <c:pt idx="5">
                  <c:v>1.6076621231784716</c:v>
                </c:pt>
                <c:pt idx="6">
                  <c:v>1.520368714884311</c:v>
                </c:pt>
                <c:pt idx="7">
                  <c:v>1.495512760616138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97313552"/>
        <c:axId val="-10669492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1.5189653100741052</c:v>
                </c:pt>
                <c:pt idx="1">
                  <c:v>1.5189653100741052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6951936"/>
        <c:axId val="-1066947584"/>
      </c:scatterChart>
      <c:catAx>
        <c:axId val="-49731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0669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66949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97313552"/>
        <c:crosses val="autoZero"/>
        <c:crossBetween val="between"/>
      </c:valAx>
      <c:valAx>
        <c:axId val="-10669519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066947584"/>
        <c:crosses val="max"/>
        <c:crossBetween val="midCat"/>
      </c:valAx>
      <c:valAx>
        <c:axId val="-10669475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0669519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0.94852941176470584</c:v>
                </c:pt>
                <c:pt idx="1">
                  <c:v>0.99494949494949492</c:v>
                </c:pt>
                <c:pt idx="2">
                  <c:v>0.94855305466237938</c:v>
                </c:pt>
                <c:pt idx="3">
                  <c:v>0.93645083932853712</c:v>
                </c:pt>
                <c:pt idx="4">
                  <c:v>0.94981238273921198</c:v>
                </c:pt>
                <c:pt idx="5">
                  <c:v>0.94345718901453957</c:v>
                </c:pt>
                <c:pt idx="6">
                  <c:v>0.94372294372294374</c:v>
                </c:pt>
                <c:pt idx="7">
                  <c:v>0.94731707317073166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6953024"/>
        <c:axId val="-106695248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6949760"/>
        <c:axId val="-1066948672"/>
      </c:scatterChart>
      <c:catAx>
        <c:axId val="-106695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0669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669524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066953024"/>
        <c:crosses val="autoZero"/>
        <c:crossBetween val="between"/>
      </c:valAx>
      <c:valAx>
        <c:axId val="-10669497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066948672"/>
        <c:crosses val="max"/>
        <c:crossBetween val="midCat"/>
      </c:valAx>
      <c:valAx>
        <c:axId val="-106694867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06694976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309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311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2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1859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260</v>
      </c>
      <c r="C15" s="51" t="s">
        <v>270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2574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2" t="s">
        <v>2575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2602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3265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3270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3284</v>
      </c>
      <c r="C27" s="51" t="s">
        <v>273</v>
      </c>
    </row>
    <row r="28" spans="1:3" ht="14.4" customHeight="1" x14ac:dyDescent="0.3">
      <c r="A28" s="273" t="str">
        <f t="shared" si="4"/>
        <v>ZV Vykáz.-A Detail</v>
      </c>
      <c r="B28" s="184" t="s">
        <v>3459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3809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3964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4423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1859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17</v>
      </c>
      <c r="G3" s="47">
        <f>SUBTOTAL(9,G6:G1048576)</f>
        <v>4561.4799999999987</v>
      </c>
      <c r="H3" s="48">
        <f>IF(M3=0,0,G3/M3)</f>
        <v>3.2602636865111188E-2</v>
      </c>
      <c r="I3" s="47">
        <f>SUBTOTAL(9,I6:I1048576)</f>
        <v>856.9</v>
      </c>
      <c r="J3" s="47">
        <f>SUBTOTAL(9,J6:J1048576)</f>
        <v>135349.90259376008</v>
      </c>
      <c r="K3" s="48">
        <f>IF(M3=0,0,J3/M3)</f>
        <v>0.96739736313488878</v>
      </c>
      <c r="L3" s="47">
        <f>SUBTOTAL(9,L6:L1048576)</f>
        <v>873.9</v>
      </c>
      <c r="M3" s="49">
        <f>SUBTOTAL(9,M6:M1048576)</f>
        <v>139911.38259376009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5" t="s">
        <v>162</v>
      </c>
      <c r="B5" s="693" t="s">
        <v>163</v>
      </c>
      <c r="C5" s="693" t="s">
        <v>90</v>
      </c>
      <c r="D5" s="693" t="s">
        <v>164</v>
      </c>
      <c r="E5" s="693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657" t="s">
        <v>527</v>
      </c>
      <c r="B6" s="658" t="s">
        <v>1739</v>
      </c>
      <c r="C6" s="658" t="s">
        <v>1327</v>
      </c>
      <c r="D6" s="658" t="s">
        <v>1328</v>
      </c>
      <c r="E6" s="658" t="s">
        <v>1329</v>
      </c>
      <c r="F6" s="661"/>
      <c r="G6" s="661"/>
      <c r="H6" s="679">
        <v>0</v>
      </c>
      <c r="I6" s="661">
        <v>32</v>
      </c>
      <c r="J6" s="661">
        <v>2171.5856120078283</v>
      </c>
      <c r="K6" s="679">
        <v>1</v>
      </c>
      <c r="L6" s="661">
        <v>32</v>
      </c>
      <c r="M6" s="662">
        <v>2171.5856120078283</v>
      </c>
    </row>
    <row r="7" spans="1:13" ht="14.4" customHeight="1" x14ac:dyDescent="0.3">
      <c r="A7" s="663" t="s">
        <v>527</v>
      </c>
      <c r="B7" s="664" t="s">
        <v>1739</v>
      </c>
      <c r="C7" s="664" t="s">
        <v>1335</v>
      </c>
      <c r="D7" s="664" t="s">
        <v>1336</v>
      </c>
      <c r="E7" s="664" t="s">
        <v>1740</v>
      </c>
      <c r="F7" s="667"/>
      <c r="G7" s="667"/>
      <c r="H7" s="680">
        <v>0</v>
      </c>
      <c r="I7" s="667">
        <v>1</v>
      </c>
      <c r="J7" s="667">
        <v>43.3</v>
      </c>
      <c r="K7" s="680">
        <v>1</v>
      </c>
      <c r="L7" s="667">
        <v>1</v>
      </c>
      <c r="M7" s="668">
        <v>43.3</v>
      </c>
    </row>
    <row r="8" spans="1:13" ht="14.4" customHeight="1" x14ac:dyDescent="0.3">
      <c r="A8" s="663" t="s">
        <v>527</v>
      </c>
      <c r="B8" s="664" t="s">
        <v>1741</v>
      </c>
      <c r="C8" s="664" t="s">
        <v>1234</v>
      </c>
      <c r="D8" s="664" t="s">
        <v>1235</v>
      </c>
      <c r="E8" s="664" t="s">
        <v>1742</v>
      </c>
      <c r="F8" s="667"/>
      <c r="G8" s="667"/>
      <c r="H8" s="680">
        <v>0</v>
      </c>
      <c r="I8" s="667">
        <v>1</v>
      </c>
      <c r="J8" s="667">
        <v>65.819999999999979</v>
      </c>
      <c r="K8" s="680">
        <v>1</v>
      </c>
      <c r="L8" s="667">
        <v>1</v>
      </c>
      <c r="M8" s="668">
        <v>65.819999999999979</v>
      </c>
    </row>
    <row r="9" spans="1:13" ht="14.4" customHeight="1" x14ac:dyDescent="0.3">
      <c r="A9" s="663" t="s">
        <v>527</v>
      </c>
      <c r="B9" s="664" t="s">
        <v>1743</v>
      </c>
      <c r="C9" s="664" t="s">
        <v>1343</v>
      </c>
      <c r="D9" s="664" t="s">
        <v>1344</v>
      </c>
      <c r="E9" s="664" t="s">
        <v>1345</v>
      </c>
      <c r="F9" s="667"/>
      <c r="G9" s="667"/>
      <c r="H9" s="680">
        <v>0</v>
      </c>
      <c r="I9" s="667">
        <v>1</v>
      </c>
      <c r="J9" s="667">
        <v>203.96</v>
      </c>
      <c r="K9" s="680">
        <v>1</v>
      </c>
      <c r="L9" s="667">
        <v>1</v>
      </c>
      <c r="M9" s="668">
        <v>203.96</v>
      </c>
    </row>
    <row r="10" spans="1:13" ht="14.4" customHeight="1" x14ac:dyDescent="0.3">
      <c r="A10" s="663" t="s">
        <v>527</v>
      </c>
      <c r="B10" s="664" t="s">
        <v>1743</v>
      </c>
      <c r="C10" s="664" t="s">
        <v>1319</v>
      </c>
      <c r="D10" s="664" t="s">
        <v>1744</v>
      </c>
      <c r="E10" s="664" t="s">
        <v>1745</v>
      </c>
      <c r="F10" s="667"/>
      <c r="G10" s="667"/>
      <c r="H10" s="680">
        <v>0</v>
      </c>
      <c r="I10" s="667">
        <v>1</v>
      </c>
      <c r="J10" s="667">
        <v>273.89999999999998</v>
      </c>
      <c r="K10" s="680">
        <v>1</v>
      </c>
      <c r="L10" s="667">
        <v>1</v>
      </c>
      <c r="M10" s="668">
        <v>273.89999999999998</v>
      </c>
    </row>
    <row r="11" spans="1:13" ht="14.4" customHeight="1" x14ac:dyDescent="0.3">
      <c r="A11" s="663" t="s">
        <v>527</v>
      </c>
      <c r="B11" s="664" t="s">
        <v>1743</v>
      </c>
      <c r="C11" s="664" t="s">
        <v>1322</v>
      </c>
      <c r="D11" s="664" t="s">
        <v>1323</v>
      </c>
      <c r="E11" s="664" t="s">
        <v>1746</v>
      </c>
      <c r="F11" s="667"/>
      <c r="G11" s="667"/>
      <c r="H11" s="680">
        <v>0</v>
      </c>
      <c r="I11" s="667">
        <v>6</v>
      </c>
      <c r="J11" s="667">
        <v>346.20000000000005</v>
      </c>
      <c r="K11" s="680">
        <v>1</v>
      </c>
      <c r="L11" s="667">
        <v>6</v>
      </c>
      <c r="M11" s="668">
        <v>346.20000000000005</v>
      </c>
    </row>
    <row r="12" spans="1:13" ht="14.4" customHeight="1" x14ac:dyDescent="0.3">
      <c r="A12" s="663" t="s">
        <v>527</v>
      </c>
      <c r="B12" s="664" t="s">
        <v>1747</v>
      </c>
      <c r="C12" s="664" t="s">
        <v>1211</v>
      </c>
      <c r="D12" s="664" t="s">
        <v>1212</v>
      </c>
      <c r="E12" s="664" t="s">
        <v>1748</v>
      </c>
      <c r="F12" s="667"/>
      <c r="G12" s="667"/>
      <c r="H12" s="680">
        <v>0</v>
      </c>
      <c r="I12" s="667">
        <v>1</v>
      </c>
      <c r="J12" s="667">
        <v>112.72999999999996</v>
      </c>
      <c r="K12" s="680">
        <v>1</v>
      </c>
      <c r="L12" s="667">
        <v>1</v>
      </c>
      <c r="M12" s="668">
        <v>112.72999999999996</v>
      </c>
    </row>
    <row r="13" spans="1:13" ht="14.4" customHeight="1" x14ac:dyDescent="0.3">
      <c r="A13" s="663" t="s">
        <v>527</v>
      </c>
      <c r="B13" s="664" t="s">
        <v>1749</v>
      </c>
      <c r="C13" s="664" t="s">
        <v>1291</v>
      </c>
      <c r="D13" s="664" t="s">
        <v>1750</v>
      </c>
      <c r="E13" s="664" t="s">
        <v>1751</v>
      </c>
      <c r="F13" s="667"/>
      <c r="G13" s="667"/>
      <c r="H13" s="680">
        <v>0</v>
      </c>
      <c r="I13" s="667">
        <v>1</v>
      </c>
      <c r="J13" s="667">
        <v>629.66</v>
      </c>
      <c r="K13" s="680">
        <v>1</v>
      </c>
      <c r="L13" s="667">
        <v>1</v>
      </c>
      <c r="M13" s="668">
        <v>629.66</v>
      </c>
    </row>
    <row r="14" spans="1:13" ht="14.4" customHeight="1" x14ac:dyDescent="0.3">
      <c r="A14" s="663" t="s">
        <v>527</v>
      </c>
      <c r="B14" s="664" t="s">
        <v>1752</v>
      </c>
      <c r="C14" s="664" t="s">
        <v>1269</v>
      </c>
      <c r="D14" s="664" t="s">
        <v>1753</v>
      </c>
      <c r="E14" s="664" t="s">
        <v>1754</v>
      </c>
      <c r="F14" s="667"/>
      <c r="G14" s="667"/>
      <c r="H14" s="680">
        <v>0</v>
      </c>
      <c r="I14" s="667">
        <v>3</v>
      </c>
      <c r="J14" s="667">
        <v>1398.0499999999997</v>
      </c>
      <c r="K14" s="680">
        <v>1</v>
      </c>
      <c r="L14" s="667">
        <v>3</v>
      </c>
      <c r="M14" s="668">
        <v>1398.0499999999997</v>
      </c>
    </row>
    <row r="15" spans="1:13" ht="14.4" customHeight="1" x14ac:dyDescent="0.3">
      <c r="A15" s="663" t="s">
        <v>527</v>
      </c>
      <c r="B15" s="664" t="s">
        <v>1755</v>
      </c>
      <c r="C15" s="664" t="s">
        <v>1313</v>
      </c>
      <c r="D15" s="664" t="s">
        <v>1314</v>
      </c>
      <c r="E15" s="664" t="s">
        <v>1756</v>
      </c>
      <c r="F15" s="667"/>
      <c r="G15" s="667"/>
      <c r="H15" s="680">
        <v>0</v>
      </c>
      <c r="I15" s="667">
        <v>1</v>
      </c>
      <c r="J15" s="667">
        <v>93.069999999999979</v>
      </c>
      <c r="K15" s="680">
        <v>1</v>
      </c>
      <c r="L15" s="667">
        <v>1</v>
      </c>
      <c r="M15" s="668">
        <v>93.069999999999979</v>
      </c>
    </row>
    <row r="16" spans="1:13" ht="14.4" customHeight="1" x14ac:dyDescent="0.3">
      <c r="A16" s="663" t="s">
        <v>527</v>
      </c>
      <c r="B16" s="664" t="s">
        <v>1757</v>
      </c>
      <c r="C16" s="664" t="s">
        <v>1250</v>
      </c>
      <c r="D16" s="664" t="s">
        <v>1251</v>
      </c>
      <c r="E16" s="664" t="s">
        <v>1758</v>
      </c>
      <c r="F16" s="667"/>
      <c r="G16" s="667"/>
      <c r="H16" s="680">
        <v>0</v>
      </c>
      <c r="I16" s="667">
        <v>1</v>
      </c>
      <c r="J16" s="667">
        <v>13.88</v>
      </c>
      <c r="K16" s="680">
        <v>1</v>
      </c>
      <c r="L16" s="667">
        <v>1</v>
      </c>
      <c r="M16" s="668">
        <v>13.88</v>
      </c>
    </row>
    <row r="17" spans="1:13" ht="14.4" customHeight="1" x14ac:dyDescent="0.3">
      <c r="A17" s="663" t="s">
        <v>527</v>
      </c>
      <c r="B17" s="664" t="s">
        <v>1759</v>
      </c>
      <c r="C17" s="664" t="s">
        <v>1330</v>
      </c>
      <c r="D17" s="664" t="s">
        <v>1204</v>
      </c>
      <c r="E17" s="664" t="s">
        <v>1760</v>
      </c>
      <c r="F17" s="667"/>
      <c r="G17" s="667"/>
      <c r="H17" s="680">
        <v>0</v>
      </c>
      <c r="I17" s="667">
        <v>4</v>
      </c>
      <c r="J17" s="667">
        <v>1205.8785989243875</v>
      </c>
      <c r="K17" s="680">
        <v>1</v>
      </c>
      <c r="L17" s="667">
        <v>4</v>
      </c>
      <c r="M17" s="668">
        <v>1205.8785989243875</v>
      </c>
    </row>
    <row r="18" spans="1:13" ht="14.4" customHeight="1" x14ac:dyDescent="0.3">
      <c r="A18" s="663" t="s">
        <v>527</v>
      </c>
      <c r="B18" s="664" t="s">
        <v>1759</v>
      </c>
      <c r="C18" s="664" t="s">
        <v>1331</v>
      </c>
      <c r="D18" s="664" t="s">
        <v>1204</v>
      </c>
      <c r="E18" s="664" t="s">
        <v>1761</v>
      </c>
      <c r="F18" s="667"/>
      <c r="G18" s="667"/>
      <c r="H18" s="680">
        <v>0</v>
      </c>
      <c r="I18" s="667">
        <v>3</v>
      </c>
      <c r="J18" s="667">
        <v>1891.981093212994</v>
      </c>
      <c r="K18" s="680">
        <v>1</v>
      </c>
      <c r="L18" s="667">
        <v>3</v>
      </c>
      <c r="M18" s="668">
        <v>1891.981093212994</v>
      </c>
    </row>
    <row r="19" spans="1:13" ht="14.4" customHeight="1" x14ac:dyDescent="0.3">
      <c r="A19" s="663" t="s">
        <v>527</v>
      </c>
      <c r="B19" s="664" t="s">
        <v>1759</v>
      </c>
      <c r="C19" s="664" t="s">
        <v>1333</v>
      </c>
      <c r="D19" s="664" t="s">
        <v>1204</v>
      </c>
      <c r="E19" s="664" t="s">
        <v>1762</v>
      </c>
      <c r="F19" s="667"/>
      <c r="G19" s="667"/>
      <c r="H19" s="680">
        <v>0</v>
      </c>
      <c r="I19" s="667">
        <v>1</v>
      </c>
      <c r="J19" s="667">
        <v>913.65</v>
      </c>
      <c r="K19" s="680">
        <v>1</v>
      </c>
      <c r="L19" s="667">
        <v>1</v>
      </c>
      <c r="M19" s="668">
        <v>913.65</v>
      </c>
    </row>
    <row r="20" spans="1:13" ht="14.4" customHeight="1" x14ac:dyDescent="0.3">
      <c r="A20" s="663" t="s">
        <v>527</v>
      </c>
      <c r="B20" s="664" t="s">
        <v>1759</v>
      </c>
      <c r="C20" s="664" t="s">
        <v>1325</v>
      </c>
      <c r="D20" s="664" t="s">
        <v>1204</v>
      </c>
      <c r="E20" s="664" t="s">
        <v>1763</v>
      </c>
      <c r="F20" s="667"/>
      <c r="G20" s="667"/>
      <c r="H20" s="680">
        <v>0</v>
      </c>
      <c r="I20" s="667">
        <v>23</v>
      </c>
      <c r="J20" s="667">
        <v>9405.8477267746111</v>
      </c>
      <c r="K20" s="680">
        <v>1</v>
      </c>
      <c r="L20" s="667">
        <v>23</v>
      </c>
      <c r="M20" s="668">
        <v>9405.8477267746111</v>
      </c>
    </row>
    <row r="21" spans="1:13" ht="14.4" customHeight="1" x14ac:dyDescent="0.3">
      <c r="A21" s="663" t="s">
        <v>527</v>
      </c>
      <c r="B21" s="664" t="s">
        <v>1759</v>
      </c>
      <c r="C21" s="664" t="s">
        <v>1295</v>
      </c>
      <c r="D21" s="664" t="s">
        <v>1204</v>
      </c>
      <c r="E21" s="664" t="s">
        <v>1760</v>
      </c>
      <c r="F21" s="667"/>
      <c r="G21" s="667"/>
      <c r="H21" s="680">
        <v>0</v>
      </c>
      <c r="I21" s="667">
        <v>3</v>
      </c>
      <c r="J21" s="667">
        <v>904.41000000000008</v>
      </c>
      <c r="K21" s="680">
        <v>1</v>
      </c>
      <c r="L21" s="667">
        <v>3</v>
      </c>
      <c r="M21" s="668">
        <v>904.41000000000008</v>
      </c>
    </row>
    <row r="22" spans="1:13" ht="14.4" customHeight="1" x14ac:dyDescent="0.3">
      <c r="A22" s="663" t="s">
        <v>527</v>
      </c>
      <c r="B22" s="664" t="s">
        <v>1759</v>
      </c>
      <c r="C22" s="664" t="s">
        <v>1203</v>
      </c>
      <c r="D22" s="664" t="s">
        <v>1204</v>
      </c>
      <c r="E22" s="664" t="s">
        <v>1764</v>
      </c>
      <c r="F22" s="667"/>
      <c r="G22" s="667"/>
      <c r="H22" s="680">
        <v>0</v>
      </c>
      <c r="I22" s="667">
        <v>4</v>
      </c>
      <c r="J22" s="667">
        <v>2884.8016383369022</v>
      </c>
      <c r="K22" s="680">
        <v>1</v>
      </c>
      <c r="L22" s="667">
        <v>4</v>
      </c>
      <c r="M22" s="668">
        <v>2884.8016383369022</v>
      </c>
    </row>
    <row r="23" spans="1:13" ht="14.4" customHeight="1" x14ac:dyDescent="0.3">
      <c r="A23" s="663" t="s">
        <v>527</v>
      </c>
      <c r="B23" s="664" t="s">
        <v>1765</v>
      </c>
      <c r="C23" s="664" t="s">
        <v>1246</v>
      </c>
      <c r="D23" s="664" t="s">
        <v>1247</v>
      </c>
      <c r="E23" s="664" t="s">
        <v>1766</v>
      </c>
      <c r="F23" s="667"/>
      <c r="G23" s="667"/>
      <c r="H23" s="680">
        <v>0</v>
      </c>
      <c r="I23" s="667">
        <v>1</v>
      </c>
      <c r="J23" s="667">
        <v>129.32999999999998</v>
      </c>
      <c r="K23" s="680">
        <v>1</v>
      </c>
      <c r="L23" s="667">
        <v>1</v>
      </c>
      <c r="M23" s="668">
        <v>129.32999999999998</v>
      </c>
    </row>
    <row r="24" spans="1:13" ht="14.4" customHeight="1" x14ac:dyDescent="0.3">
      <c r="A24" s="663" t="s">
        <v>527</v>
      </c>
      <c r="B24" s="664" t="s">
        <v>1767</v>
      </c>
      <c r="C24" s="664" t="s">
        <v>1261</v>
      </c>
      <c r="D24" s="664" t="s">
        <v>1768</v>
      </c>
      <c r="E24" s="664" t="s">
        <v>1769</v>
      </c>
      <c r="F24" s="667"/>
      <c r="G24" s="667"/>
      <c r="H24" s="680">
        <v>0</v>
      </c>
      <c r="I24" s="667">
        <v>1</v>
      </c>
      <c r="J24" s="667">
        <v>79.06</v>
      </c>
      <c r="K24" s="680">
        <v>1</v>
      </c>
      <c r="L24" s="667">
        <v>1</v>
      </c>
      <c r="M24" s="668">
        <v>79.06</v>
      </c>
    </row>
    <row r="25" spans="1:13" ht="14.4" customHeight="1" x14ac:dyDescent="0.3">
      <c r="A25" s="663" t="s">
        <v>527</v>
      </c>
      <c r="B25" s="664" t="s">
        <v>1770</v>
      </c>
      <c r="C25" s="664" t="s">
        <v>1254</v>
      </c>
      <c r="D25" s="664" t="s">
        <v>1255</v>
      </c>
      <c r="E25" s="664" t="s">
        <v>1771</v>
      </c>
      <c r="F25" s="667"/>
      <c r="G25" s="667"/>
      <c r="H25" s="680">
        <v>0</v>
      </c>
      <c r="I25" s="667">
        <v>1</v>
      </c>
      <c r="J25" s="667">
        <v>24.929999999999993</v>
      </c>
      <c r="K25" s="680">
        <v>1</v>
      </c>
      <c r="L25" s="667">
        <v>1</v>
      </c>
      <c r="M25" s="668">
        <v>24.929999999999993</v>
      </c>
    </row>
    <row r="26" spans="1:13" ht="14.4" customHeight="1" x14ac:dyDescent="0.3">
      <c r="A26" s="663" t="s">
        <v>527</v>
      </c>
      <c r="B26" s="664" t="s">
        <v>1772</v>
      </c>
      <c r="C26" s="664" t="s">
        <v>1242</v>
      </c>
      <c r="D26" s="664" t="s">
        <v>1243</v>
      </c>
      <c r="E26" s="664" t="s">
        <v>1773</v>
      </c>
      <c r="F26" s="667"/>
      <c r="G26" s="667"/>
      <c r="H26" s="680">
        <v>0</v>
      </c>
      <c r="I26" s="667">
        <v>1</v>
      </c>
      <c r="J26" s="667">
        <v>86.68</v>
      </c>
      <c r="K26" s="680">
        <v>1</v>
      </c>
      <c r="L26" s="667">
        <v>1</v>
      </c>
      <c r="M26" s="668">
        <v>86.68</v>
      </c>
    </row>
    <row r="27" spans="1:13" ht="14.4" customHeight="1" x14ac:dyDescent="0.3">
      <c r="A27" s="663" t="s">
        <v>527</v>
      </c>
      <c r="B27" s="664" t="s">
        <v>1774</v>
      </c>
      <c r="C27" s="664" t="s">
        <v>1189</v>
      </c>
      <c r="D27" s="664" t="s">
        <v>1190</v>
      </c>
      <c r="E27" s="664" t="s">
        <v>1775</v>
      </c>
      <c r="F27" s="667"/>
      <c r="G27" s="667"/>
      <c r="H27" s="680">
        <v>0</v>
      </c>
      <c r="I27" s="667">
        <v>2</v>
      </c>
      <c r="J27" s="667">
        <v>24.11999999999998</v>
      </c>
      <c r="K27" s="680">
        <v>1</v>
      </c>
      <c r="L27" s="667">
        <v>2</v>
      </c>
      <c r="M27" s="668">
        <v>24.11999999999998</v>
      </c>
    </row>
    <row r="28" spans="1:13" ht="14.4" customHeight="1" x14ac:dyDescent="0.3">
      <c r="A28" s="663" t="s">
        <v>527</v>
      </c>
      <c r="B28" s="664" t="s">
        <v>1774</v>
      </c>
      <c r="C28" s="664" t="s">
        <v>1219</v>
      </c>
      <c r="D28" s="664" t="s">
        <v>1776</v>
      </c>
      <c r="E28" s="664" t="s">
        <v>1777</v>
      </c>
      <c r="F28" s="667"/>
      <c r="G28" s="667"/>
      <c r="H28" s="680">
        <v>0</v>
      </c>
      <c r="I28" s="667">
        <v>2</v>
      </c>
      <c r="J28" s="667">
        <v>72.360089815453804</v>
      </c>
      <c r="K28" s="680">
        <v>1</v>
      </c>
      <c r="L28" s="667">
        <v>2</v>
      </c>
      <c r="M28" s="668">
        <v>72.360089815453804</v>
      </c>
    </row>
    <row r="29" spans="1:13" ht="14.4" customHeight="1" x14ac:dyDescent="0.3">
      <c r="A29" s="663" t="s">
        <v>527</v>
      </c>
      <c r="B29" s="664" t="s">
        <v>1778</v>
      </c>
      <c r="C29" s="664" t="s">
        <v>1238</v>
      </c>
      <c r="D29" s="664" t="s">
        <v>1239</v>
      </c>
      <c r="E29" s="664" t="s">
        <v>1779</v>
      </c>
      <c r="F29" s="667"/>
      <c r="G29" s="667"/>
      <c r="H29" s="680">
        <v>0</v>
      </c>
      <c r="I29" s="667">
        <v>1</v>
      </c>
      <c r="J29" s="667">
        <v>21.67</v>
      </c>
      <c r="K29" s="680">
        <v>1</v>
      </c>
      <c r="L29" s="667">
        <v>1</v>
      </c>
      <c r="M29" s="668">
        <v>21.67</v>
      </c>
    </row>
    <row r="30" spans="1:13" ht="14.4" customHeight="1" x14ac:dyDescent="0.3">
      <c r="A30" s="663" t="s">
        <v>527</v>
      </c>
      <c r="B30" s="664" t="s">
        <v>1780</v>
      </c>
      <c r="C30" s="664" t="s">
        <v>1276</v>
      </c>
      <c r="D30" s="664" t="s">
        <v>1277</v>
      </c>
      <c r="E30" s="664" t="s">
        <v>1781</v>
      </c>
      <c r="F30" s="667"/>
      <c r="G30" s="667"/>
      <c r="H30" s="680">
        <v>0</v>
      </c>
      <c r="I30" s="667">
        <v>1</v>
      </c>
      <c r="J30" s="667">
        <v>70.06</v>
      </c>
      <c r="K30" s="680">
        <v>1</v>
      </c>
      <c r="L30" s="667">
        <v>1</v>
      </c>
      <c r="M30" s="668">
        <v>70.06</v>
      </c>
    </row>
    <row r="31" spans="1:13" ht="14.4" customHeight="1" x14ac:dyDescent="0.3">
      <c r="A31" s="663" t="s">
        <v>527</v>
      </c>
      <c r="B31" s="664" t="s">
        <v>1782</v>
      </c>
      <c r="C31" s="664" t="s">
        <v>1231</v>
      </c>
      <c r="D31" s="664" t="s">
        <v>1288</v>
      </c>
      <c r="E31" s="664" t="s">
        <v>1783</v>
      </c>
      <c r="F31" s="667"/>
      <c r="G31" s="667"/>
      <c r="H31" s="680">
        <v>0</v>
      </c>
      <c r="I31" s="667">
        <v>1</v>
      </c>
      <c r="J31" s="667">
        <v>44.11999999999999</v>
      </c>
      <c r="K31" s="680">
        <v>1</v>
      </c>
      <c r="L31" s="667">
        <v>1</v>
      </c>
      <c r="M31" s="668">
        <v>44.11999999999999</v>
      </c>
    </row>
    <row r="32" spans="1:13" ht="14.4" customHeight="1" x14ac:dyDescent="0.3">
      <c r="A32" s="663" t="s">
        <v>527</v>
      </c>
      <c r="B32" s="664" t="s">
        <v>1782</v>
      </c>
      <c r="C32" s="664" t="s">
        <v>1287</v>
      </c>
      <c r="D32" s="664" t="s">
        <v>1288</v>
      </c>
      <c r="E32" s="664" t="s">
        <v>1784</v>
      </c>
      <c r="F32" s="667"/>
      <c r="G32" s="667"/>
      <c r="H32" s="680">
        <v>0</v>
      </c>
      <c r="I32" s="667">
        <v>2</v>
      </c>
      <c r="J32" s="667">
        <v>294.46819773034838</v>
      </c>
      <c r="K32" s="680">
        <v>1</v>
      </c>
      <c r="L32" s="667">
        <v>2</v>
      </c>
      <c r="M32" s="668">
        <v>294.46819773034838</v>
      </c>
    </row>
    <row r="33" spans="1:13" ht="14.4" customHeight="1" x14ac:dyDescent="0.3">
      <c r="A33" s="663" t="s">
        <v>527</v>
      </c>
      <c r="B33" s="664" t="s">
        <v>1785</v>
      </c>
      <c r="C33" s="664" t="s">
        <v>1193</v>
      </c>
      <c r="D33" s="664" t="s">
        <v>1786</v>
      </c>
      <c r="E33" s="664" t="s">
        <v>1787</v>
      </c>
      <c r="F33" s="667"/>
      <c r="G33" s="667"/>
      <c r="H33" s="680">
        <v>0</v>
      </c>
      <c r="I33" s="667">
        <v>51</v>
      </c>
      <c r="J33" s="667">
        <v>1772.25</v>
      </c>
      <c r="K33" s="680">
        <v>1</v>
      </c>
      <c r="L33" s="667">
        <v>51</v>
      </c>
      <c r="M33" s="668">
        <v>1772.25</v>
      </c>
    </row>
    <row r="34" spans="1:13" ht="14.4" customHeight="1" x14ac:dyDescent="0.3">
      <c r="A34" s="663" t="s">
        <v>527</v>
      </c>
      <c r="B34" s="664" t="s">
        <v>1788</v>
      </c>
      <c r="C34" s="664" t="s">
        <v>1340</v>
      </c>
      <c r="D34" s="664" t="s">
        <v>1341</v>
      </c>
      <c r="E34" s="664" t="s">
        <v>1789</v>
      </c>
      <c r="F34" s="667"/>
      <c r="G34" s="667"/>
      <c r="H34" s="680">
        <v>0</v>
      </c>
      <c r="I34" s="667">
        <v>1</v>
      </c>
      <c r="J34" s="667">
        <v>63.110000000000007</v>
      </c>
      <c r="K34" s="680">
        <v>1</v>
      </c>
      <c r="L34" s="667">
        <v>1</v>
      </c>
      <c r="M34" s="668">
        <v>63.110000000000007</v>
      </c>
    </row>
    <row r="35" spans="1:13" ht="14.4" customHeight="1" x14ac:dyDescent="0.3">
      <c r="A35" s="663" t="s">
        <v>527</v>
      </c>
      <c r="B35" s="664" t="s">
        <v>1788</v>
      </c>
      <c r="C35" s="664" t="s">
        <v>1298</v>
      </c>
      <c r="D35" s="664" t="s">
        <v>1790</v>
      </c>
      <c r="E35" s="664" t="s">
        <v>1791</v>
      </c>
      <c r="F35" s="667"/>
      <c r="G35" s="667"/>
      <c r="H35" s="680">
        <v>0</v>
      </c>
      <c r="I35" s="667">
        <v>1</v>
      </c>
      <c r="J35" s="667">
        <v>78.290000000000006</v>
      </c>
      <c r="K35" s="680">
        <v>1</v>
      </c>
      <c r="L35" s="667">
        <v>1</v>
      </c>
      <c r="M35" s="668">
        <v>78.290000000000006</v>
      </c>
    </row>
    <row r="36" spans="1:13" ht="14.4" customHeight="1" x14ac:dyDescent="0.3">
      <c r="A36" s="663" t="s">
        <v>527</v>
      </c>
      <c r="B36" s="664" t="s">
        <v>1788</v>
      </c>
      <c r="C36" s="664" t="s">
        <v>1280</v>
      </c>
      <c r="D36" s="664" t="s">
        <v>1792</v>
      </c>
      <c r="E36" s="664" t="s">
        <v>1793</v>
      </c>
      <c r="F36" s="667"/>
      <c r="G36" s="667"/>
      <c r="H36" s="680">
        <v>0</v>
      </c>
      <c r="I36" s="667">
        <v>1</v>
      </c>
      <c r="J36" s="667">
        <v>61.530087115791929</v>
      </c>
      <c r="K36" s="680">
        <v>1</v>
      </c>
      <c r="L36" s="667">
        <v>1</v>
      </c>
      <c r="M36" s="668">
        <v>61.530087115791929</v>
      </c>
    </row>
    <row r="37" spans="1:13" ht="14.4" customHeight="1" x14ac:dyDescent="0.3">
      <c r="A37" s="663" t="s">
        <v>527</v>
      </c>
      <c r="B37" s="664" t="s">
        <v>1794</v>
      </c>
      <c r="C37" s="664" t="s">
        <v>1429</v>
      </c>
      <c r="D37" s="664" t="s">
        <v>1430</v>
      </c>
      <c r="E37" s="664" t="s">
        <v>1795</v>
      </c>
      <c r="F37" s="667">
        <v>9</v>
      </c>
      <c r="G37" s="667">
        <v>315.80999999999995</v>
      </c>
      <c r="H37" s="680">
        <v>1</v>
      </c>
      <c r="I37" s="667"/>
      <c r="J37" s="667"/>
      <c r="K37" s="680">
        <v>0</v>
      </c>
      <c r="L37" s="667">
        <v>9</v>
      </c>
      <c r="M37" s="668">
        <v>315.80999999999995</v>
      </c>
    </row>
    <row r="38" spans="1:13" ht="14.4" customHeight="1" x14ac:dyDescent="0.3">
      <c r="A38" s="663" t="s">
        <v>527</v>
      </c>
      <c r="B38" s="664" t="s">
        <v>1794</v>
      </c>
      <c r="C38" s="664" t="s">
        <v>1316</v>
      </c>
      <c r="D38" s="664" t="s">
        <v>1317</v>
      </c>
      <c r="E38" s="664" t="s">
        <v>1796</v>
      </c>
      <c r="F38" s="667"/>
      <c r="G38" s="667"/>
      <c r="H38" s="680">
        <v>0</v>
      </c>
      <c r="I38" s="667">
        <v>12</v>
      </c>
      <c r="J38" s="667">
        <v>2028.4799999999998</v>
      </c>
      <c r="K38" s="680">
        <v>1</v>
      </c>
      <c r="L38" s="667">
        <v>12</v>
      </c>
      <c r="M38" s="668">
        <v>2028.4799999999998</v>
      </c>
    </row>
    <row r="39" spans="1:13" ht="14.4" customHeight="1" x14ac:dyDescent="0.3">
      <c r="A39" s="663" t="s">
        <v>527</v>
      </c>
      <c r="B39" s="664" t="s">
        <v>1794</v>
      </c>
      <c r="C39" s="664" t="s">
        <v>1518</v>
      </c>
      <c r="D39" s="664" t="s">
        <v>1317</v>
      </c>
      <c r="E39" s="664" t="s">
        <v>1795</v>
      </c>
      <c r="F39" s="667"/>
      <c r="G39" s="667"/>
      <c r="H39" s="680">
        <v>0</v>
      </c>
      <c r="I39" s="667">
        <v>89</v>
      </c>
      <c r="J39" s="667">
        <v>10318.656979675721</v>
      </c>
      <c r="K39" s="680">
        <v>1</v>
      </c>
      <c r="L39" s="667">
        <v>89</v>
      </c>
      <c r="M39" s="668">
        <v>10318.656979675721</v>
      </c>
    </row>
    <row r="40" spans="1:13" ht="14.4" customHeight="1" x14ac:dyDescent="0.3">
      <c r="A40" s="663" t="s">
        <v>527</v>
      </c>
      <c r="B40" s="664" t="s">
        <v>1794</v>
      </c>
      <c r="C40" s="664" t="s">
        <v>1459</v>
      </c>
      <c r="D40" s="664" t="s">
        <v>1797</v>
      </c>
      <c r="E40" s="664" t="s">
        <v>1798</v>
      </c>
      <c r="F40" s="667"/>
      <c r="G40" s="667"/>
      <c r="H40" s="680">
        <v>0</v>
      </c>
      <c r="I40" s="667">
        <v>79.400000000000006</v>
      </c>
      <c r="J40" s="667">
        <v>10154.548470253685</v>
      </c>
      <c r="K40" s="680">
        <v>1</v>
      </c>
      <c r="L40" s="667">
        <v>79.400000000000006</v>
      </c>
      <c r="M40" s="668">
        <v>10154.548470253685</v>
      </c>
    </row>
    <row r="41" spans="1:13" ht="14.4" customHeight="1" x14ac:dyDescent="0.3">
      <c r="A41" s="663" t="s">
        <v>527</v>
      </c>
      <c r="B41" s="664" t="s">
        <v>1799</v>
      </c>
      <c r="C41" s="664" t="s">
        <v>1492</v>
      </c>
      <c r="D41" s="664" t="s">
        <v>1493</v>
      </c>
      <c r="E41" s="664" t="s">
        <v>1800</v>
      </c>
      <c r="F41" s="667"/>
      <c r="G41" s="667"/>
      <c r="H41" s="680">
        <v>0</v>
      </c>
      <c r="I41" s="667">
        <v>18</v>
      </c>
      <c r="J41" s="667">
        <v>8316</v>
      </c>
      <c r="K41" s="680">
        <v>1</v>
      </c>
      <c r="L41" s="667">
        <v>18</v>
      </c>
      <c r="M41" s="668">
        <v>8316</v>
      </c>
    </row>
    <row r="42" spans="1:13" ht="14.4" customHeight="1" x14ac:dyDescent="0.3">
      <c r="A42" s="663" t="s">
        <v>527</v>
      </c>
      <c r="B42" s="664" t="s">
        <v>1801</v>
      </c>
      <c r="C42" s="664" t="s">
        <v>1477</v>
      </c>
      <c r="D42" s="664" t="s">
        <v>1802</v>
      </c>
      <c r="E42" s="664" t="s">
        <v>1479</v>
      </c>
      <c r="F42" s="667"/>
      <c r="G42" s="667"/>
      <c r="H42" s="680">
        <v>0</v>
      </c>
      <c r="I42" s="667">
        <v>1.4</v>
      </c>
      <c r="J42" s="667">
        <v>723.8</v>
      </c>
      <c r="K42" s="680">
        <v>1</v>
      </c>
      <c r="L42" s="667">
        <v>1.4</v>
      </c>
      <c r="M42" s="668">
        <v>723.8</v>
      </c>
    </row>
    <row r="43" spans="1:13" ht="14.4" customHeight="1" x14ac:dyDescent="0.3">
      <c r="A43" s="663" t="s">
        <v>527</v>
      </c>
      <c r="B43" s="664" t="s">
        <v>1803</v>
      </c>
      <c r="C43" s="664" t="s">
        <v>1528</v>
      </c>
      <c r="D43" s="664" t="s">
        <v>1529</v>
      </c>
      <c r="E43" s="664" t="s">
        <v>1530</v>
      </c>
      <c r="F43" s="667"/>
      <c r="G43" s="667"/>
      <c r="H43" s="680">
        <v>0</v>
      </c>
      <c r="I43" s="667">
        <v>15.6</v>
      </c>
      <c r="J43" s="667">
        <v>14637.48</v>
      </c>
      <c r="K43" s="680">
        <v>1</v>
      </c>
      <c r="L43" s="667">
        <v>15.6</v>
      </c>
      <c r="M43" s="668">
        <v>14637.48</v>
      </c>
    </row>
    <row r="44" spans="1:13" ht="14.4" customHeight="1" x14ac:dyDescent="0.3">
      <c r="A44" s="663" t="s">
        <v>527</v>
      </c>
      <c r="B44" s="664" t="s">
        <v>1804</v>
      </c>
      <c r="C44" s="664" t="s">
        <v>1509</v>
      </c>
      <c r="D44" s="664" t="s">
        <v>1805</v>
      </c>
      <c r="E44" s="664" t="s">
        <v>1806</v>
      </c>
      <c r="F44" s="667"/>
      <c r="G44" s="667"/>
      <c r="H44" s="680">
        <v>0</v>
      </c>
      <c r="I44" s="667">
        <v>11.399999999999999</v>
      </c>
      <c r="J44" s="667">
        <v>1768.1399999999999</v>
      </c>
      <c r="K44" s="680">
        <v>1</v>
      </c>
      <c r="L44" s="667">
        <v>11.399999999999999</v>
      </c>
      <c r="M44" s="668">
        <v>1768.1399999999999</v>
      </c>
    </row>
    <row r="45" spans="1:13" ht="14.4" customHeight="1" x14ac:dyDescent="0.3">
      <c r="A45" s="663" t="s">
        <v>527</v>
      </c>
      <c r="B45" s="664" t="s">
        <v>1804</v>
      </c>
      <c r="C45" s="664" t="s">
        <v>1505</v>
      </c>
      <c r="D45" s="664" t="s">
        <v>1805</v>
      </c>
      <c r="E45" s="664" t="s">
        <v>1807</v>
      </c>
      <c r="F45" s="667"/>
      <c r="G45" s="667"/>
      <c r="H45" s="680">
        <v>0</v>
      </c>
      <c r="I45" s="667">
        <v>32.4</v>
      </c>
      <c r="J45" s="667">
        <v>8553.6</v>
      </c>
      <c r="K45" s="680">
        <v>1</v>
      </c>
      <c r="L45" s="667">
        <v>32.4</v>
      </c>
      <c r="M45" s="668">
        <v>8553.6</v>
      </c>
    </row>
    <row r="46" spans="1:13" ht="14.4" customHeight="1" x14ac:dyDescent="0.3">
      <c r="A46" s="663" t="s">
        <v>527</v>
      </c>
      <c r="B46" s="664" t="s">
        <v>1808</v>
      </c>
      <c r="C46" s="664" t="s">
        <v>1432</v>
      </c>
      <c r="D46" s="664" t="s">
        <v>1433</v>
      </c>
      <c r="E46" s="664" t="s">
        <v>1809</v>
      </c>
      <c r="F46" s="667"/>
      <c r="G46" s="667"/>
      <c r="H46" s="680">
        <v>0</v>
      </c>
      <c r="I46" s="667">
        <v>3</v>
      </c>
      <c r="J46" s="667">
        <v>173.96999999999997</v>
      </c>
      <c r="K46" s="680">
        <v>1</v>
      </c>
      <c r="L46" s="667">
        <v>3</v>
      </c>
      <c r="M46" s="668">
        <v>173.96999999999997</v>
      </c>
    </row>
    <row r="47" spans="1:13" ht="14.4" customHeight="1" x14ac:dyDescent="0.3">
      <c r="A47" s="663" t="s">
        <v>527</v>
      </c>
      <c r="B47" s="664" t="s">
        <v>1810</v>
      </c>
      <c r="C47" s="664" t="s">
        <v>1514</v>
      </c>
      <c r="D47" s="664" t="s">
        <v>1515</v>
      </c>
      <c r="E47" s="664" t="s">
        <v>1811</v>
      </c>
      <c r="F47" s="667">
        <v>6</v>
      </c>
      <c r="G47" s="667">
        <v>3377.2199999999993</v>
      </c>
      <c r="H47" s="680">
        <v>1</v>
      </c>
      <c r="I47" s="667"/>
      <c r="J47" s="667"/>
      <c r="K47" s="680">
        <v>0</v>
      </c>
      <c r="L47" s="667">
        <v>6</v>
      </c>
      <c r="M47" s="668">
        <v>3377.2199999999993</v>
      </c>
    </row>
    <row r="48" spans="1:13" ht="14.4" customHeight="1" x14ac:dyDescent="0.3">
      <c r="A48" s="663" t="s">
        <v>527</v>
      </c>
      <c r="B48" s="664" t="s">
        <v>1812</v>
      </c>
      <c r="C48" s="664" t="s">
        <v>1498</v>
      </c>
      <c r="D48" s="664" t="s">
        <v>1499</v>
      </c>
      <c r="E48" s="664" t="s">
        <v>1813</v>
      </c>
      <c r="F48" s="667"/>
      <c r="G48" s="667"/>
      <c r="H48" s="680">
        <v>0</v>
      </c>
      <c r="I48" s="667">
        <v>5.6</v>
      </c>
      <c r="J48" s="667">
        <v>856.24</v>
      </c>
      <c r="K48" s="680">
        <v>1</v>
      </c>
      <c r="L48" s="667">
        <v>5.6</v>
      </c>
      <c r="M48" s="668">
        <v>856.24</v>
      </c>
    </row>
    <row r="49" spans="1:13" ht="14.4" customHeight="1" x14ac:dyDescent="0.3">
      <c r="A49" s="663" t="s">
        <v>527</v>
      </c>
      <c r="B49" s="664" t="s">
        <v>1814</v>
      </c>
      <c r="C49" s="664" t="s">
        <v>1525</v>
      </c>
      <c r="D49" s="664" t="s">
        <v>1526</v>
      </c>
      <c r="E49" s="664" t="s">
        <v>1815</v>
      </c>
      <c r="F49" s="667"/>
      <c r="G49" s="667"/>
      <c r="H49" s="680">
        <v>0</v>
      </c>
      <c r="I49" s="667">
        <v>14</v>
      </c>
      <c r="J49" s="667">
        <v>772.94</v>
      </c>
      <c r="K49" s="680">
        <v>1</v>
      </c>
      <c r="L49" s="667">
        <v>14</v>
      </c>
      <c r="M49" s="668">
        <v>772.94</v>
      </c>
    </row>
    <row r="50" spans="1:13" ht="14.4" customHeight="1" x14ac:dyDescent="0.3">
      <c r="A50" s="663" t="s">
        <v>527</v>
      </c>
      <c r="B50" s="664" t="s">
        <v>1816</v>
      </c>
      <c r="C50" s="664" t="s">
        <v>1451</v>
      </c>
      <c r="D50" s="664" t="s">
        <v>1817</v>
      </c>
      <c r="E50" s="664" t="s">
        <v>1818</v>
      </c>
      <c r="F50" s="667"/>
      <c r="G50" s="667"/>
      <c r="H50" s="680">
        <v>0</v>
      </c>
      <c r="I50" s="667">
        <v>2.4</v>
      </c>
      <c r="J50" s="667">
        <v>1437.2159999999999</v>
      </c>
      <c r="K50" s="680">
        <v>1</v>
      </c>
      <c r="L50" s="667">
        <v>2.4</v>
      </c>
      <c r="M50" s="668">
        <v>1437.2159999999999</v>
      </c>
    </row>
    <row r="51" spans="1:13" ht="14.4" customHeight="1" x14ac:dyDescent="0.3">
      <c r="A51" s="663" t="s">
        <v>527</v>
      </c>
      <c r="B51" s="664" t="s">
        <v>1819</v>
      </c>
      <c r="C51" s="664" t="s">
        <v>1522</v>
      </c>
      <c r="D51" s="664" t="s">
        <v>1820</v>
      </c>
      <c r="E51" s="664" t="s">
        <v>1821</v>
      </c>
      <c r="F51" s="667"/>
      <c r="G51" s="667"/>
      <c r="H51" s="680">
        <v>0</v>
      </c>
      <c r="I51" s="667">
        <v>116</v>
      </c>
      <c r="J51" s="667">
        <v>3351.2400000000002</v>
      </c>
      <c r="K51" s="680">
        <v>1</v>
      </c>
      <c r="L51" s="667">
        <v>116</v>
      </c>
      <c r="M51" s="668">
        <v>3351.2400000000002</v>
      </c>
    </row>
    <row r="52" spans="1:13" ht="14.4" customHeight="1" x14ac:dyDescent="0.3">
      <c r="A52" s="663" t="s">
        <v>527</v>
      </c>
      <c r="B52" s="664" t="s">
        <v>1822</v>
      </c>
      <c r="C52" s="664" t="s">
        <v>1540</v>
      </c>
      <c r="D52" s="664" t="s">
        <v>1541</v>
      </c>
      <c r="E52" s="664" t="s">
        <v>1813</v>
      </c>
      <c r="F52" s="667"/>
      <c r="G52" s="667"/>
      <c r="H52" s="680">
        <v>0</v>
      </c>
      <c r="I52" s="667">
        <v>12.2</v>
      </c>
      <c r="J52" s="667">
        <v>1945.8999999999996</v>
      </c>
      <c r="K52" s="680">
        <v>1</v>
      </c>
      <c r="L52" s="667">
        <v>12.2</v>
      </c>
      <c r="M52" s="668">
        <v>1945.8999999999996</v>
      </c>
    </row>
    <row r="53" spans="1:13" ht="14.4" customHeight="1" x14ac:dyDescent="0.3">
      <c r="A53" s="663" t="s">
        <v>527</v>
      </c>
      <c r="B53" s="664" t="s">
        <v>1822</v>
      </c>
      <c r="C53" s="664" t="s">
        <v>1543</v>
      </c>
      <c r="D53" s="664" t="s">
        <v>1544</v>
      </c>
      <c r="E53" s="664" t="s">
        <v>1823</v>
      </c>
      <c r="F53" s="667"/>
      <c r="G53" s="667"/>
      <c r="H53" s="680">
        <v>0</v>
      </c>
      <c r="I53" s="667">
        <v>4</v>
      </c>
      <c r="J53" s="667">
        <v>1139.2815648143121</v>
      </c>
      <c r="K53" s="680">
        <v>1</v>
      </c>
      <c r="L53" s="667">
        <v>4</v>
      </c>
      <c r="M53" s="668">
        <v>1139.2815648143121</v>
      </c>
    </row>
    <row r="54" spans="1:13" ht="14.4" customHeight="1" x14ac:dyDescent="0.3">
      <c r="A54" s="663" t="s">
        <v>527</v>
      </c>
      <c r="B54" s="664" t="s">
        <v>1822</v>
      </c>
      <c r="C54" s="664" t="s">
        <v>1533</v>
      </c>
      <c r="D54" s="664" t="s">
        <v>1534</v>
      </c>
      <c r="E54" s="664" t="s">
        <v>1824</v>
      </c>
      <c r="F54" s="667">
        <v>1</v>
      </c>
      <c r="G54" s="667">
        <v>765.13</v>
      </c>
      <c r="H54" s="680">
        <v>1</v>
      </c>
      <c r="I54" s="667"/>
      <c r="J54" s="667"/>
      <c r="K54" s="680">
        <v>0</v>
      </c>
      <c r="L54" s="667">
        <v>1</v>
      </c>
      <c r="M54" s="668">
        <v>765.13</v>
      </c>
    </row>
    <row r="55" spans="1:13" ht="14.4" customHeight="1" x14ac:dyDescent="0.3">
      <c r="A55" s="663" t="s">
        <v>527</v>
      </c>
      <c r="B55" s="664" t="s">
        <v>1825</v>
      </c>
      <c r="C55" s="664" t="s">
        <v>1258</v>
      </c>
      <c r="D55" s="664" t="s">
        <v>550</v>
      </c>
      <c r="E55" s="664" t="s">
        <v>1826</v>
      </c>
      <c r="F55" s="667"/>
      <c r="G55" s="667"/>
      <c r="H55" s="680">
        <v>0</v>
      </c>
      <c r="I55" s="667">
        <v>1</v>
      </c>
      <c r="J55" s="667">
        <v>58.739999999999988</v>
      </c>
      <c r="K55" s="680">
        <v>1</v>
      </c>
      <c r="L55" s="667">
        <v>1</v>
      </c>
      <c r="M55" s="668">
        <v>58.739999999999988</v>
      </c>
    </row>
    <row r="56" spans="1:13" ht="14.4" customHeight="1" x14ac:dyDescent="0.3">
      <c r="A56" s="663" t="s">
        <v>527</v>
      </c>
      <c r="B56" s="664" t="s">
        <v>1825</v>
      </c>
      <c r="C56" s="664" t="s">
        <v>1197</v>
      </c>
      <c r="D56" s="664" t="s">
        <v>550</v>
      </c>
      <c r="E56" s="664" t="s">
        <v>1827</v>
      </c>
      <c r="F56" s="667"/>
      <c r="G56" s="667"/>
      <c r="H56" s="680">
        <v>0</v>
      </c>
      <c r="I56" s="667">
        <v>3</v>
      </c>
      <c r="J56" s="667">
        <v>315.1794762750049</v>
      </c>
      <c r="K56" s="680">
        <v>1</v>
      </c>
      <c r="L56" s="667">
        <v>3</v>
      </c>
      <c r="M56" s="668">
        <v>315.1794762750049</v>
      </c>
    </row>
    <row r="57" spans="1:13" ht="14.4" customHeight="1" x14ac:dyDescent="0.3">
      <c r="A57" s="663" t="s">
        <v>527</v>
      </c>
      <c r="B57" s="664" t="s">
        <v>1825</v>
      </c>
      <c r="C57" s="664" t="s">
        <v>549</v>
      </c>
      <c r="D57" s="664" t="s">
        <v>550</v>
      </c>
      <c r="E57" s="664" t="s">
        <v>1827</v>
      </c>
      <c r="F57" s="667">
        <v>1</v>
      </c>
      <c r="G57" s="667">
        <v>103.31999999999998</v>
      </c>
      <c r="H57" s="680">
        <v>1</v>
      </c>
      <c r="I57" s="667"/>
      <c r="J57" s="667"/>
      <c r="K57" s="680">
        <v>0</v>
      </c>
      <c r="L57" s="667">
        <v>1</v>
      </c>
      <c r="M57" s="668">
        <v>103.31999999999998</v>
      </c>
    </row>
    <row r="58" spans="1:13" ht="14.4" customHeight="1" x14ac:dyDescent="0.3">
      <c r="A58" s="663" t="s">
        <v>527</v>
      </c>
      <c r="B58" s="664" t="s">
        <v>1828</v>
      </c>
      <c r="C58" s="664" t="s">
        <v>1310</v>
      </c>
      <c r="D58" s="664" t="s">
        <v>1311</v>
      </c>
      <c r="E58" s="664" t="s">
        <v>1829</v>
      </c>
      <c r="F58" s="667"/>
      <c r="G58" s="667"/>
      <c r="H58" s="680">
        <v>0</v>
      </c>
      <c r="I58" s="667">
        <v>1</v>
      </c>
      <c r="J58" s="667">
        <v>865.99000000000024</v>
      </c>
      <c r="K58" s="680">
        <v>1</v>
      </c>
      <c r="L58" s="667">
        <v>1</v>
      </c>
      <c r="M58" s="668">
        <v>865.99000000000024</v>
      </c>
    </row>
    <row r="59" spans="1:13" ht="14.4" customHeight="1" x14ac:dyDescent="0.3">
      <c r="A59" s="663" t="s">
        <v>527</v>
      </c>
      <c r="B59" s="664" t="s">
        <v>1830</v>
      </c>
      <c r="C59" s="664" t="s">
        <v>1207</v>
      </c>
      <c r="D59" s="664" t="s">
        <v>1208</v>
      </c>
      <c r="E59" s="664" t="s">
        <v>1831</v>
      </c>
      <c r="F59" s="667"/>
      <c r="G59" s="667"/>
      <c r="H59" s="680">
        <v>0</v>
      </c>
      <c r="I59" s="667">
        <v>6</v>
      </c>
      <c r="J59" s="667">
        <v>179.99999999999997</v>
      </c>
      <c r="K59" s="680">
        <v>1</v>
      </c>
      <c r="L59" s="667">
        <v>6</v>
      </c>
      <c r="M59" s="668">
        <v>179.99999999999997</v>
      </c>
    </row>
    <row r="60" spans="1:13" ht="14.4" customHeight="1" x14ac:dyDescent="0.3">
      <c r="A60" s="663" t="s">
        <v>527</v>
      </c>
      <c r="B60" s="664" t="s">
        <v>1832</v>
      </c>
      <c r="C60" s="664" t="s">
        <v>1227</v>
      </c>
      <c r="D60" s="664" t="s">
        <v>1833</v>
      </c>
      <c r="E60" s="664" t="s">
        <v>1834</v>
      </c>
      <c r="F60" s="667"/>
      <c r="G60" s="667"/>
      <c r="H60" s="680">
        <v>0</v>
      </c>
      <c r="I60" s="667">
        <v>1</v>
      </c>
      <c r="J60" s="667">
        <v>322.48999999999995</v>
      </c>
      <c r="K60" s="680">
        <v>1</v>
      </c>
      <c r="L60" s="667">
        <v>1</v>
      </c>
      <c r="M60" s="668">
        <v>322.48999999999995</v>
      </c>
    </row>
    <row r="61" spans="1:13" ht="14.4" customHeight="1" x14ac:dyDescent="0.3">
      <c r="A61" s="663" t="s">
        <v>527</v>
      </c>
      <c r="B61" s="664" t="s">
        <v>1835</v>
      </c>
      <c r="C61" s="664" t="s">
        <v>1302</v>
      </c>
      <c r="D61" s="664" t="s">
        <v>1836</v>
      </c>
      <c r="E61" s="664" t="s">
        <v>1837</v>
      </c>
      <c r="F61" s="667"/>
      <c r="G61" s="667"/>
      <c r="H61" s="680">
        <v>0</v>
      </c>
      <c r="I61" s="667">
        <v>1</v>
      </c>
      <c r="J61" s="667">
        <v>61.659999999999947</v>
      </c>
      <c r="K61" s="680">
        <v>1</v>
      </c>
      <c r="L61" s="667">
        <v>1</v>
      </c>
      <c r="M61" s="668">
        <v>61.659999999999947</v>
      </c>
    </row>
    <row r="62" spans="1:13" ht="14.4" customHeight="1" x14ac:dyDescent="0.3">
      <c r="A62" s="663" t="s">
        <v>527</v>
      </c>
      <c r="B62" s="664" t="s">
        <v>1838</v>
      </c>
      <c r="C62" s="664" t="s">
        <v>1338</v>
      </c>
      <c r="D62" s="664" t="s">
        <v>1307</v>
      </c>
      <c r="E62" s="664" t="s">
        <v>1839</v>
      </c>
      <c r="F62" s="667"/>
      <c r="G62" s="667"/>
      <c r="H62" s="680">
        <v>0</v>
      </c>
      <c r="I62" s="667">
        <v>1</v>
      </c>
      <c r="J62" s="667">
        <v>161.69</v>
      </c>
      <c r="K62" s="680">
        <v>1</v>
      </c>
      <c r="L62" s="667">
        <v>1</v>
      </c>
      <c r="M62" s="668">
        <v>161.69</v>
      </c>
    </row>
    <row r="63" spans="1:13" ht="14.4" customHeight="1" x14ac:dyDescent="0.3">
      <c r="A63" s="663" t="s">
        <v>527</v>
      </c>
      <c r="B63" s="664" t="s">
        <v>1838</v>
      </c>
      <c r="C63" s="664" t="s">
        <v>1265</v>
      </c>
      <c r="D63" s="664" t="s">
        <v>1266</v>
      </c>
      <c r="E63" s="664" t="s">
        <v>1783</v>
      </c>
      <c r="F63" s="667"/>
      <c r="G63" s="667"/>
      <c r="H63" s="680">
        <v>0</v>
      </c>
      <c r="I63" s="667">
        <v>4</v>
      </c>
      <c r="J63" s="667">
        <v>80.240002945499455</v>
      </c>
      <c r="K63" s="680">
        <v>1</v>
      </c>
      <c r="L63" s="667">
        <v>4</v>
      </c>
      <c r="M63" s="668">
        <v>80.240002945499455</v>
      </c>
    </row>
    <row r="64" spans="1:13" ht="14.4" customHeight="1" x14ac:dyDescent="0.3">
      <c r="A64" s="663" t="s">
        <v>527</v>
      </c>
      <c r="B64" s="664" t="s">
        <v>1838</v>
      </c>
      <c r="C64" s="664" t="s">
        <v>1306</v>
      </c>
      <c r="D64" s="664" t="s">
        <v>1307</v>
      </c>
      <c r="E64" s="664" t="s">
        <v>1840</v>
      </c>
      <c r="F64" s="667"/>
      <c r="G64" s="667"/>
      <c r="H64" s="680">
        <v>0</v>
      </c>
      <c r="I64" s="667">
        <v>1</v>
      </c>
      <c r="J64" s="667">
        <v>27.48</v>
      </c>
      <c r="K64" s="680">
        <v>1</v>
      </c>
      <c r="L64" s="667">
        <v>1</v>
      </c>
      <c r="M64" s="668">
        <v>27.48</v>
      </c>
    </row>
    <row r="65" spans="1:13" ht="14.4" customHeight="1" x14ac:dyDescent="0.3">
      <c r="A65" s="663" t="s">
        <v>527</v>
      </c>
      <c r="B65" s="664" t="s">
        <v>1841</v>
      </c>
      <c r="C65" s="664" t="s">
        <v>913</v>
      </c>
      <c r="D65" s="664" t="s">
        <v>1284</v>
      </c>
      <c r="E65" s="664" t="s">
        <v>1842</v>
      </c>
      <c r="F65" s="667"/>
      <c r="G65" s="667"/>
      <c r="H65" s="680">
        <v>0</v>
      </c>
      <c r="I65" s="667">
        <v>1</v>
      </c>
      <c r="J65" s="667">
        <v>77.809999999999974</v>
      </c>
      <c r="K65" s="680">
        <v>1</v>
      </c>
      <c r="L65" s="667">
        <v>1</v>
      </c>
      <c r="M65" s="668">
        <v>77.809999999999974</v>
      </c>
    </row>
    <row r="66" spans="1:13" ht="14.4" customHeight="1" x14ac:dyDescent="0.3">
      <c r="A66" s="663" t="s">
        <v>527</v>
      </c>
      <c r="B66" s="664" t="s">
        <v>1843</v>
      </c>
      <c r="C66" s="664" t="s">
        <v>1346</v>
      </c>
      <c r="D66" s="664" t="s">
        <v>1347</v>
      </c>
      <c r="E66" s="664" t="s">
        <v>1844</v>
      </c>
      <c r="F66" s="667"/>
      <c r="G66" s="667"/>
      <c r="H66" s="680">
        <v>0</v>
      </c>
      <c r="I66" s="667">
        <v>3</v>
      </c>
      <c r="J66" s="667">
        <v>317.18999999999994</v>
      </c>
      <c r="K66" s="680">
        <v>1</v>
      </c>
      <c r="L66" s="667">
        <v>3</v>
      </c>
      <c r="M66" s="668">
        <v>317.18999999999994</v>
      </c>
    </row>
    <row r="67" spans="1:13" ht="14.4" customHeight="1" x14ac:dyDescent="0.3">
      <c r="A67" s="663" t="s">
        <v>527</v>
      </c>
      <c r="B67" s="664" t="s">
        <v>1845</v>
      </c>
      <c r="C67" s="664" t="s">
        <v>1273</v>
      </c>
      <c r="D67" s="664" t="s">
        <v>1274</v>
      </c>
      <c r="E67" s="664" t="s">
        <v>1846</v>
      </c>
      <c r="F67" s="667"/>
      <c r="G67" s="667"/>
      <c r="H67" s="680">
        <v>0</v>
      </c>
      <c r="I67" s="667">
        <v>1</v>
      </c>
      <c r="J67" s="667">
        <v>47.779999999999994</v>
      </c>
      <c r="K67" s="680">
        <v>1</v>
      </c>
      <c r="L67" s="667">
        <v>1</v>
      </c>
      <c r="M67" s="668">
        <v>47.779999999999994</v>
      </c>
    </row>
    <row r="68" spans="1:13" ht="14.4" customHeight="1" x14ac:dyDescent="0.3">
      <c r="A68" s="663" t="s">
        <v>527</v>
      </c>
      <c r="B68" s="664" t="s">
        <v>1847</v>
      </c>
      <c r="C68" s="664" t="s">
        <v>1223</v>
      </c>
      <c r="D68" s="664" t="s">
        <v>1224</v>
      </c>
      <c r="E68" s="664" t="s">
        <v>1783</v>
      </c>
      <c r="F68" s="667"/>
      <c r="G68" s="667"/>
      <c r="H68" s="680">
        <v>0</v>
      </c>
      <c r="I68" s="667">
        <v>3</v>
      </c>
      <c r="J68" s="667">
        <v>90.66</v>
      </c>
      <c r="K68" s="680">
        <v>1</v>
      </c>
      <c r="L68" s="667">
        <v>3</v>
      </c>
      <c r="M68" s="668">
        <v>90.66</v>
      </c>
    </row>
    <row r="69" spans="1:13" ht="14.4" customHeight="1" x14ac:dyDescent="0.3">
      <c r="A69" s="663" t="s">
        <v>527</v>
      </c>
      <c r="B69" s="664" t="s">
        <v>1848</v>
      </c>
      <c r="C69" s="664" t="s">
        <v>1420</v>
      </c>
      <c r="D69" s="664" t="s">
        <v>1421</v>
      </c>
      <c r="E69" s="664" t="s">
        <v>1406</v>
      </c>
      <c r="F69" s="667"/>
      <c r="G69" s="667"/>
      <c r="H69" s="680">
        <v>0</v>
      </c>
      <c r="I69" s="667">
        <v>1</v>
      </c>
      <c r="J69" s="667">
        <v>143</v>
      </c>
      <c r="K69" s="680">
        <v>1</v>
      </c>
      <c r="L69" s="667">
        <v>1</v>
      </c>
      <c r="M69" s="668">
        <v>143</v>
      </c>
    </row>
    <row r="70" spans="1:13" ht="14.4" customHeight="1" x14ac:dyDescent="0.3">
      <c r="A70" s="663" t="s">
        <v>527</v>
      </c>
      <c r="B70" s="664" t="s">
        <v>1848</v>
      </c>
      <c r="C70" s="664" t="s">
        <v>1422</v>
      </c>
      <c r="D70" s="664" t="s">
        <v>1423</v>
      </c>
      <c r="E70" s="664" t="s">
        <v>1406</v>
      </c>
      <c r="F70" s="667"/>
      <c r="G70" s="667"/>
      <c r="H70" s="680">
        <v>0</v>
      </c>
      <c r="I70" s="667">
        <v>1</v>
      </c>
      <c r="J70" s="667">
        <v>143</v>
      </c>
      <c r="K70" s="680">
        <v>1</v>
      </c>
      <c r="L70" s="667">
        <v>1</v>
      </c>
      <c r="M70" s="668">
        <v>143</v>
      </c>
    </row>
    <row r="71" spans="1:13" ht="14.4" customHeight="1" x14ac:dyDescent="0.3">
      <c r="A71" s="663" t="s">
        <v>527</v>
      </c>
      <c r="B71" s="664" t="s">
        <v>1848</v>
      </c>
      <c r="C71" s="664" t="s">
        <v>1380</v>
      </c>
      <c r="D71" s="664" t="s">
        <v>1381</v>
      </c>
      <c r="E71" s="664" t="s">
        <v>1849</v>
      </c>
      <c r="F71" s="667"/>
      <c r="G71" s="667"/>
      <c r="H71" s="680">
        <v>0</v>
      </c>
      <c r="I71" s="667">
        <v>5</v>
      </c>
      <c r="J71" s="667">
        <v>994.44999999999982</v>
      </c>
      <c r="K71" s="680">
        <v>1</v>
      </c>
      <c r="L71" s="667">
        <v>5</v>
      </c>
      <c r="M71" s="668">
        <v>994.44999999999982</v>
      </c>
    </row>
    <row r="72" spans="1:13" ht="14.4" customHeight="1" x14ac:dyDescent="0.3">
      <c r="A72" s="663" t="s">
        <v>527</v>
      </c>
      <c r="B72" s="664" t="s">
        <v>1848</v>
      </c>
      <c r="C72" s="664" t="s">
        <v>1355</v>
      </c>
      <c r="D72" s="664" t="s">
        <v>1356</v>
      </c>
      <c r="E72" s="664" t="s">
        <v>1357</v>
      </c>
      <c r="F72" s="667"/>
      <c r="G72" s="667"/>
      <c r="H72" s="680">
        <v>0</v>
      </c>
      <c r="I72" s="667">
        <v>4</v>
      </c>
      <c r="J72" s="667">
        <v>163.68</v>
      </c>
      <c r="K72" s="680">
        <v>1</v>
      </c>
      <c r="L72" s="667">
        <v>4</v>
      </c>
      <c r="M72" s="668">
        <v>163.68</v>
      </c>
    </row>
    <row r="73" spans="1:13" ht="14.4" customHeight="1" x14ac:dyDescent="0.3">
      <c r="A73" s="663" t="s">
        <v>527</v>
      </c>
      <c r="B73" s="664" t="s">
        <v>1848</v>
      </c>
      <c r="C73" s="664" t="s">
        <v>1359</v>
      </c>
      <c r="D73" s="664" t="s">
        <v>1360</v>
      </c>
      <c r="E73" s="664" t="s">
        <v>1357</v>
      </c>
      <c r="F73" s="667"/>
      <c r="G73" s="667"/>
      <c r="H73" s="680">
        <v>0</v>
      </c>
      <c r="I73" s="667">
        <v>19</v>
      </c>
      <c r="J73" s="667">
        <v>777.4765311093397</v>
      </c>
      <c r="K73" s="680">
        <v>1</v>
      </c>
      <c r="L73" s="667">
        <v>19</v>
      </c>
      <c r="M73" s="668">
        <v>777.4765311093397</v>
      </c>
    </row>
    <row r="74" spans="1:13" ht="14.4" customHeight="1" x14ac:dyDescent="0.3">
      <c r="A74" s="663" t="s">
        <v>527</v>
      </c>
      <c r="B74" s="664" t="s">
        <v>1848</v>
      </c>
      <c r="C74" s="664" t="s">
        <v>1362</v>
      </c>
      <c r="D74" s="664" t="s">
        <v>1850</v>
      </c>
      <c r="E74" s="664" t="s">
        <v>1357</v>
      </c>
      <c r="F74" s="667"/>
      <c r="G74" s="667"/>
      <c r="H74" s="680">
        <v>0</v>
      </c>
      <c r="I74" s="667">
        <v>4</v>
      </c>
      <c r="J74" s="667">
        <v>164.72</v>
      </c>
      <c r="K74" s="680">
        <v>1</v>
      </c>
      <c r="L74" s="667">
        <v>4</v>
      </c>
      <c r="M74" s="668">
        <v>164.72</v>
      </c>
    </row>
    <row r="75" spans="1:13" ht="14.4" customHeight="1" x14ac:dyDescent="0.3">
      <c r="A75" s="663" t="s">
        <v>527</v>
      </c>
      <c r="B75" s="664" t="s">
        <v>1848</v>
      </c>
      <c r="C75" s="664" t="s">
        <v>1365</v>
      </c>
      <c r="D75" s="664" t="s">
        <v>1851</v>
      </c>
      <c r="E75" s="664" t="s">
        <v>1357</v>
      </c>
      <c r="F75" s="667"/>
      <c r="G75" s="667"/>
      <c r="H75" s="680">
        <v>0</v>
      </c>
      <c r="I75" s="667">
        <v>4</v>
      </c>
      <c r="J75" s="667">
        <v>164.72</v>
      </c>
      <c r="K75" s="680">
        <v>1</v>
      </c>
      <c r="L75" s="667">
        <v>4</v>
      </c>
      <c r="M75" s="668">
        <v>164.72</v>
      </c>
    </row>
    <row r="76" spans="1:13" ht="14.4" customHeight="1" x14ac:dyDescent="0.3">
      <c r="A76" s="663" t="s">
        <v>527</v>
      </c>
      <c r="B76" s="664" t="s">
        <v>1848</v>
      </c>
      <c r="C76" s="664" t="s">
        <v>1368</v>
      </c>
      <c r="D76" s="664" t="s">
        <v>1852</v>
      </c>
      <c r="E76" s="664" t="s">
        <v>1357</v>
      </c>
      <c r="F76" s="667"/>
      <c r="G76" s="667"/>
      <c r="H76" s="680">
        <v>0</v>
      </c>
      <c r="I76" s="667">
        <v>4</v>
      </c>
      <c r="J76" s="667">
        <v>164.72000000000003</v>
      </c>
      <c r="K76" s="680">
        <v>1</v>
      </c>
      <c r="L76" s="667">
        <v>4</v>
      </c>
      <c r="M76" s="668">
        <v>164.72000000000003</v>
      </c>
    </row>
    <row r="77" spans="1:13" ht="14.4" customHeight="1" x14ac:dyDescent="0.3">
      <c r="A77" s="663" t="s">
        <v>527</v>
      </c>
      <c r="B77" s="664" t="s">
        <v>1848</v>
      </c>
      <c r="C77" s="664" t="s">
        <v>1393</v>
      </c>
      <c r="D77" s="664" t="s">
        <v>1394</v>
      </c>
      <c r="E77" s="664" t="s">
        <v>1372</v>
      </c>
      <c r="F77" s="667"/>
      <c r="G77" s="667"/>
      <c r="H77" s="680">
        <v>0</v>
      </c>
      <c r="I77" s="667">
        <v>1</v>
      </c>
      <c r="J77" s="667">
        <v>135.59902320010397</v>
      </c>
      <c r="K77" s="680">
        <v>1</v>
      </c>
      <c r="L77" s="667">
        <v>1</v>
      </c>
      <c r="M77" s="668">
        <v>135.59902320010397</v>
      </c>
    </row>
    <row r="78" spans="1:13" ht="14.4" customHeight="1" x14ac:dyDescent="0.3">
      <c r="A78" s="663" t="s">
        <v>527</v>
      </c>
      <c r="B78" s="664" t="s">
        <v>1848</v>
      </c>
      <c r="C78" s="664" t="s">
        <v>1396</v>
      </c>
      <c r="D78" s="664" t="s">
        <v>1397</v>
      </c>
      <c r="E78" s="664" t="s">
        <v>1372</v>
      </c>
      <c r="F78" s="667"/>
      <c r="G78" s="667"/>
      <c r="H78" s="680">
        <v>0</v>
      </c>
      <c r="I78" s="667">
        <v>1</v>
      </c>
      <c r="J78" s="667">
        <v>135.60000000000002</v>
      </c>
      <c r="K78" s="680">
        <v>1</v>
      </c>
      <c r="L78" s="667">
        <v>1</v>
      </c>
      <c r="M78" s="668">
        <v>135.60000000000002</v>
      </c>
    </row>
    <row r="79" spans="1:13" ht="14.4" customHeight="1" x14ac:dyDescent="0.3">
      <c r="A79" s="663" t="s">
        <v>527</v>
      </c>
      <c r="B79" s="664" t="s">
        <v>1848</v>
      </c>
      <c r="C79" s="664" t="s">
        <v>1401</v>
      </c>
      <c r="D79" s="664" t="s">
        <v>1402</v>
      </c>
      <c r="E79" s="664" t="s">
        <v>1403</v>
      </c>
      <c r="F79" s="667"/>
      <c r="G79" s="667"/>
      <c r="H79" s="680">
        <v>0</v>
      </c>
      <c r="I79" s="667">
        <v>90</v>
      </c>
      <c r="J79" s="667">
        <v>25066.804776497906</v>
      </c>
      <c r="K79" s="680">
        <v>1</v>
      </c>
      <c r="L79" s="667">
        <v>90</v>
      </c>
      <c r="M79" s="668">
        <v>25066.804776497906</v>
      </c>
    </row>
    <row r="80" spans="1:13" ht="14.4" customHeight="1" x14ac:dyDescent="0.3">
      <c r="A80" s="663" t="s">
        <v>527</v>
      </c>
      <c r="B80" s="664" t="s">
        <v>1848</v>
      </c>
      <c r="C80" s="664" t="s">
        <v>1370</v>
      </c>
      <c r="D80" s="664" t="s">
        <v>1371</v>
      </c>
      <c r="E80" s="664" t="s">
        <v>1372</v>
      </c>
      <c r="F80" s="667"/>
      <c r="G80" s="667"/>
      <c r="H80" s="680">
        <v>0</v>
      </c>
      <c r="I80" s="667">
        <v>1</v>
      </c>
      <c r="J80" s="667">
        <v>148.96</v>
      </c>
      <c r="K80" s="680">
        <v>1</v>
      </c>
      <c r="L80" s="667">
        <v>1</v>
      </c>
      <c r="M80" s="668">
        <v>148.96</v>
      </c>
    </row>
    <row r="81" spans="1:13" ht="14.4" customHeight="1" x14ac:dyDescent="0.3">
      <c r="A81" s="663" t="s">
        <v>527</v>
      </c>
      <c r="B81" s="664" t="s">
        <v>1848</v>
      </c>
      <c r="C81" s="664" t="s">
        <v>1373</v>
      </c>
      <c r="D81" s="664" t="s">
        <v>1374</v>
      </c>
      <c r="E81" s="664" t="s">
        <v>1372</v>
      </c>
      <c r="F81" s="667"/>
      <c r="G81" s="667"/>
      <c r="H81" s="680">
        <v>0</v>
      </c>
      <c r="I81" s="667">
        <v>4</v>
      </c>
      <c r="J81" s="667">
        <v>595.83999999999992</v>
      </c>
      <c r="K81" s="680">
        <v>1</v>
      </c>
      <c r="L81" s="667">
        <v>4</v>
      </c>
      <c r="M81" s="668">
        <v>595.83999999999992</v>
      </c>
    </row>
    <row r="82" spans="1:13" ht="14.4" customHeight="1" x14ac:dyDescent="0.3">
      <c r="A82" s="663" t="s">
        <v>527</v>
      </c>
      <c r="B82" s="664" t="s">
        <v>1848</v>
      </c>
      <c r="C82" s="664" t="s">
        <v>1375</v>
      </c>
      <c r="D82" s="664" t="s">
        <v>1376</v>
      </c>
      <c r="E82" s="664" t="s">
        <v>1372</v>
      </c>
      <c r="F82" s="667"/>
      <c r="G82" s="667"/>
      <c r="H82" s="680">
        <v>0</v>
      </c>
      <c r="I82" s="667">
        <v>1</v>
      </c>
      <c r="J82" s="667">
        <v>148.96</v>
      </c>
      <c r="K82" s="680">
        <v>1</v>
      </c>
      <c r="L82" s="667">
        <v>1</v>
      </c>
      <c r="M82" s="668">
        <v>148.96</v>
      </c>
    </row>
    <row r="83" spans="1:13" ht="14.4" customHeight="1" x14ac:dyDescent="0.3">
      <c r="A83" s="663" t="s">
        <v>527</v>
      </c>
      <c r="B83" s="664" t="s">
        <v>1848</v>
      </c>
      <c r="C83" s="664" t="s">
        <v>1377</v>
      </c>
      <c r="D83" s="664" t="s">
        <v>1378</v>
      </c>
      <c r="E83" s="664" t="s">
        <v>1372</v>
      </c>
      <c r="F83" s="667"/>
      <c r="G83" s="667"/>
      <c r="H83" s="680">
        <v>0</v>
      </c>
      <c r="I83" s="667">
        <v>3</v>
      </c>
      <c r="J83" s="667">
        <v>446.88000000000011</v>
      </c>
      <c r="K83" s="680">
        <v>1</v>
      </c>
      <c r="L83" s="667">
        <v>3</v>
      </c>
      <c r="M83" s="668">
        <v>446.88000000000011</v>
      </c>
    </row>
    <row r="84" spans="1:13" ht="14.4" customHeight="1" x14ac:dyDescent="0.3">
      <c r="A84" s="663" t="s">
        <v>527</v>
      </c>
      <c r="B84" s="664" t="s">
        <v>1848</v>
      </c>
      <c r="C84" s="664" t="s">
        <v>1399</v>
      </c>
      <c r="D84" s="664" t="s">
        <v>1400</v>
      </c>
      <c r="E84" s="664" t="s">
        <v>1385</v>
      </c>
      <c r="F84" s="667"/>
      <c r="G84" s="667"/>
      <c r="H84" s="680">
        <v>0</v>
      </c>
      <c r="I84" s="667">
        <v>3</v>
      </c>
      <c r="J84" s="667">
        <v>335.85</v>
      </c>
      <c r="K84" s="680">
        <v>1</v>
      </c>
      <c r="L84" s="667">
        <v>3</v>
      </c>
      <c r="M84" s="668">
        <v>335.85</v>
      </c>
    </row>
    <row r="85" spans="1:13" ht="14.4" customHeight="1" x14ac:dyDescent="0.3">
      <c r="A85" s="663" t="s">
        <v>527</v>
      </c>
      <c r="B85" s="664" t="s">
        <v>1848</v>
      </c>
      <c r="C85" s="664" t="s">
        <v>1383</v>
      </c>
      <c r="D85" s="664" t="s">
        <v>1384</v>
      </c>
      <c r="E85" s="664" t="s">
        <v>1385</v>
      </c>
      <c r="F85" s="667"/>
      <c r="G85" s="667"/>
      <c r="H85" s="680">
        <v>0</v>
      </c>
      <c r="I85" s="667">
        <v>3</v>
      </c>
      <c r="J85" s="667">
        <v>335.85000000000008</v>
      </c>
      <c r="K85" s="680">
        <v>1</v>
      </c>
      <c r="L85" s="667">
        <v>3</v>
      </c>
      <c r="M85" s="668">
        <v>335.85000000000008</v>
      </c>
    </row>
    <row r="86" spans="1:13" ht="14.4" customHeight="1" x14ac:dyDescent="0.3">
      <c r="A86" s="663" t="s">
        <v>527</v>
      </c>
      <c r="B86" s="664" t="s">
        <v>1848</v>
      </c>
      <c r="C86" s="664" t="s">
        <v>1386</v>
      </c>
      <c r="D86" s="664" t="s">
        <v>1387</v>
      </c>
      <c r="E86" s="664" t="s">
        <v>1385</v>
      </c>
      <c r="F86" s="667"/>
      <c r="G86" s="667"/>
      <c r="H86" s="680">
        <v>0</v>
      </c>
      <c r="I86" s="667">
        <v>6</v>
      </c>
      <c r="J86" s="667">
        <v>671.7</v>
      </c>
      <c r="K86" s="680">
        <v>1</v>
      </c>
      <c r="L86" s="667">
        <v>6</v>
      </c>
      <c r="M86" s="668">
        <v>671.7</v>
      </c>
    </row>
    <row r="87" spans="1:13" ht="14.4" customHeight="1" x14ac:dyDescent="0.3">
      <c r="A87" s="663" t="s">
        <v>527</v>
      </c>
      <c r="B87" s="664" t="s">
        <v>1848</v>
      </c>
      <c r="C87" s="664" t="s">
        <v>1389</v>
      </c>
      <c r="D87" s="664" t="s">
        <v>1853</v>
      </c>
      <c r="E87" s="664" t="s">
        <v>1385</v>
      </c>
      <c r="F87" s="667"/>
      <c r="G87" s="667"/>
      <c r="H87" s="680">
        <v>0</v>
      </c>
      <c r="I87" s="667">
        <v>2</v>
      </c>
      <c r="J87" s="667">
        <v>223.9</v>
      </c>
      <c r="K87" s="680">
        <v>1</v>
      </c>
      <c r="L87" s="667">
        <v>2</v>
      </c>
      <c r="M87" s="668">
        <v>223.9</v>
      </c>
    </row>
    <row r="88" spans="1:13" ht="14.4" customHeight="1" x14ac:dyDescent="0.3">
      <c r="A88" s="663" t="s">
        <v>527</v>
      </c>
      <c r="B88" s="664" t="s">
        <v>1848</v>
      </c>
      <c r="C88" s="664" t="s">
        <v>1404</v>
      </c>
      <c r="D88" s="664" t="s">
        <v>1405</v>
      </c>
      <c r="E88" s="664" t="s">
        <v>1406</v>
      </c>
      <c r="F88" s="667"/>
      <c r="G88" s="667"/>
      <c r="H88" s="680">
        <v>0</v>
      </c>
      <c r="I88" s="667">
        <v>12</v>
      </c>
      <c r="J88" s="667">
        <v>1964.04</v>
      </c>
      <c r="K88" s="680">
        <v>1</v>
      </c>
      <c r="L88" s="667">
        <v>12</v>
      </c>
      <c r="M88" s="668">
        <v>1964.04</v>
      </c>
    </row>
    <row r="89" spans="1:13" ht="14.4" customHeight="1" x14ac:dyDescent="0.3">
      <c r="A89" s="663" t="s">
        <v>527</v>
      </c>
      <c r="B89" s="664" t="s">
        <v>1848</v>
      </c>
      <c r="C89" s="664" t="s">
        <v>1409</v>
      </c>
      <c r="D89" s="664" t="s">
        <v>1410</v>
      </c>
      <c r="E89" s="664" t="s">
        <v>1406</v>
      </c>
      <c r="F89" s="667"/>
      <c r="G89" s="667"/>
      <c r="H89" s="680">
        <v>0</v>
      </c>
      <c r="I89" s="667">
        <v>1</v>
      </c>
      <c r="J89" s="667">
        <v>122.68999999999998</v>
      </c>
      <c r="K89" s="680">
        <v>1</v>
      </c>
      <c r="L89" s="667">
        <v>1</v>
      </c>
      <c r="M89" s="668">
        <v>122.68999999999998</v>
      </c>
    </row>
    <row r="90" spans="1:13" ht="14.4" customHeight="1" x14ac:dyDescent="0.3">
      <c r="A90" s="663" t="s">
        <v>527</v>
      </c>
      <c r="B90" s="664" t="s">
        <v>1848</v>
      </c>
      <c r="C90" s="664" t="s">
        <v>1407</v>
      </c>
      <c r="D90" s="664" t="s">
        <v>1408</v>
      </c>
      <c r="E90" s="664" t="s">
        <v>1406</v>
      </c>
      <c r="F90" s="667"/>
      <c r="G90" s="667"/>
      <c r="H90" s="680">
        <v>0</v>
      </c>
      <c r="I90" s="667">
        <v>2</v>
      </c>
      <c r="J90" s="667">
        <v>245.38</v>
      </c>
      <c r="K90" s="680">
        <v>1</v>
      </c>
      <c r="L90" s="667">
        <v>2</v>
      </c>
      <c r="M90" s="668">
        <v>245.38</v>
      </c>
    </row>
    <row r="91" spans="1:13" ht="14.4" customHeight="1" x14ac:dyDescent="0.3">
      <c r="A91" s="663" t="s">
        <v>527</v>
      </c>
      <c r="B91" s="664" t="s">
        <v>1848</v>
      </c>
      <c r="C91" s="664" t="s">
        <v>1411</v>
      </c>
      <c r="D91" s="664" t="s">
        <v>1854</v>
      </c>
      <c r="E91" s="664" t="s">
        <v>1413</v>
      </c>
      <c r="F91" s="667"/>
      <c r="G91" s="667"/>
      <c r="H91" s="680">
        <v>0</v>
      </c>
      <c r="I91" s="667">
        <v>24</v>
      </c>
      <c r="J91" s="667">
        <v>4302.2364296509513</v>
      </c>
      <c r="K91" s="680">
        <v>1</v>
      </c>
      <c r="L91" s="667">
        <v>24</v>
      </c>
      <c r="M91" s="668">
        <v>4302.2364296509513</v>
      </c>
    </row>
    <row r="92" spans="1:13" ht="14.4" customHeight="1" x14ac:dyDescent="0.3">
      <c r="A92" s="663" t="s">
        <v>527</v>
      </c>
      <c r="B92" s="664" t="s">
        <v>1848</v>
      </c>
      <c r="C92" s="664" t="s">
        <v>1416</v>
      </c>
      <c r="D92" s="664" t="s">
        <v>1417</v>
      </c>
      <c r="E92" s="664" t="s">
        <v>1406</v>
      </c>
      <c r="F92" s="667"/>
      <c r="G92" s="667"/>
      <c r="H92" s="680">
        <v>0</v>
      </c>
      <c r="I92" s="667">
        <v>2</v>
      </c>
      <c r="J92" s="667">
        <v>259.94</v>
      </c>
      <c r="K92" s="680">
        <v>1</v>
      </c>
      <c r="L92" s="667">
        <v>2</v>
      </c>
      <c r="M92" s="668">
        <v>259.94</v>
      </c>
    </row>
    <row r="93" spans="1:13" ht="14.4" customHeight="1" x14ac:dyDescent="0.3">
      <c r="A93" s="663" t="s">
        <v>527</v>
      </c>
      <c r="B93" s="664" t="s">
        <v>1848</v>
      </c>
      <c r="C93" s="664" t="s">
        <v>1414</v>
      </c>
      <c r="D93" s="664" t="s">
        <v>1415</v>
      </c>
      <c r="E93" s="664" t="s">
        <v>1406</v>
      </c>
      <c r="F93" s="667"/>
      <c r="G93" s="667"/>
      <c r="H93" s="680">
        <v>0</v>
      </c>
      <c r="I93" s="667">
        <v>1</v>
      </c>
      <c r="J93" s="667">
        <v>129.97</v>
      </c>
      <c r="K93" s="680">
        <v>1</v>
      </c>
      <c r="L93" s="667">
        <v>1</v>
      </c>
      <c r="M93" s="668">
        <v>129.97</v>
      </c>
    </row>
    <row r="94" spans="1:13" ht="14.4" customHeight="1" x14ac:dyDescent="0.3">
      <c r="A94" s="663" t="s">
        <v>527</v>
      </c>
      <c r="B94" s="664" t="s">
        <v>1848</v>
      </c>
      <c r="C94" s="664" t="s">
        <v>1418</v>
      </c>
      <c r="D94" s="664" t="s">
        <v>1419</v>
      </c>
      <c r="E94" s="664" t="s">
        <v>1372</v>
      </c>
      <c r="F94" s="667"/>
      <c r="G94" s="667"/>
      <c r="H94" s="680">
        <v>0</v>
      </c>
      <c r="I94" s="667">
        <v>8.5</v>
      </c>
      <c r="J94" s="667">
        <v>1217.0111393389061</v>
      </c>
      <c r="K94" s="680">
        <v>1</v>
      </c>
      <c r="L94" s="667">
        <v>8.5</v>
      </c>
      <c r="M94" s="668">
        <v>1217.0111393389061</v>
      </c>
    </row>
    <row r="95" spans="1:13" ht="14.4" customHeight="1" x14ac:dyDescent="0.3">
      <c r="A95" s="663" t="s">
        <v>532</v>
      </c>
      <c r="B95" s="664" t="s">
        <v>1785</v>
      </c>
      <c r="C95" s="664" t="s">
        <v>1634</v>
      </c>
      <c r="D95" s="664" t="s">
        <v>1855</v>
      </c>
      <c r="E95" s="664" t="s">
        <v>1856</v>
      </c>
      <c r="F95" s="667"/>
      <c r="G95" s="667"/>
      <c r="H95" s="680">
        <v>0</v>
      </c>
      <c r="I95" s="667">
        <v>46</v>
      </c>
      <c r="J95" s="667">
        <v>1724.539156080285</v>
      </c>
      <c r="K95" s="680">
        <v>1</v>
      </c>
      <c r="L95" s="667">
        <v>46</v>
      </c>
      <c r="M95" s="668">
        <v>1724.539156080285</v>
      </c>
    </row>
    <row r="96" spans="1:13" ht="14.4" customHeight="1" x14ac:dyDescent="0.3">
      <c r="A96" s="663" t="s">
        <v>535</v>
      </c>
      <c r="B96" s="664" t="s">
        <v>1794</v>
      </c>
      <c r="C96" s="664" t="s">
        <v>1646</v>
      </c>
      <c r="D96" s="664" t="s">
        <v>1857</v>
      </c>
      <c r="E96" s="664" t="s">
        <v>1858</v>
      </c>
      <c r="F96" s="667"/>
      <c r="G96" s="667"/>
      <c r="H96" s="680">
        <v>0</v>
      </c>
      <c r="I96" s="667">
        <v>1</v>
      </c>
      <c r="J96" s="667">
        <v>83.53</v>
      </c>
      <c r="K96" s="680">
        <v>1</v>
      </c>
      <c r="L96" s="667">
        <v>1</v>
      </c>
      <c r="M96" s="668">
        <v>83.53</v>
      </c>
    </row>
    <row r="97" spans="1:13" ht="14.4" customHeight="1" thickBot="1" x14ac:dyDescent="0.35">
      <c r="A97" s="669" t="s">
        <v>538</v>
      </c>
      <c r="B97" s="670" t="s">
        <v>1785</v>
      </c>
      <c r="C97" s="670" t="s">
        <v>1193</v>
      </c>
      <c r="D97" s="670" t="s">
        <v>1786</v>
      </c>
      <c r="E97" s="670" t="s">
        <v>1787</v>
      </c>
      <c r="F97" s="673"/>
      <c r="G97" s="673"/>
      <c r="H97" s="681">
        <v>0</v>
      </c>
      <c r="I97" s="673">
        <v>5</v>
      </c>
      <c r="J97" s="673">
        <v>173.75000000000006</v>
      </c>
      <c r="K97" s="681">
        <v>1</v>
      </c>
      <c r="L97" s="673">
        <v>5</v>
      </c>
      <c r="M97" s="674">
        <v>173.75000000000006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260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309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1329</v>
      </c>
      <c r="C3" s="461">
        <f>SUM(C6:C1048576)</f>
        <v>342</v>
      </c>
      <c r="D3" s="461">
        <f>SUM(D6:D1048576)</f>
        <v>184</v>
      </c>
      <c r="E3" s="462">
        <f>SUM(E6:E1048576)</f>
        <v>0</v>
      </c>
      <c r="F3" s="459">
        <f>IF(SUM($B3:$E3)=0,"",B3/SUM($B3:$E3))</f>
        <v>0.71644204851752025</v>
      </c>
      <c r="G3" s="457">
        <f t="shared" ref="G3:I3" si="0">IF(SUM($B3:$E3)=0,"",C3/SUM($B3:$E3))</f>
        <v>0.18436657681940702</v>
      </c>
      <c r="H3" s="457">
        <f t="shared" si="0"/>
        <v>9.9191374663072776E-2</v>
      </c>
      <c r="I3" s="458">
        <f t="shared" si="0"/>
        <v>0</v>
      </c>
      <c r="J3" s="461">
        <f>SUM(J6:J1048576)</f>
        <v>365</v>
      </c>
      <c r="K3" s="461">
        <f>SUM(K6:K1048576)</f>
        <v>171</v>
      </c>
      <c r="L3" s="461">
        <f>SUM(L6:L1048576)</f>
        <v>184</v>
      </c>
      <c r="M3" s="462">
        <f>SUM(M6:M1048576)</f>
        <v>0</v>
      </c>
      <c r="N3" s="459">
        <f>IF(SUM($J3:$M3)=0,"",J3/SUM($J3:$M3))</f>
        <v>0.50694444444444442</v>
      </c>
      <c r="O3" s="457">
        <f t="shared" ref="O3:Q3" si="1">IF(SUM($J3:$M3)=0,"",K3/SUM($J3:$M3))</f>
        <v>0.23749999999999999</v>
      </c>
      <c r="P3" s="457">
        <f t="shared" si="1"/>
        <v>0.25555555555555554</v>
      </c>
      <c r="Q3" s="458">
        <f t="shared" si="1"/>
        <v>0</v>
      </c>
    </row>
    <row r="4" spans="1:17" ht="14.4" customHeight="1" thickBot="1" x14ac:dyDescent="0.35">
      <c r="A4" s="455"/>
      <c r="B4" s="532" t="s">
        <v>262</v>
      </c>
      <c r="C4" s="533"/>
      <c r="D4" s="533"/>
      <c r="E4" s="534"/>
      <c r="F4" s="529" t="s">
        <v>267</v>
      </c>
      <c r="G4" s="530"/>
      <c r="H4" s="530"/>
      <c r="I4" s="531"/>
      <c r="J4" s="532" t="s">
        <v>268</v>
      </c>
      <c r="K4" s="533"/>
      <c r="L4" s="533"/>
      <c r="M4" s="534"/>
      <c r="N4" s="529" t="s">
        <v>269</v>
      </c>
      <c r="O4" s="530"/>
      <c r="P4" s="530"/>
      <c r="Q4" s="531"/>
    </row>
    <row r="5" spans="1:17" ht="14.4" customHeight="1" thickBot="1" x14ac:dyDescent="0.35">
      <c r="A5" s="696" t="s">
        <v>261</v>
      </c>
      <c r="B5" s="697" t="s">
        <v>263</v>
      </c>
      <c r="C5" s="697" t="s">
        <v>264</v>
      </c>
      <c r="D5" s="697" t="s">
        <v>265</v>
      </c>
      <c r="E5" s="698" t="s">
        <v>266</v>
      </c>
      <c r="F5" s="699" t="s">
        <v>263</v>
      </c>
      <c r="G5" s="700" t="s">
        <v>264</v>
      </c>
      <c r="H5" s="700" t="s">
        <v>265</v>
      </c>
      <c r="I5" s="701" t="s">
        <v>266</v>
      </c>
      <c r="J5" s="697" t="s">
        <v>263</v>
      </c>
      <c r="K5" s="697" t="s">
        <v>264</v>
      </c>
      <c r="L5" s="697" t="s">
        <v>265</v>
      </c>
      <c r="M5" s="698" t="s">
        <v>266</v>
      </c>
      <c r="N5" s="699" t="s">
        <v>263</v>
      </c>
      <c r="O5" s="700" t="s">
        <v>264</v>
      </c>
      <c r="P5" s="700" t="s">
        <v>265</v>
      </c>
      <c r="Q5" s="701" t="s">
        <v>266</v>
      </c>
    </row>
    <row r="6" spans="1:17" ht="14.4" customHeight="1" x14ac:dyDescent="0.3">
      <c r="A6" s="705" t="s">
        <v>1860</v>
      </c>
      <c r="B6" s="711"/>
      <c r="C6" s="661"/>
      <c r="D6" s="661"/>
      <c r="E6" s="662"/>
      <c r="F6" s="708"/>
      <c r="G6" s="679"/>
      <c r="H6" s="679"/>
      <c r="I6" s="714"/>
      <c r="J6" s="711"/>
      <c r="K6" s="661"/>
      <c r="L6" s="661"/>
      <c r="M6" s="662"/>
      <c r="N6" s="708"/>
      <c r="O6" s="679"/>
      <c r="P6" s="679"/>
      <c r="Q6" s="702"/>
    </row>
    <row r="7" spans="1:17" ht="14.4" customHeight="1" x14ac:dyDescent="0.3">
      <c r="A7" s="706" t="s">
        <v>1861</v>
      </c>
      <c r="B7" s="712">
        <v>598</v>
      </c>
      <c r="C7" s="667">
        <v>341</v>
      </c>
      <c r="D7" s="667">
        <v>184</v>
      </c>
      <c r="E7" s="668"/>
      <c r="F7" s="709">
        <v>0.5325022261798753</v>
      </c>
      <c r="G7" s="680">
        <v>0.30365093499554763</v>
      </c>
      <c r="H7" s="680">
        <v>0.16384683882457701</v>
      </c>
      <c r="I7" s="715">
        <v>0</v>
      </c>
      <c r="J7" s="712">
        <v>121</v>
      </c>
      <c r="K7" s="667">
        <v>170</v>
      </c>
      <c r="L7" s="667">
        <v>184</v>
      </c>
      <c r="M7" s="668"/>
      <c r="N7" s="709">
        <v>0.25473684210526315</v>
      </c>
      <c r="O7" s="680">
        <v>0.35789473684210527</v>
      </c>
      <c r="P7" s="680">
        <v>0.38736842105263158</v>
      </c>
      <c r="Q7" s="703">
        <v>0</v>
      </c>
    </row>
    <row r="8" spans="1:17" ht="14.4" customHeight="1" x14ac:dyDescent="0.3">
      <c r="A8" s="706" t="s">
        <v>1862</v>
      </c>
      <c r="B8" s="712">
        <v>254</v>
      </c>
      <c r="C8" s="667"/>
      <c r="D8" s="667"/>
      <c r="E8" s="668"/>
      <c r="F8" s="709">
        <v>1</v>
      </c>
      <c r="G8" s="680">
        <v>0</v>
      </c>
      <c r="H8" s="680">
        <v>0</v>
      </c>
      <c r="I8" s="715">
        <v>0</v>
      </c>
      <c r="J8" s="712">
        <v>80</v>
      </c>
      <c r="K8" s="667"/>
      <c r="L8" s="667"/>
      <c r="M8" s="668"/>
      <c r="N8" s="709">
        <v>1</v>
      </c>
      <c r="O8" s="680">
        <v>0</v>
      </c>
      <c r="P8" s="680">
        <v>0</v>
      </c>
      <c r="Q8" s="703">
        <v>0</v>
      </c>
    </row>
    <row r="9" spans="1:17" ht="14.4" customHeight="1" x14ac:dyDescent="0.3">
      <c r="A9" s="706" t="s">
        <v>1863</v>
      </c>
      <c r="B9" s="712">
        <v>228</v>
      </c>
      <c r="C9" s="667">
        <v>1</v>
      </c>
      <c r="D9" s="667"/>
      <c r="E9" s="668"/>
      <c r="F9" s="709">
        <v>0.99563318777292575</v>
      </c>
      <c r="G9" s="680">
        <v>4.3668122270742356E-3</v>
      </c>
      <c r="H9" s="680">
        <v>0</v>
      </c>
      <c r="I9" s="715">
        <v>0</v>
      </c>
      <c r="J9" s="712">
        <v>71</v>
      </c>
      <c r="K9" s="667">
        <v>1</v>
      </c>
      <c r="L9" s="667"/>
      <c r="M9" s="668"/>
      <c r="N9" s="709">
        <v>0.98611111111111116</v>
      </c>
      <c r="O9" s="680">
        <v>1.3888888888888888E-2</v>
      </c>
      <c r="P9" s="680">
        <v>0</v>
      </c>
      <c r="Q9" s="703">
        <v>0</v>
      </c>
    </row>
    <row r="10" spans="1:17" ht="14.4" customHeight="1" x14ac:dyDescent="0.3">
      <c r="A10" s="706" t="s">
        <v>1864</v>
      </c>
      <c r="B10" s="712">
        <v>15</v>
      </c>
      <c r="C10" s="667"/>
      <c r="D10" s="667"/>
      <c r="E10" s="668"/>
      <c r="F10" s="709">
        <v>1</v>
      </c>
      <c r="G10" s="680">
        <v>0</v>
      </c>
      <c r="H10" s="680">
        <v>0</v>
      </c>
      <c r="I10" s="715">
        <v>0</v>
      </c>
      <c r="J10" s="712">
        <v>4</v>
      </c>
      <c r="K10" s="667"/>
      <c r="L10" s="667"/>
      <c r="M10" s="668"/>
      <c r="N10" s="709">
        <v>1</v>
      </c>
      <c r="O10" s="680">
        <v>0</v>
      </c>
      <c r="P10" s="680">
        <v>0</v>
      </c>
      <c r="Q10" s="703">
        <v>0</v>
      </c>
    </row>
    <row r="11" spans="1:17" ht="14.4" customHeight="1" thickBot="1" x14ac:dyDescent="0.35">
      <c r="A11" s="707" t="s">
        <v>1865</v>
      </c>
      <c r="B11" s="713">
        <v>234</v>
      </c>
      <c r="C11" s="673"/>
      <c r="D11" s="673"/>
      <c r="E11" s="674"/>
      <c r="F11" s="710">
        <v>1</v>
      </c>
      <c r="G11" s="681">
        <v>0</v>
      </c>
      <c r="H11" s="681">
        <v>0</v>
      </c>
      <c r="I11" s="716">
        <v>0</v>
      </c>
      <c r="J11" s="713">
        <v>89</v>
      </c>
      <c r="K11" s="673"/>
      <c r="L11" s="673"/>
      <c r="M11" s="674"/>
      <c r="N11" s="710">
        <v>1</v>
      </c>
      <c r="O11" s="681">
        <v>0</v>
      </c>
      <c r="P11" s="681">
        <v>0</v>
      </c>
      <c r="Q11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309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7">
        <v>25</v>
      </c>
      <c r="B5" s="648" t="s">
        <v>1680</v>
      </c>
      <c r="C5" s="651">
        <v>338568.75000000012</v>
      </c>
      <c r="D5" s="651">
        <v>2268</v>
      </c>
      <c r="E5" s="651">
        <v>133397.53</v>
      </c>
      <c r="F5" s="717">
        <v>0.3940042605822302</v>
      </c>
      <c r="G5" s="651">
        <v>796</v>
      </c>
      <c r="H5" s="717">
        <v>0.35097001763668428</v>
      </c>
      <c r="I5" s="651">
        <v>205171.22000000009</v>
      </c>
      <c r="J5" s="717">
        <v>0.60599573941776974</v>
      </c>
      <c r="K5" s="651">
        <v>1472</v>
      </c>
      <c r="L5" s="717">
        <v>0.64902998236331566</v>
      </c>
      <c r="M5" s="651" t="s">
        <v>74</v>
      </c>
      <c r="N5" s="277"/>
    </row>
    <row r="6" spans="1:14" ht="14.4" customHeight="1" x14ac:dyDescent="0.3">
      <c r="A6" s="647">
        <v>25</v>
      </c>
      <c r="B6" s="648" t="s">
        <v>1866</v>
      </c>
      <c r="C6" s="651">
        <v>338568.75000000012</v>
      </c>
      <c r="D6" s="651">
        <v>2260</v>
      </c>
      <c r="E6" s="651">
        <v>133397.53</v>
      </c>
      <c r="F6" s="717">
        <v>0.3940042605822302</v>
      </c>
      <c r="G6" s="651">
        <v>789</v>
      </c>
      <c r="H6" s="717">
        <v>0.34911504424778761</v>
      </c>
      <c r="I6" s="651">
        <v>205171.22000000009</v>
      </c>
      <c r="J6" s="717">
        <v>0.60599573941776974</v>
      </c>
      <c r="K6" s="651">
        <v>1471</v>
      </c>
      <c r="L6" s="717">
        <v>0.65088495575221239</v>
      </c>
      <c r="M6" s="651" t="s">
        <v>1</v>
      </c>
      <c r="N6" s="277"/>
    </row>
    <row r="7" spans="1:14" ht="14.4" customHeight="1" x14ac:dyDescent="0.3">
      <c r="A7" s="647">
        <v>25</v>
      </c>
      <c r="B7" s="648" t="s">
        <v>1867</v>
      </c>
      <c r="C7" s="651">
        <v>0</v>
      </c>
      <c r="D7" s="651">
        <v>8</v>
      </c>
      <c r="E7" s="651">
        <v>0</v>
      </c>
      <c r="F7" s="717" t="s">
        <v>524</v>
      </c>
      <c r="G7" s="651">
        <v>7</v>
      </c>
      <c r="H7" s="717">
        <v>0.875</v>
      </c>
      <c r="I7" s="651">
        <v>0</v>
      </c>
      <c r="J7" s="717" t="s">
        <v>524</v>
      </c>
      <c r="K7" s="651">
        <v>1</v>
      </c>
      <c r="L7" s="717">
        <v>0.125</v>
      </c>
      <c r="M7" s="651" t="s">
        <v>1</v>
      </c>
      <c r="N7" s="277"/>
    </row>
    <row r="8" spans="1:14" ht="14.4" customHeight="1" x14ac:dyDescent="0.3">
      <c r="A8" s="647" t="s">
        <v>522</v>
      </c>
      <c r="B8" s="648" t="s">
        <v>3</v>
      </c>
      <c r="C8" s="651">
        <v>338568.75000000012</v>
      </c>
      <c r="D8" s="651">
        <v>2268</v>
      </c>
      <c r="E8" s="651">
        <v>133397.53</v>
      </c>
      <c r="F8" s="717">
        <v>0.3940042605822302</v>
      </c>
      <c r="G8" s="651">
        <v>796</v>
      </c>
      <c r="H8" s="717">
        <v>0.35097001763668428</v>
      </c>
      <c r="I8" s="651">
        <v>205171.22000000009</v>
      </c>
      <c r="J8" s="717">
        <v>0.60599573941776974</v>
      </c>
      <c r="K8" s="651">
        <v>1472</v>
      </c>
      <c r="L8" s="717">
        <v>0.64902998236331566</v>
      </c>
      <c r="M8" s="651" t="s">
        <v>526</v>
      </c>
      <c r="N8" s="277"/>
    </row>
    <row r="10" spans="1:14" ht="14.4" customHeight="1" x14ac:dyDescent="0.3">
      <c r="A10" s="647">
        <v>25</v>
      </c>
      <c r="B10" s="648" t="s">
        <v>1680</v>
      </c>
      <c r="C10" s="651" t="s">
        <v>524</v>
      </c>
      <c r="D10" s="651" t="s">
        <v>524</v>
      </c>
      <c r="E10" s="651" t="s">
        <v>524</v>
      </c>
      <c r="F10" s="717" t="s">
        <v>524</v>
      </c>
      <c r="G10" s="651" t="s">
        <v>524</v>
      </c>
      <c r="H10" s="717" t="s">
        <v>524</v>
      </c>
      <c r="I10" s="651" t="s">
        <v>524</v>
      </c>
      <c r="J10" s="717" t="s">
        <v>524</v>
      </c>
      <c r="K10" s="651" t="s">
        <v>524</v>
      </c>
      <c r="L10" s="717" t="s">
        <v>524</v>
      </c>
      <c r="M10" s="651" t="s">
        <v>74</v>
      </c>
      <c r="N10" s="277"/>
    </row>
    <row r="11" spans="1:14" ht="14.4" customHeight="1" x14ac:dyDescent="0.3">
      <c r="A11" s="647" t="s">
        <v>1868</v>
      </c>
      <c r="B11" s="648" t="s">
        <v>1866</v>
      </c>
      <c r="C11" s="651">
        <v>54203.610000000015</v>
      </c>
      <c r="D11" s="651">
        <v>289</v>
      </c>
      <c r="E11" s="651">
        <v>28298.470000000005</v>
      </c>
      <c r="F11" s="717">
        <v>0.52207721958002418</v>
      </c>
      <c r="G11" s="651">
        <v>97</v>
      </c>
      <c r="H11" s="717">
        <v>0.33564013840830448</v>
      </c>
      <c r="I11" s="651">
        <v>25905.140000000014</v>
      </c>
      <c r="J11" s="717">
        <v>0.47792278041997582</v>
      </c>
      <c r="K11" s="651">
        <v>192</v>
      </c>
      <c r="L11" s="717">
        <v>0.66435986159169547</v>
      </c>
      <c r="M11" s="651" t="s">
        <v>1</v>
      </c>
      <c r="N11" s="277"/>
    </row>
    <row r="12" spans="1:14" ht="14.4" customHeight="1" x14ac:dyDescent="0.3">
      <c r="A12" s="647" t="s">
        <v>1868</v>
      </c>
      <c r="B12" s="648" t="s">
        <v>1869</v>
      </c>
      <c r="C12" s="651">
        <v>54203.610000000015</v>
      </c>
      <c r="D12" s="651">
        <v>289</v>
      </c>
      <c r="E12" s="651">
        <v>28298.470000000005</v>
      </c>
      <c r="F12" s="717">
        <v>0.52207721958002418</v>
      </c>
      <c r="G12" s="651">
        <v>97</v>
      </c>
      <c r="H12" s="717">
        <v>0.33564013840830448</v>
      </c>
      <c r="I12" s="651">
        <v>25905.140000000014</v>
      </c>
      <c r="J12" s="717">
        <v>0.47792278041997582</v>
      </c>
      <c r="K12" s="651">
        <v>192</v>
      </c>
      <c r="L12" s="717">
        <v>0.66435986159169547</v>
      </c>
      <c r="M12" s="651" t="s">
        <v>530</v>
      </c>
      <c r="N12" s="277"/>
    </row>
    <row r="13" spans="1:14" ht="14.4" customHeight="1" x14ac:dyDescent="0.3">
      <c r="A13" s="647" t="s">
        <v>524</v>
      </c>
      <c r="B13" s="648" t="s">
        <v>524</v>
      </c>
      <c r="C13" s="651" t="s">
        <v>524</v>
      </c>
      <c r="D13" s="651" t="s">
        <v>524</v>
      </c>
      <c r="E13" s="651" t="s">
        <v>524</v>
      </c>
      <c r="F13" s="717" t="s">
        <v>524</v>
      </c>
      <c r="G13" s="651" t="s">
        <v>524</v>
      </c>
      <c r="H13" s="717" t="s">
        <v>524</v>
      </c>
      <c r="I13" s="651" t="s">
        <v>524</v>
      </c>
      <c r="J13" s="717" t="s">
        <v>524</v>
      </c>
      <c r="K13" s="651" t="s">
        <v>524</v>
      </c>
      <c r="L13" s="717" t="s">
        <v>524</v>
      </c>
      <c r="M13" s="651" t="s">
        <v>531</v>
      </c>
      <c r="N13" s="277"/>
    </row>
    <row r="14" spans="1:14" ht="14.4" customHeight="1" x14ac:dyDescent="0.3">
      <c r="A14" s="647" t="s">
        <v>1870</v>
      </c>
      <c r="B14" s="648" t="s">
        <v>1866</v>
      </c>
      <c r="C14" s="651">
        <v>192481.05000000005</v>
      </c>
      <c r="D14" s="651">
        <v>1345</v>
      </c>
      <c r="E14" s="651">
        <v>91210.820000000022</v>
      </c>
      <c r="F14" s="717">
        <v>0.47386908997015548</v>
      </c>
      <c r="G14" s="651">
        <v>598</v>
      </c>
      <c r="H14" s="717">
        <v>0.44460966542750929</v>
      </c>
      <c r="I14" s="651">
        <v>101270.23000000003</v>
      </c>
      <c r="J14" s="717">
        <v>0.52613091002984447</v>
      </c>
      <c r="K14" s="651">
        <v>747</v>
      </c>
      <c r="L14" s="717">
        <v>0.55539033457249065</v>
      </c>
      <c r="M14" s="651" t="s">
        <v>1</v>
      </c>
      <c r="N14" s="277"/>
    </row>
    <row r="15" spans="1:14" ht="14.4" customHeight="1" x14ac:dyDescent="0.3">
      <c r="A15" s="647" t="s">
        <v>1870</v>
      </c>
      <c r="B15" s="648" t="s">
        <v>1867</v>
      </c>
      <c r="C15" s="651">
        <v>0</v>
      </c>
      <c r="D15" s="651">
        <v>8</v>
      </c>
      <c r="E15" s="651">
        <v>0</v>
      </c>
      <c r="F15" s="717" t="s">
        <v>524</v>
      </c>
      <c r="G15" s="651">
        <v>7</v>
      </c>
      <c r="H15" s="717">
        <v>0.875</v>
      </c>
      <c r="I15" s="651">
        <v>0</v>
      </c>
      <c r="J15" s="717" t="s">
        <v>524</v>
      </c>
      <c r="K15" s="651">
        <v>1</v>
      </c>
      <c r="L15" s="717">
        <v>0.125</v>
      </c>
      <c r="M15" s="651" t="s">
        <v>1</v>
      </c>
      <c r="N15" s="277"/>
    </row>
    <row r="16" spans="1:14" ht="14.4" customHeight="1" x14ac:dyDescent="0.3">
      <c r="A16" s="647" t="s">
        <v>1870</v>
      </c>
      <c r="B16" s="648" t="s">
        <v>1871</v>
      </c>
      <c r="C16" s="651">
        <v>192481.05000000005</v>
      </c>
      <c r="D16" s="651">
        <v>1353</v>
      </c>
      <c r="E16" s="651">
        <v>91210.820000000022</v>
      </c>
      <c r="F16" s="717">
        <v>0.47386908997015548</v>
      </c>
      <c r="G16" s="651">
        <v>605</v>
      </c>
      <c r="H16" s="717">
        <v>0.44715447154471544</v>
      </c>
      <c r="I16" s="651">
        <v>101270.23000000003</v>
      </c>
      <c r="J16" s="717">
        <v>0.52613091002984447</v>
      </c>
      <c r="K16" s="651">
        <v>748</v>
      </c>
      <c r="L16" s="717">
        <v>0.55284552845528456</v>
      </c>
      <c r="M16" s="651" t="s">
        <v>530</v>
      </c>
      <c r="N16" s="277"/>
    </row>
    <row r="17" spans="1:14" ht="14.4" customHeight="1" x14ac:dyDescent="0.3">
      <c r="A17" s="647" t="s">
        <v>524</v>
      </c>
      <c r="B17" s="648" t="s">
        <v>524</v>
      </c>
      <c r="C17" s="651" t="s">
        <v>524</v>
      </c>
      <c r="D17" s="651" t="s">
        <v>524</v>
      </c>
      <c r="E17" s="651" t="s">
        <v>524</v>
      </c>
      <c r="F17" s="717" t="s">
        <v>524</v>
      </c>
      <c r="G17" s="651" t="s">
        <v>524</v>
      </c>
      <c r="H17" s="717" t="s">
        <v>524</v>
      </c>
      <c r="I17" s="651" t="s">
        <v>524</v>
      </c>
      <c r="J17" s="717" t="s">
        <v>524</v>
      </c>
      <c r="K17" s="651" t="s">
        <v>524</v>
      </c>
      <c r="L17" s="717" t="s">
        <v>524</v>
      </c>
      <c r="M17" s="651" t="s">
        <v>531</v>
      </c>
      <c r="N17" s="277"/>
    </row>
    <row r="18" spans="1:14" ht="14.4" customHeight="1" x14ac:dyDescent="0.3">
      <c r="A18" s="647" t="s">
        <v>1872</v>
      </c>
      <c r="B18" s="648" t="s">
        <v>1866</v>
      </c>
      <c r="C18" s="651">
        <v>17187.28</v>
      </c>
      <c r="D18" s="651">
        <v>124</v>
      </c>
      <c r="E18" s="651">
        <v>8577.67</v>
      </c>
      <c r="F18" s="717">
        <v>0.49907082447018963</v>
      </c>
      <c r="G18" s="651">
        <v>59</v>
      </c>
      <c r="H18" s="717">
        <v>0.47580645161290325</v>
      </c>
      <c r="I18" s="651">
        <v>8609.6099999999988</v>
      </c>
      <c r="J18" s="717">
        <v>0.50092917552981042</v>
      </c>
      <c r="K18" s="651">
        <v>65</v>
      </c>
      <c r="L18" s="717">
        <v>0.52419354838709675</v>
      </c>
      <c r="M18" s="651" t="s">
        <v>1</v>
      </c>
      <c r="N18" s="277"/>
    </row>
    <row r="19" spans="1:14" ht="14.4" customHeight="1" x14ac:dyDescent="0.3">
      <c r="A19" s="647" t="s">
        <v>1872</v>
      </c>
      <c r="B19" s="648" t="s">
        <v>1873</v>
      </c>
      <c r="C19" s="651">
        <v>17187.28</v>
      </c>
      <c r="D19" s="651">
        <v>124</v>
      </c>
      <c r="E19" s="651">
        <v>8577.67</v>
      </c>
      <c r="F19" s="717">
        <v>0.49907082447018963</v>
      </c>
      <c r="G19" s="651">
        <v>59</v>
      </c>
      <c r="H19" s="717">
        <v>0.47580645161290325</v>
      </c>
      <c r="I19" s="651">
        <v>8609.6099999999988</v>
      </c>
      <c r="J19" s="717">
        <v>0.50092917552981042</v>
      </c>
      <c r="K19" s="651">
        <v>65</v>
      </c>
      <c r="L19" s="717">
        <v>0.52419354838709675</v>
      </c>
      <c r="M19" s="651" t="s">
        <v>530</v>
      </c>
      <c r="N19" s="277"/>
    </row>
    <row r="20" spans="1:14" ht="14.4" customHeight="1" x14ac:dyDescent="0.3">
      <c r="A20" s="647" t="s">
        <v>524</v>
      </c>
      <c r="B20" s="648" t="s">
        <v>524</v>
      </c>
      <c r="C20" s="651" t="s">
        <v>524</v>
      </c>
      <c r="D20" s="651" t="s">
        <v>524</v>
      </c>
      <c r="E20" s="651" t="s">
        <v>524</v>
      </c>
      <c r="F20" s="717" t="s">
        <v>524</v>
      </c>
      <c r="G20" s="651" t="s">
        <v>524</v>
      </c>
      <c r="H20" s="717" t="s">
        <v>524</v>
      </c>
      <c r="I20" s="651" t="s">
        <v>524</v>
      </c>
      <c r="J20" s="717" t="s">
        <v>524</v>
      </c>
      <c r="K20" s="651" t="s">
        <v>524</v>
      </c>
      <c r="L20" s="717" t="s">
        <v>524</v>
      </c>
      <c r="M20" s="651" t="s">
        <v>531</v>
      </c>
      <c r="N20" s="277"/>
    </row>
    <row r="21" spans="1:14" ht="14.4" customHeight="1" x14ac:dyDescent="0.3">
      <c r="A21" s="647" t="s">
        <v>1874</v>
      </c>
      <c r="B21" s="648" t="s">
        <v>1866</v>
      </c>
      <c r="C21" s="651">
        <v>74696.810000000027</v>
      </c>
      <c r="D21" s="651">
        <v>502</v>
      </c>
      <c r="E21" s="651">
        <v>5310.5700000000015</v>
      </c>
      <c r="F21" s="717">
        <v>7.109500392319297E-2</v>
      </c>
      <c r="G21" s="651">
        <v>35</v>
      </c>
      <c r="H21" s="717">
        <v>6.9721115537848599E-2</v>
      </c>
      <c r="I21" s="651">
        <v>69386.24000000002</v>
      </c>
      <c r="J21" s="717">
        <v>0.92890499607680699</v>
      </c>
      <c r="K21" s="651">
        <v>467</v>
      </c>
      <c r="L21" s="717">
        <v>0.93027888446215135</v>
      </c>
      <c r="M21" s="651" t="s">
        <v>1</v>
      </c>
      <c r="N21" s="277"/>
    </row>
    <row r="22" spans="1:14" ht="14.4" customHeight="1" x14ac:dyDescent="0.3">
      <c r="A22" s="647" t="s">
        <v>1874</v>
      </c>
      <c r="B22" s="648" t="s">
        <v>1875</v>
      </c>
      <c r="C22" s="651">
        <v>74696.810000000027</v>
      </c>
      <c r="D22" s="651">
        <v>502</v>
      </c>
      <c r="E22" s="651">
        <v>5310.5700000000015</v>
      </c>
      <c r="F22" s="717">
        <v>7.109500392319297E-2</v>
      </c>
      <c r="G22" s="651">
        <v>35</v>
      </c>
      <c r="H22" s="717">
        <v>6.9721115537848599E-2</v>
      </c>
      <c r="I22" s="651">
        <v>69386.24000000002</v>
      </c>
      <c r="J22" s="717">
        <v>0.92890499607680699</v>
      </c>
      <c r="K22" s="651">
        <v>467</v>
      </c>
      <c r="L22" s="717">
        <v>0.93027888446215135</v>
      </c>
      <c r="M22" s="651" t="s">
        <v>530</v>
      </c>
      <c r="N22" s="277"/>
    </row>
    <row r="23" spans="1:14" ht="14.4" customHeight="1" x14ac:dyDescent="0.3">
      <c r="A23" s="647" t="s">
        <v>524</v>
      </c>
      <c r="B23" s="648" t="s">
        <v>524</v>
      </c>
      <c r="C23" s="651" t="s">
        <v>524</v>
      </c>
      <c r="D23" s="651" t="s">
        <v>524</v>
      </c>
      <c r="E23" s="651" t="s">
        <v>524</v>
      </c>
      <c r="F23" s="717" t="s">
        <v>524</v>
      </c>
      <c r="G23" s="651" t="s">
        <v>524</v>
      </c>
      <c r="H23" s="717" t="s">
        <v>524</v>
      </c>
      <c r="I23" s="651" t="s">
        <v>524</v>
      </c>
      <c r="J23" s="717" t="s">
        <v>524</v>
      </c>
      <c r="K23" s="651" t="s">
        <v>524</v>
      </c>
      <c r="L23" s="717" t="s">
        <v>524</v>
      </c>
      <c r="M23" s="651" t="s">
        <v>531</v>
      </c>
      <c r="N23" s="277"/>
    </row>
    <row r="24" spans="1:14" ht="14.4" customHeight="1" x14ac:dyDescent="0.3">
      <c r="A24" s="647" t="s">
        <v>522</v>
      </c>
      <c r="B24" s="648" t="s">
        <v>1876</v>
      </c>
      <c r="C24" s="651">
        <v>338568.75000000012</v>
      </c>
      <c r="D24" s="651">
        <v>2268</v>
      </c>
      <c r="E24" s="651">
        <v>133397.53000000003</v>
      </c>
      <c r="F24" s="717">
        <v>0.39400426058223031</v>
      </c>
      <c r="G24" s="651">
        <v>796</v>
      </c>
      <c r="H24" s="717">
        <v>0.35097001763668428</v>
      </c>
      <c r="I24" s="651">
        <v>205171.22000000006</v>
      </c>
      <c r="J24" s="717">
        <v>0.60599573941776963</v>
      </c>
      <c r="K24" s="651">
        <v>1472</v>
      </c>
      <c r="L24" s="717">
        <v>0.64902998236331566</v>
      </c>
      <c r="M24" s="651" t="s">
        <v>526</v>
      </c>
      <c r="N24" s="277"/>
    </row>
    <row r="25" spans="1:14" ht="14.4" customHeight="1" x14ac:dyDescent="0.3">
      <c r="A25" s="718" t="s">
        <v>1877</v>
      </c>
    </row>
    <row r="26" spans="1:14" ht="14.4" customHeight="1" x14ac:dyDescent="0.3">
      <c r="A26" s="719" t="s">
        <v>1878</v>
      </c>
    </row>
    <row r="27" spans="1:14" ht="14.4" customHeight="1" x14ac:dyDescent="0.3">
      <c r="A27" s="718" t="s">
        <v>1879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24">
    <cfRule type="expression" dxfId="50" priority="4">
      <formula>AND(LEFT(M10,6)&lt;&gt;"mezera",M10&lt;&gt;"")</formula>
    </cfRule>
  </conditionalFormatting>
  <conditionalFormatting sqref="A10:A24">
    <cfRule type="expression" dxfId="49" priority="2">
      <formula>AND(M10&lt;&gt;"",M10&lt;&gt;"mezeraKL")</formula>
    </cfRule>
  </conditionalFormatting>
  <conditionalFormatting sqref="F10:F24">
    <cfRule type="cellIs" dxfId="48" priority="1" operator="lessThan">
      <formula>0.6</formula>
    </cfRule>
  </conditionalFormatting>
  <conditionalFormatting sqref="B10:L24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24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309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6" t="s">
        <v>167</v>
      </c>
      <c r="B4" s="697" t="s">
        <v>19</v>
      </c>
      <c r="C4" s="723"/>
      <c r="D4" s="697" t="s">
        <v>20</v>
      </c>
      <c r="E4" s="723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20" t="s">
        <v>1880</v>
      </c>
      <c r="B5" s="711">
        <v>1726.5500000000002</v>
      </c>
      <c r="C5" s="658">
        <v>1</v>
      </c>
      <c r="D5" s="724">
        <v>13</v>
      </c>
      <c r="E5" s="727" t="s">
        <v>1880</v>
      </c>
      <c r="F5" s="711">
        <v>154.36000000000001</v>
      </c>
      <c r="G5" s="679">
        <v>8.9403724189858383E-2</v>
      </c>
      <c r="H5" s="661">
        <v>1</v>
      </c>
      <c r="I5" s="702">
        <v>7.6923076923076927E-2</v>
      </c>
      <c r="J5" s="730">
        <v>1572.19</v>
      </c>
      <c r="K5" s="679">
        <v>0.91059627581014158</v>
      </c>
      <c r="L5" s="661">
        <v>12</v>
      </c>
      <c r="M5" s="702">
        <v>0.92307692307692313</v>
      </c>
    </row>
    <row r="6" spans="1:13" ht="14.4" customHeight="1" x14ac:dyDescent="0.3">
      <c r="A6" s="721" t="s">
        <v>1881</v>
      </c>
      <c r="B6" s="712">
        <v>226.86</v>
      </c>
      <c r="C6" s="664">
        <v>1</v>
      </c>
      <c r="D6" s="725">
        <v>2</v>
      </c>
      <c r="E6" s="728" t="s">
        <v>1881</v>
      </c>
      <c r="F6" s="712">
        <v>154.36000000000001</v>
      </c>
      <c r="G6" s="680">
        <v>0.68041964206999916</v>
      </c>
      <c r="H6" s="667">
        <v>1</v>
      </c>
      <c r="I6" s="703">
        <v>0.5</v>
      </c>
      <c r="J6" s="731">
        <v>72.5</v>
      </c>
      <c r="K6" s="680">
        <v>0.31958035793000084</v>
      </c>
      <c r="L6" s="667">
        <v>1</v>
      </c>
      <c r="M6" s="703">
        <v>0.5</v>
      </c>
    </row>
    <row r="7" spans="1:13" ht="14.4" customHeight="1" x14ac:dyDescent="0.3">
      <c r="A7" s="721" t="s">
        <v>1882</v>
      </c>
      <c r="B7" s="712">
        <v>33960.31</v>
      </c>
      <c r="C7" s="664">
        <v>1</v>
      </c>
      <c r="D7" s="725">
        <v>224</v>
      </c>
      <c r="E7" s="728" t="s">
        <v>1882</v>
      </c>
      <c r="F7" s="712">
        <v>17700.529999999995</v>
      </c>
      <c r="G7" s="680">
        <v>0.52121226219666417</v>
      </c>
      <c r="H7" s="667">
        <v>91</v>
      </c>
      <c r="I7" s="703">
        <v>0.40625</v>
      </c>
      <c r="J7" s="731">
        <v>16259.779999999999</v>
      </c>
      <c r="K7" s="680">
        <v>0.47878773780333572</v>
      </c>
      <c r="L7" s="667">
        <v>133</v>
      </c>
      <c r="M7" s="703">
        <v>0.59375</v>
      </c>
    </row>
    <row r="8" spans="1:13" ht="14.4" customHeight="1" x14ac:dyDescent="0.3">
      <c r="A8" s="721" t="s">
        <v>1883</v>
      </c>
      <c r="B8" s="712">
        <v>35085.450000000012</v>
      </c>
      <c r="C8" s="664">
        <v>1</v>
      </c>
      <c r="D8" s="725">
        <v>242</v>
      </c>
      <c r="E8" s="728" t="s">
        <v>1883</v>
      </c>
      <c r="F8" s="712">
        <v>12506.250000000004</v>
      </c>
      <c r="G8" s="680">
        <v>0.35645117847996816</v>
      </c>
      <c r="H8" s="667">
        <v>87</v>
      </c>
      <c r="I8" s="703">
        <v>0.35950413223140498</v>
      </c>
      <c r="J8" s="731">
        <v>22579.200000000004</v>
      </c>
      <c r="K8" s="680">
        <v>0.64354882152003168</v>
      </c>
      <c r="L8" s="667">
        <v>155</v>
      </c>
      <c r="M8" s="703">
        <v>0.64049586776859502</v>
      </c>
    </row>
    <row r="9" spans="1:13" ht="14.4" customHeight="1" x14ac:dyDescent="0.3">
      <c r="A9" s="721" t="s">
        <v>1884</v>
      </c>
      <c r="B9" s="712">
        <v>4363.3300000000017</v>
      </c>
      <c r="C9" s="664">
        <v>1</v>
      </c>
      <c r="D9" s="725">
        <v>29</v>
      </c>
      <c r="E9" s="728" t="s">
        <v>1884</v>
      </c>
      <c r="F9" s="712">
        <v>154.36000000000001</v>
      </c>
      <c r="G9" s="680">
        <v>3.5376650402330317E-2</v>
      </c>
      <c r="H9" s="667">
        <v>1</v>
      </c>
      <c r="I9" s="703">
        <v>3.4482758620689655E-2</v>
      </c>
      <c r="J9" s="731">
        <v>4208.9700000000021</v>
      </c>
      <c r="K9" s="680">
        <v>0.96462334959766971</v>
      </c>
      <c r="L9" s="667">
        <v>28</v>
      </c>
      <c r="M9" s="703">
        <v>0.96551724137931039</v>
      </c>
    </row>
    <row r="10" spans="1:13" ht="14.4" customHeight="1" x14ac:dyDescent="0.3">
      <c r="A10" s="721" t="s">
        <v>1885</v>
      </c>
      <c r="B10" s="712">
        <v>1516.3</v>
      </c>
      <c r="C10" s="664">
        <v>1</v>
      </c>
      <c r="D10" s="725">
        <v>10</v>
      </c>
      <c r="E10" s="728" t="s">
        <v>1885</v>
      </c>
      <c r="F10" s="712">
        <v>898.8599999999999</v>
      </c>
      <c r="G10" s="680">
        <v>0.59279825891973881</v>
      </c>
      <c r="H10" s="667">
        <v>6</v>
      </c>
      <c r="I10" s="703">
        <v>0.6</v>
      </c>
      <c r="J10" s="731">
        <v>617.44000000000005</v>
      </c>
      <c r="K10" s="680">
        <v>0.40720174108026119</v>
      </c>
      <c r="L10" s="667">
        <v>4</v>
      </c>
      <c r="M10" s="703">
        <v>0.4</v>
      </c>
    </row>
    <row r="11" spans="1:13" ht="14.4" customHeight="1" x14ac:dyDescent="0.3">
      <c r="A11" s="721" t="s">
        <v>1886</v>
      </c>
      <c r="B11" s="712">
        <v>2294.440000000001</v>
      </c>
      <c r="C11" s="664">
        <v>1</v>
      </c>
      <c r="D11" s="725">
        <v>19</v>
      </c>
      <c r="E11" s="728" t="s">
        <v>1886</v>
      </c>
      <c r="F11" s="712">
        <v>232.98000000000002</v>
      </c>
      <c r="G11" s="680">
        <v>0.10154111678666687</v>
      </c>
      <c r="H11" s="667">
        <v>2</v>
      </c>
      <c r="I11" s="703">
        <v>0.10526315789473684</v>
      </c>
      <c r="J11" s="731">
        <v>2061.4600000000009</v>
      </c>
      <c r="K11" s="680">
        <v>0.89845888321333311</v>
      </c>
      <c r="L11" s="667">
        <v>17</v>
      </c>
      <c r="M11" s="703">
        <v>0.89473684210526316</v>
      </c>
    </row>
    <row r="12" spans="1:13" ht="14.4" customHeight="1" x14ac:dyDescent="0.3">
      <c r="A12" s="721" t="s">
        <v>1887</v>
      </c>
      <c r="B12" s="712">
        <v>17866.510000000006</v>
      </c>
      <c r="C12" s="664">
        <v>1</v>
      </c>
      <c r="D12" s="725">
        <v>174</v>
      </c>
      <c r="E12" s="728" t="s">
        <v>1887</v>
      </c>
      <c r="F12" s="712">
        <v>8758.590000000002</v>
      </c>
      <c r="G12" s="680">
        <v>0.49022388815722817</v>
      </c>
      <c r="H12" s="667">
        <v>61</v>
      </c>
      <c r="I12" s="703">
        <v>0.35057471264367818</v>
      </c>
      <c r="J12" s="731">
        <v>9107.9200000000037</v>
      </c>
      <c r="K12" s="680">
        <v>0.50977611184277183</v>
      </c>
      <c r="L12" s="667">
        <v>113</v>
      </c>
      <c r="M12" s="703">
        <v>0.64942528735632188</v>
      </c>
    </row>
    <row r="13" spans="1:13" ht="14.4" customHeight="1" x14ac:dyDescent="0.3">
      <c r="A13" s="721" t="s">
        <v>1888</v>
      </c>
      <c r="B13" s="712">
        <v>9439.5699999999924</v>
      </c>
      <c r="C13" s="664">
        <v>1</v>
      </c>
      <c r="D13" s="725">
        <v>2</v>
      </c>
      <c r="E13" s="728" t="s">
        <v>1888</v>
      </c>
      <c r="F13" s="712">
        <v>729.04</v>
      </c>
      <c r="G13" s="680">
        <v>7.7232331557475664E-2</v>
      </c>
      <c r="H13" s="667"/>
      <c r="I13" s="703">
        <v>0</v>
      </c>
      <c r="J13" s="731">
        <v>8710.5299999999934</v>
      </c>
      <c r="K13" s="680">
        <v>0.92276766844252445</v>
      </c>
      <c r="L13" s="667">
        <v>2</v>
      </c>
      <c r="M13" s="703">
        <v>1</v>
      </c>
    </row>
    <row r="14" spans="1:13" ht="14.4" customHeight="1" x14ac:dyDescent="0.3">
      <c r="A14" s="721" t="s">
        <v>1889</v>
      </c>
      <c r="B14" s="712">
        <v>23147.460000000006</v>
      </c>
      <c r="C14" s="664">
        <v>1</v>
      </c>
      <c r="D14" s="725">
        <v>186</v>
      </c>
      <c r="E14" s="728" t="s">
        <v>1889</v>
      </c>
      <c r="F14" s="712">
        <v>6184.970000000003</v>
      </c>
      <c r="G14" s="680">
        <v>0.26719864728138643</v>
      </c>
      <c r="H14" s="667">
        <v>50</v>
      </c>
      <c r="I14" s="703">
        <v>0.26881720430107525</v>
      </c>
      <c r="J14" s="731">
        <v>16962.490000000005</v>
      </c>
      <c r="K14" s="680">
        <v>0.73280135271861369</v>
      </c>
      <c r="L14" s="667">
        <v>136</v>
      </c>
      <c r="M14" s="703">
        <v>0.73118279569892475</v>
      </c>
    </row>
    <row r="15" spans="1:13" ht="14.4" customHeight="1" x14ac:dyDescent="0.3">
      <c r="A15" s="721" t="s">
        <v>1890</v>
      </c>
      <c r="B15" s="712">
        <v>1699.27</v>
      </c>
      <c r="C15" s="664">
        <v>1</v>
      </c>
      <c r="D15" s="725">
        <v>11</v>
      </c>
      <c r="E15" s="728" t="s">
        <v>1890</v>
      </c>
      <c r="F15" s="712">
        <v>149.52000000000001</v>
      </c>
      <c r="G15" s="680">
        <v>8.7990725429154884E-2</v>
      </c>
      <c r="H15" s="667"/>
      <c r="I15" s="703">
        <v>0</v>
      </c>
      <c r="J15" s="731">
        <v>1549.75</v>
      </c>
      <c r="K15" s="680">
        <v>0.91200927457084513</v>
      </c>
      <c r="L15" s="667">
        <v>11</v>
      </c>
      <c r="M15" s="703">
        <v>1</v>
      </c>
    </row>
    <row r="16" spans="1:13" ht="14.4" customHeight="1" x14ac:dyDescent="0.3">
      <c r="A16" s="721" t="s">
        <v>1891</v>
      </c>
      <c r="B16" s="712">
        <v>11969.100000000002</v>
      </c>
      <c r="C16" s="664">
        <v>1</v>
      </c>
      <c r="D16" s="725">
        <v>60</v>
      </c>
      <c r="E16" s="728" t="s">
        <v>1891</v>
      </c>
      <c r="F16" s="712">
        <v>7518.9500000000007</v>
      </c>
      <c r="G16" s="680">
        <v>0.62819677335806368</v>
      </c>
      <c r="H16" s="667">
        <v>23</v>
      </c>
      <c r="I16" s="703">
        <v>0.38333333333333336</v>
      </c>
      <c r="J16" s="731">
        <v>4450.1500000000005</v>
      </c>
      <c r="K16" s="680">
        <v>0.37180322664193632</v>
      </c>
      <c r="L16" s="667">
        <v>37</v>
      </c>
      <c r="M16" s="703">
        <v>0.6166666666666667</v>
      </c>
    </row>
    <row r="17" spans="1:13" ht="14.4" customHeight="1" x14ac:dyDescent="0.3">
      <c r="A17" s="721" t="s">
        <v>1892</v>
      </c>
      <c r="B17" s="712">
        <v>1169.4099999999999</v>
      </c>
      <c r="C17" s="664">
        <v>1</v>
      </c>
      <c r="D17" s="725">
        <v>7</v>
      </c>
      <c r="E17" s="728" t="s">
        <v>1892</v>
      </c>
      <c r="F17" s="712">
        <v>461.75</v>
      </c>
      <c r="G17" s="680">
        <v>0.39485723570005393</v>
      </c>
      <c r="H17" s="667">
        <v>3</v>
      </c>
      <c r="I17" s="703">
        <v>0.42857142857142855</v>
      </c>
      <c r="J17" s="731">
        <v>707.66</v>
      </c>
      <c r="K17" s="680">
        <v>0.60514276429994618</v>
      </c>
      <c r="L17" s="667">
        <v>4</v>
      </c>
      <c r="M17" s="703">
        <v>0.5714285714285714</v>
      </c>
    </row>
    <row r="18" spans="1:13" ht="14.4" customHeight="1" x14ac:dyDescent="0.3">
      <c r="A18" s="721" t="s">
        <v>1893</v>
      </c>
      <c r="B18" s="712">
        <v>10842.61</v>
      </c>
      <c r="C18" s="664">
        <v>1</v>
      </c>
      <c r="D18" s="725">
        <v>78</v>
      </c>
      <c r="E18" s="728" t="s">
        <v>1893</v>
      </c>
      <c r="F18" s="712">
        <v>3671.1400000000003</v>
      </c>
      <c r="G18" s="680">
        <v>0.33858452900178093</v>
      </c>
      <c r="H18" s="667">
        <v>31</v>
      </c>
      <c r="I18" s="703">
        <v>0.39743589743589741</v>
      </c>
      <c r="J18" s="731">
        <v>7171.4700000000012</v>
      </c>
      <c r="K18" s="680">
        <v>0.66141547099821918</v>
      </c>
      <c r="L18" s="667">
        <v>47</v>
      </c>
      <c r="M18" s="703">
        <v>0.60256410256410253</v>
      </c>
    </row>
    <row r="19" spans="1:13" ht="14.4" customHeight="1" x14ac:dyDescent="0.3">
      <c r="A19" s="721" t="s">
        <v>1894</v>
      </c>
      <c r="B19" s="712">
        <v>4553.3400000000011</v>
      </c>
      <c r="C19" s="664">
        <v>1</v>
      </c>
      <c r="D19" s="725">
        <v>33</v>
      </c>
      <c r="E19" s="728" t="s">
        <v>1894</v>
      </c>
      <c r="F19" s="712">
        <v>1663.2600000000002</v>
      </c>
      <c r="G19" s="680">
        <v>0.3652835061734902</v>
      </c>
      <c r="H19" s="667">
        <v>11</v>
      </c>
      <c r="I19" s="703">
        <v>0.33333333333333331</v>
      </c>
      <c r="J19" s="731">
        <v>2890.0800000000008</v>
      </c>
      <c r="K19" s="680">
        <v>0.63471649382650985</v>
      </c>
      <c r="L19" s="667">
        <v>22</v>
      </c>
      <c r="M19" s="703">
        <v>0.66666666666666663</v>
      </c>
    </row>
    <row r="20" spans="1:13" ht="14.4" customHeight="1" x14ac:dyDescent="0.3">
      <c r="A20" s="721" t="s">
        <v>1895</v>
      </c>
      <c r="B20" s="712">
        <v>0</v>
      </c>
      <c r="C20" s="664"/>
      <c r="D20" s="725">
        <v>1</v>
      </c>
      <c r="E20" s="728" t="s">
        <v>1895</v>
      </c>
      <c r="F20" s="712"/>
      <c r="G20" s="680"/>
      <c r="H20" s="667"/>
      <c r="I20" s="703">
        <v>0</v>
      </c>
      <c r="J20" s="731">
        <v>0</v>
      </c>
      <c r="K20" s="680"/>
      <c r="L20" s="667">
        <v>1</v>
      </c>
      <c r="M20" s="703">
        <v>1</v>
      </c>
    </row>
    <row r="21" spans="1:13" ht="14.4" customHeight="1" x14ac:dyDescent="0.3">
      <c r="A21" s="721" t="s">
        <v>1896</v>
      </c>
      <c r="B21" s="712">
        <v>1117.04</v>
      </c>
      <c r="C21" s="664">
        <v>1</v>
      </c>
      <c r="D21" s="725">
        <v>10</v>
      </c>
      <c r="E21" s="728" t="s">
        <v>1896</v>
      </c>
      <c r="F21" s="712">
        <v>172.62</v>
      </c>
      <c r="G21" s="680">
        <v>0.15453340972570365</v>
      </c>
      <c r="H21" s="667">
        <v>2</v>
      </c>
      <c r="I21" s="703">
        <v>0.2</v>
      </c>
      <c r="J21" s="731">
        <v>944.42000000000007</v>
      </c>
      <c r="K21" s="680">
        <v>0.84546659027429649</v>
      </c>
      <c r="L21" s="667">
        <v>8</v>
      </c>
      <c r="M21" s="703">
        <v>0.8</v>
      </c>
    </row>
    <row r="22" spans="1:13" ht="14.4" customHeight="1" x14ac:dyDescent="0.3">
      <c r="A22" s="721" t="s">
        <v>1897</v>
      </c>
      <c r="B22" s="712">
        <v>2456.44</v>
      </c>
      <c r="C22" s="664">
        <v>1</v>
      </c>
      <c r="D22" s="725">
        <v>23</v>
      </c>
      <c r="E22" s="728" t="s">
        <v>1897</v>
      </c>
      <c r="F22" s="712">
        <v>912.84</v>
      </c>
      <c r="G22" s="680">
        <v>0.37161094917848592</v>
      </c>
      <c r="H22" s="667">
        <v>8</v>
      </c>
      <c r="I22" s="703">
        <v>0.34782608695652173</v>
      </c>
      <c r="J22" s="731">
        <v>1543.6</v>
      </c>
      <c r="K22" s="680">
        <v>0.62838905082151397</v>
      </c>
      <c r="L22" s="667">
        <v>15</v>
      </c>
      <c r="M22" s="703">
        <v>0.65217391304347827</v>
      </c>
    </row>
    <row r="23" spans="1:13" ht="14.4" customHeight="1" x14ac:dyDescent="0.3">
      <c r="A23" s="721" t="s">
        <v>1898</v>
      </c>
      <c r="B23" s="712">
        <v>7152.1099999999969</v>
      </c>
      <c r="C23" s="664">
        <v>1</v>
      </c>
      <c r="D23" s="725">
        <v>48</v>
      </c>
      <c r="E23" s="728" t="s">
        <v>1898</v>
      </c>
      <c r="F23" s="712">
        <v>154.36000000000001</v>
      </c>
      <c r="G23" s="680">
        <v>2.1582442104497845E-2</v>
      </c>
      <c r="H23" s="667">
        <v>1</v>
      </c>
      <c r="I23" s="703">
        <v>2.0833333333333332E-2</v>
      </c>
      <c r="J23" s="731">
        <v>6997.7499999999973</v>
      </c>
      <c r="K23" s="680">
        <v>0.97841755789550222</v>
      </c>
      <c r="L23" s="667">
        <v>47</v>
      </c>
      <c r="M23" s="703">
        <v>0.97916666666666663</v>
      </c>
    </row>
    <row r="24" spans="1:13" ht="14.4" customHeight="1" x14ac:dyDescent="0.3">
      <c r="A24" s="721" t="s">
        <v>1899</v>
      </c>
      <c r="B24" s="712">
        <v>33658.499999999993</v>
      </c>
      <c r="C24" s="664">
        <v>1</v>
      </c>
      <c r="D24" s="725">
        <v>255</v>
      </c>
      <c r="E24" s="728" t="s">
        <v>1899</v>
      </c>
      <c r="F24" s="712">
        <v>12917.459999999997</v>
      </c>
      <c r="G24" s="680">
        <v>0.3837800258478542</v>
      </c>
      <c r="H24" s="667">
        <v>95</v>
      </c>
      <c r="I24" s="703">
        <v>0.37254901960784315</v>
      </c>
      <c r="J24" s="731">
        <v>20741.039999999997</v>
      </c>
      <c r="K24" s="680">
        <v>0.61621997415214591</v>
      </c>
      <c r="L24" s="667">
        <v>160</v>
      </c>
      <c r="M24" s="703">
        <v>0.62745098039215685</v>
      </c>
    </row>
    <row r="25" spans="1:13" ht="14.4" customHeight="1" x14ac:dyDescent="0.3">
      <c r="A25" s="721" t="s">
        <v>1900</v>
      </c>
      <c r="B25" s="712">
        <v>1041.29</v>
      </c>
      <c r="C25" s="664">
        <v>1</v>
      </c>
      <c r="D25" s="725">
        <v>6</v>
      </c>
      <c r="E25" s="728" t="s">
        <v>1900</v>
      </c>
      <c r="F25" s="712"/>
      <c r="G25" s="680">
        <v>0</v>
      </c>
      <c r="H25" s="667"/>
      <c r="I25" s="703">
        <v>0</v>
      </c>
      <c r="J25" s="731">
        <v>1041.29</v>
      </c>
      <c r="K25" s="680">
        <v>1</v>
      </c>
      <c r="L25" s="667">
        <v>6</v>
      </c>
      <c r="M25" s="703">
        <v>1</v>
      </c>
    </row>
    <row r="26" spans="1:13" ht="14.4" customHeight="1" x14ac:dyDescent="0.3">
      <c r="A26" s="721" t="s">
        <v>1901</v>
      </c>
      <c r="B26" s="712">
        <v>22426.47</v>
      </c>
      <c r="C26" s="664">
        <v>1</v>
      </c>
      <c r="D26" s="725">
        <v>125</v>
      </c>
      <c r="E26" s="728" t="s">
        <v>1901</v>
      </c>
      <c r="F26" s="712">
        <v>7729.3500000000022</v>
      </c>
      <c r="G26" s="680">
        <v>0.34465299264663596</v>
      </c>
      <c r="H26" s="667">
        <v>48</v>
      </c>
      <c r="I26" s="703">
        <v>0.38400000000000001</v>
      </c>
      <c r="J26" s="731">
        <v>14697.119999999999</v>
      </c>
      <c r="K26" s="680">
        <v>0.65534700735336404</v>
      </c>
      <c r="L26" s="667">
        <v>77</v>
      </c>
      <c r="M26" s="703">
        <v>0.61599999999999999</v>
      </c>
    </row>
    <row r="27" spans="1:13" ht="14.4" customHeight="1" x14ac:dyDescent="0.3">
      <c r="A27" s="721" t="s">
        <v>1902</v>
      </c>
      <c r="B27" s="712">
        <v>1673.46</v>
      </c>
      <c r="C27" s="664">
        <v>1</v>
      </c>
      <c r="D27" s="725">
        <v>13</v>
      </c>
      <c r="E27" s="728" t="s">
        <v>1902</v>
      </c>
      <c r="F27" s="712">
        <v>154.36000000000001</v>
      </c>
      <c r="G27" s="680">
        <v>9.224002963919066E-2</v>
      </c>
      <c r="H27" s="667">
        <v>1</v>
      </c>
      <c r="I27" s="703">
        <v>7.6923076923076927E-2</v>
      </c>
      <c r="J27" s="731">
        <v>1519.1000000000001</v>
      </c>
      <c r="K27" s="680">
        <v>0.90775997036080935</v>
      </c>
      <c r="L27" s="667">
        <v>12</v>
      </c>
      <c r="M27" s="703">
        <v>0.92307692307692313</v>
      </c>
    </row>
    <row r="28" spans="1:13" ht="14.4" customHeight="1" x14ac:dyDescent="0.3">
      <c r="A28" s="721" t="s">
        <v>1903</v>
      </c>
      <c r="B28" s="712">
        <v>2573.5100000000007</v>
      </c>
      <c r="C28" s="664">
        <v>1</v>
      </c>
      <c r="D28" s="725">
        <v>18</v>
      </c>
      <c r="E28" s="728" t="s">
        <v>1903</v>
      </c>
      <c r="F28" s="712"/>
      <c r="G28" s="680">
        <v>0</v>
      </c>
      <c r="H28" s="667"/>
      <c r="I28" s="703">
        <v>0</v>
      </c>
      <c r="J28" s="731">
        <v>2573.5100000000007</v>
      </c>
      <c r="K28" s="680">
        <v>1</v>
      </c>
      <c r="L28" s="667">
        <v>18</v>
      </c>
      <c r="M28" s="703">
        <v>1</v>
      </c>
    </row>
    <row r="29" spans="1:13" ht="14.4" customHeight="1" x14ac:dyDescent="0.3">
      <c r="A29" s="721" t="s">
        <v>1904</v>
      </c>
      <c r="B29" s="712">
        <v>13763.640000000003</v>
      </c>
      <c r="C29" s="664">
        <v>1</v>
      </c>
      <c r="D29" s="725">
        <v>77</v>
      </c>
      <c r="E29" s="728" t="s">
        <v>1904</v>
      </c>
      <c r="F29" s="712">
        <v>6989.7400000000016</v>
      </c>
      <c r="G29" s="680">
        <v>0.50784094905126842</v>
      </c>
      <c r="H29" s="667">
        <v>29</v>
      </c>
      <c r="I29" s="703">
        <v>0.37662337662337664</v>
      </c>
      <c r="J29" s="731">
        <v>6773.9000000000005</v>
      </c>
      <c r="K29" s="680">
        <v>0.49215905094873152</v>
      </c>
      <c r="L29" s="667">
        <v>48</v>
      </c>
      <c r="M29" s="703">
        <v>0.62337662337662336</v>
      </c>
    </row>
    <row r="30" spans="1:13" ht="14.4" customHeight="1" x14ac:dyDescent="0.3">
      <c r="A30" s="721" t="s">
        <v>1905</v>
      </c>
      <c r="B30" s="712">
        <v>11834.270000000004</v>
      </c>
      <c r="C30" s="664">
        <v>1</v>
      </c>
      <c r="D30" s="725">
        <v>90</v>
      </c>
      <c r="E30" s="728" t="s">
        <v>1905</v>
      </c>
      <c r="F30" s="712">
        <v>6094.800000000002</v>
      </c>
      <c r="G30" s="680">
        <v>0.51501275532838109</v>
      </c>
      <c r="H30" s="667">
        <v>46</v>
      </c>
      <c r="I30" s="703">
        <v>0.51111111111111107</v>
      </c>
      <c r="J30" s="731">
        <v>5739.4700000000012</v>
      </c>
      <c r="K30" s="680">
        <v>0.48498724467161886</v>
      </c>
      <c r="L30" s="667">
        <v>44</v>
      </c>
      <c r="M30" s="703">
        <v>0.48888888888888887</v>
      </c>
    </row>
    <row r="31" spans="1:13" ht="14.4" customHeight="1" x14ac:dyDescent="0.3">
      <c r="A31" s="721" t="s">
        <v>1906</v>
      </c>
      <c r="B31" s="712">
        <v>35190.119999999995</v>
      </c>
      <c r="C31" s="664">
        <v>1</v>
      </c>
      <c r="D31" s="725">
        <v>276</v>
      </c>
      <c r="E31" s="728" t="s">
        <v>1906</v>
      </c>
      <c r="F31" s="712">
        <v>11551.09</v>
      </c>
      <c r="G31" s="680">
        <v>0.32824809918238418</v>
      </c>
      <c r="H31" s="667">
        <v>87</v>
      </c>
      <c r="I31" s="703">
        <v>0.31521739130434784</v>
      </c>
      <c r="J31" s="731">
        <v>23639.029999999992</v>
      </c>
      <c r="K31" s="680">
        <v>0.67175190081761571</v>
      </c>
      <c r="L31" s="667">
        <v>189</v>
      </c>
      <c r="M31" s="703">
        <v>0.68478260869565222</v>
      </c>
    </row>
    <row r="32" spans="1:13" ht="14.4" customHeight="1" x14ac:dyDescent="0.3">
      <c r="A32" s="721" t="s">
        <v>1907</v>
      </c>
      <c r="B32" s="712">
        <v>10809.310000000001</v>
      </c>
      <c r="C32" s="664">
        <v>1</v>
      </c>
      <c r="D32" s="725">
        <v>75</v>
      </c>
      <c r="E32" s="728" t="s">
        <v>1907</v>
      </c>
      <c r="F32" s="712">
        <v>7809.8300000000017</v>
      </c>
      <c r="G32" s="680">
        <v>0.72250957739208155</v>
      </c>
      <c r="H32" s="667">
        <v>45</v>
      </c>
      <c r="I32" s="703">
        <v>0.6</v>
      </c>
      <c r="J32" s="731">
        <v>2999.4800000000005</v>
      </c>
      <c r="K32" s="680">
        <v>0.27749042260791856</v>
      </c>
      <c r="L32" s="667">
        <v>30</v>
      </c>
      <c r="M32" s="703">
        <v>0.4</v>
      </c>
    </row>
    <row r="33" spans="1:13" ht="14.4" customHeight="1" x14ac:dyDescent="0.3">
      <c r="A33" s="721" t="s">
        <v>1908</v>
      </c>
      <c r="B33" s="712">
        <v>11479.779999999999</v>
      </c>
      <c r="C33" s="664">
        <v>1</v>
      </c>
      <c r="D33" s="725">
        <v>48</v>
      </c>
      <c r="E33" s="728" t="s">
        <v>1908</v>
      </c>
      <c r="F33" s="712">
        <v>5628.76</v>
      </c>
      <c r="G33" s="680">
        <v>0.49031950089635873</v>
      </c>
      <c r="H33" s="667">
        <v>22</v>
      </c>
      <c r="I33" s="703">
        <v>0.45833333333333331</v>
      </c>
      <c r="J33" s="731">
        <v>5851.0199999999995</v>
      </c>
      <c r="K33" s="680">
        <v>0.50968049910364133</v>
      </c>
      <c r="L33" s="667">
        <v>26</v>
      </c>
      <c r="M33" s="703">
        <v>0.54166666666666663</v>
      </c>
    </row>
    <row r="34" spans="1:13" ht="14.4" customHeight="1" x14ac:dyDescent="0.3">
      <c r="A34" s="721" t="s">
        <v>1909</v>
      </c>
      <c r="B34" s="712">
        <v>1253.1400000000001</v>
      </c>
      <c r="C34" s="664">
        <v>1</v>
      </c>
      <c r="D34" s="725">
        <v>8</v>
      </c>
      <c r="E34" s="728" t="s">
        <v>1909</v>
      </c>
      <c r="F34" s="712">
        <v>790.06000000000006</v>
      </c>
      <c r="G34" s="680">
        <v>0.63046427374435421</v>
      </c>
      <c r="H34" s="667">
        <v>5</v>
      </c>
      <c r="I34" s="703">
        <v>0.625</v>
      </c>
      <c r="J34" s="731">
        <v>463.08000000000004</v>
      </c>
      <c r="K34" s="680">
        <v>0.36953572625564585</v>
      </c>
      <c r="L34" s="667">
        <v>3</v>
      </c>
      <c r="M34" s="703">
        <v>0.375</v>
      </c>
    </row>
    <row r="35" spans="1:13" ht="14.4" customHeight="1" x14ac:dyDescent="0.3">
      <c r="A35" s="721" t="s">
        <v>1910</v>
      </c>
      <c r="B35" s="712">
        <v>2701.42</v>
      </c>
      <c r="C35" s="664">
        <v>1</v>
      </c>
      <c r="D35" s="725">
        <v>20</v>
      </c>
      <c r="E35" s="728" t="s">
        <v>1910</v>
      </c>
      <c r="F35" s="712">
        <v>254.14000000000001</v>
      </c>
      <c r="G35" s="680">
        <v>9.4076448682544736E-2</v>
      </c>
      <c r="H35" s="667">
        <v>8</v>
      </c>
      <c r="I35" s="703">
        <v>0.4</v>
      </c>
      <c r="J35" s="731">
        <v>2447.2800000000002</v>
      </c>
      <c r="K35" s="680">
        <v>0.90592355131745528</v>
      </c>
      <c r="L35" s="667">
        <v>12</v>
      </c>
      <c r="M35" s="703">
        <v>0.6</v>
      </c>
    </row>
    <row r="36" spans="1:13" ht="14.4" customHeight="1" x14ac:dyDescent="0.3">
      <c r="A36" s="721" t="s">
        <v>1911</v>
      </c>
      <c r="B36" s="712">
        <v>6055.01</v>
      </c>
      <c r="C36" s="664">
        <v>1</v>
      </c>
      <c r="D36" s="725">
        <v>26</v>
      </c>
      <c r="E36" s="728" t="s">
        <v>1911</v>
      </c>
      <c r="F36" s="712">
        <v>4105.17</v>
      </c>
      <c r="G36" s="680">
        <v>0.67797906196686708</v>
      </c>
      <c r="H36" s="667">
        <v>8</v>
      </c>
      <c r="I36" s="703">
        <v>0.30769230769230771</v>
      </c>
      <c r="J36" s="731">
        <v>1949.8400000000001</v>
      </c>
      <c r="K36" s="680">
        <v>0.32202093803313292</v>
      </c>
      <c r="L36" s="667">
        <v>18</v>
      </c>
      <c r="M36" s="703">
        <v>0.69230769230769229</v>
      </c>
    </row>
    <row r="37" spans="1:13" ht="14.4" customHeight="1" x14ac:dyDescent="0.3">
      <c r="A37" s="721" t="s">
        <v>1912</v>
      </c>
      <c r="B37" s="712">
        <v>1203.1200000000001</v>
      </c>
      <c r="C37" s="664">
        <v>1</v>
      </c>
      <c r="D37" s="725">
        <v>15</v>
      </c>
      <c r="E37" s="728" t="s">
        <v>1912</v>
      </c>
      <c r="F37" s="712">
        <v>18.260000000000002</v>
      </c>
      <c r="G37" s="680">
        <v>1.5177205931245429E-2</v>
      </c>
      <c r="H37" s="667">
        <v>1</v>
      </c>
      <c r="I37" s="703">
        <v>6.6666666666666666E-2</v>
      </c>
      <c r="J37" s="731">
        <v>1184.8600000000001</v>
      </c>
      <c r="K37" s="680">
        <v>0.98482279406875461</v>
      </c>
      <c r="L37" s="667">
        <v>14</v>
      </c>
      <c r="M37" s="703">
        <v>0.93333333333333335</v>
      </c>
    </row>
    <row r="38" spans="1:13" ht="14.4" customHeight="1" x14ac:dyDescent="0.3">
      <c r="A38" s="721" t="s">
        <v>1913</v>
      </c>
      <c r="B38" s="712">
        <v>843.79</v>
      </c>
      <c r="C38" s="664">
        <v>1</v>
      </c>
      <c r="D38" s="725">
        <v>7</v>
      </c>
      <c r="E38" s="728" t="s">
        <v>1913</v>
      </c>
      <c r="F38" s="712">
        <v>308.72000000000003</v>
      </c>
      <c r="G38" s="680">
        <v>0.36587302527880167</v>
      </c>
      <c r="H38" s="667">
        <v>2</v>
      </c>
      <c r="I38" s="703">
        <v>0.2857142857142857</v>
      </c>
      <c r="J38" s="731">
        <v>535.06999999999994</v>
      </c>
      <c r="K38" s="680">
        <v>0.63412697472119839</v>
      </c>
      <c r="L38" s="667">
        <v>5</v>
      </c>
      <c r="M38" s="703">
        <v>0.7142857142857143</v>
      </c>
    </row>
    <row r="39" spans="1:13" ht="14.4" customHeight="1" thickBot="1" x14ac:dyDescent="0.35">
      <c r="A39" s="722" t="s">
        <v>1914</v>
      </c>
      <c r="B39" s="713">
        <v>11475.82</v>
      </c>
      <c r="C39" s="670">
        <v>1</v>
      </c>
      <c r="D39" s="726">
        <v>37</v>
      </c>
      <c r="E39" s="729" t="s">
        <v>1914</v>
      </c>
      <c r="F39" s="713">
        <v>6867.0499999999993</v>
      </c>
      <c r="G39" s="681">
        <v>0.5983929688684555</v>
      </c>
      <c r="H39" s="673">
        <v>20</v>
      </c>
      <c r="I39" s="704">
        <v>0.54054054054054057</v>
      </c>
      <c r="J39" s="732">
        <v>4608.7699999999995</v>
      </c>
      <c r="K39" s="681">
        <v>0.40160703113154439</v>
      </c>
      <c r="L39" s="673">
        <v>17</v>
      </c>
      <c r="M39" s="704">
        <v>0.45945945945945948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2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2574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309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338568.74999999977</v>
      </c>
      <c r="N3" s="70">
        <f>SUBTOTAL(9,N7:N1048576)</f>
        <v>2855</v>
      </c>
      <c r="O3" s="70">
        <f>SUBTOTAL(9,O7:O1048576)</f>
        <v>2268</v>
      </c>
      <c r="P3" s="70">
        <f>SUBTOTAL(9,P7:P1048576)</f>
        <v>133397.53</v>
      </c>
      <c r="Q3" s="71">
        <f>IF(M3=0,0,P3/M3)</f>
        <v>0.39400426058223059</v>
      </c>
      <c r="R3" s="70">
        <f>SUBTOTAL(9,R7:R1048576)</f>
        <v>1045</v>
      </c>
      <c r="S3" s="71">
        <f>IF(N3=0,0,R3/N3)</f>
        <v>0.36602451838879158</v>
      </c>
      <c r="T3" s="70">
        <f>SUBTOTAL(9,T7:T1048576)</f>
        <v>796</v>
      </c>
      <c r="U3" s="72">
        <f>IF(O3=0,0,T3/O3)</f>
        <v>0.35097001763668428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3" t="s">
        <v>23</v>
      </c>
      <c r="B6" s="734" t="s">
        <v>5</v>
      </c>
      <c r="C6" s="733" t="s">
        <v>24</v>
      </c>
      <c r="D6" s="734" t="s">
        <v>6</v>
      </c>
      <c r="E6" s="734" t="s">
        <v>193</v>
      </c>
      <c r="F6" s="734" t="s">
        <v>25</v>
      </c>
      <c r="G6" s="734" t="s">
        <v>26</v>
      </c>
      <c r="H6" s="734" t="s">
        <v>8</v>
      </c>
      <c r="I6" s="734" t="s">
        <v>10</v>
      </c>
      <c r="J6" s="734" t="s">
        <v>11</v>
      </c>
      <c r="K6" s="734" t="s">
        <v>12</v>
      </c>
      <c r="L6" s="734" t="s">
        <v>27</v>
      </c>
      <c r="M6" s="735" t="s">
        <v>14</v>
      </c>
      <c r="N6" s="736" t="s">
        <v>28</v>
      </c>
      <c r="O6" s="736" t="s">
        <v>28</v>
      </c>
      <c r="P6" s="736" t="s">
        <v>14</v>
      </c>
      <c r="Q6" s="736" t="s">
        <v>2</v>
      </c>
      <c r="R6" s="736" t="s">
        <v>28</v>
      </c>
      <c r="S6" s="736" t="s">
        <v>2</v>
      </c>
      <c r="T6" s="736" t="s">
        <v>28</v>
      </c>
      <c r="U6" s="737" t="s">
        <v>2</v>
      </c>
    </row>
    <row r="7" spans="1:21" ht="14.4" customHeight="1" x14ac:dyDescent="0.3">
      <c r="A7" s="738">
        <v>25</v>
      </c>
      <c r="B7" s="739" t="s">
        <v>1680</v>
      </c>
      <c r="C7" s="739" t="s">
        <v>1868</v>
      </c>
      <c r="D7" s="740" t="s">
        <v>2570</v>
      </c>
      <c r="E7" s="741" t="s">
        <v>1889</v>
      </c>
      <c r="F7" s="739" t="s">
        <v>1866</v>
      </c>
      <c r="G7" s="739" t="s">
        <v>1915</v>
      </c>
      <c r="H7" s="739" t="s">
        <v>1188</v>
      </c>
      <c r="I7" s="739" t="s">
        <v>1518</v>
      </c>
      <c r="J7" s="739" t="s">
        <v>1317</v>
      </c>
      <c r="K7" s="739" t="s">
        <v>1795</v>
      </c>
      <c r="L7" s="742">
        <v>154.36000000000001</v>
      </c>
      <c r="M7" s="742">
        <v>771.80000000000007</v>
      </c>
      <c r="N7" s="739">
        <v>5</v>
      </c>
      <c r="O7" s="743">
        <v>5</v>
      </c>
      <c r="P7" s="742">
        <v>154.36000000000001</v>
      </c>
      <c r="Q7" s="744">
        <v>0.2</v>
      </c>
      <c r="R7" s="739">
        <v>1</v>
      </c>
      <c r="S7" s="744">
        <v>0.2</v>
      </c>
      <c r="T7" s="743">
        <v>1</v>
      </c>
      <c r="U7" s="235">
        <v>0.2</v>
      </c>
    </row>
    <row r="8" spans="1:21" ht="14.4" customHeight="1" x14ac:dyDescent="0.3">
      <c r="A8" s="663">
        <v>25</v>
      </c>
      <c r="B8" s="664" t="s">
        <v>1680</v>
      </c>
      <c r="C8" s="664" t="s">
        <v>1868</v>
      </c>
      <c r="D8" s="745" t="s">
        <v>2570</v>
      </c>
      <c r="E8" s="746" t="s">
        <v>1889</v>
      </c>
      <c r="F8" s="664" t="s">
        <v>1866</v>
      </c>
      <c r="G8" s="664" t="s">
        <v>1916</v>
      </c>
      <c r="H8" s="664" t="s">
        <v>524</v>
      </c>
      <c r="I8" s="664" t="s">
        <v>1463</v>
      </c>
      <c r="J8" s="664" t="s">
        <v>1464</v>
      </c>
      <c r="K8" s="664" t="s">
        <v>1917</v>
      </c>
      <c r="L8" s="665">
        <v>132.97999999999999</v>
      </c>
      <c r="M8" s="665">
        <v>132.97999999999999</v>
      </c>
      <c r="N8" s="664">
        <v>1</v>
      </c>
      <c r="O8" s="747">
        <v>1</v>
      </c>
      <c r="P8" s="665">
        <v>132.97999999999999</v>
      </c>
      <c r="Q8" s="680">
        <v>1</v>
      </c>
      <c r="R8" s="664">
        <v>1</v>
      </c>
      <c r="S8" s="680">
        <v>1</v>
      </c>
      <c r="T8" s="747">
        <v>1</v>
      </c>
      <c r="U8" s="703">
        <v>1</v>
      </c>
    </row>
    <row r="9" spans="1:21" ht="14.4" customHeight="1" x14ac:dyDescent="0.3">
      <c r="A9" s="663">
        <v>25</v>
      </c>
      <c r="B9" s="664" t="s">
        <v>1680</v>
      </c>
      <c r="C9" s="664" t="s">
        <v>1868</v>
      </c>
      <c r="D9" s="745" t="s">
        <v>2570</v>
      </c>
      <c r="E9" s="746" t="s">
        <v>1889</v>
      </c>
      <c r="F9" s="664" t="s">
        <v>1866</v>
      </c>
      <c r="G9" s="664" t="s">
        <v>1918</v>
      </c>
      <c r="H9" s="664" t="s">
        <v>524</v>
      </c>
      <c r="I9" s="664" t="s">
        <v>1919</v>
      </c>
      <c r="J9" s="664" t="s">
        <v>550</v>
      </c>
      <c r="K9" s="664" t="s">
        <v>1920</v>
      </c>
      <c r="L9" s="665">
        <v>18.260000000000002</v>
      </c>
      <c r="M9" s="665">
        <v>18.260000000000002</v>
      </c>
      <c r="N9" s="664">
        <v>1</v>
      </c>
      <c r="O9" s="747">
        <v>1</v>
      </c>
      <c r="P9" s="665"/>
      <c r="Q9" s="680">
        <v>0</v>
      </c>
      <c r="R9" s="664"/>
      <c r="S9" s="680">
        <v>0</v>
      </c>
      <c r="T9" s="747"/>
      <c r="U9" s="703">
        <v>0</v>
      </c>
    </row>
    <row r="10" spans="1:21" ht="14.4" customHeight="1" x14ac:dyDescent="0.3">
      <c r="A10" s="663">
        <v>25</v>
      </c>
      <c r="B10" s="664" t="s">
        <v>1680</v>
      </c>
      <c r="C10" s="664" t="s">
        <v>1868</v>
      </c>
      <c r="D10" s="745" t="s">
        <v>2570</v>
      </c>
      <c r="E10" s="746" t="s">
        <v>1891</v>
      </c>
      <c r="F10" s="664" t="s">
        <v>1866</v>
      </c>
      <c r="G10" s="664" t="s">
        <v>1915</v>
      </c>
      <c r="H10" s="664" t="s">
        <v>1188</v>
      </c>
      <c r="I10" s="664" t="s">
        <v>1518</v>
      </c>
      <c r="J10" s="664" t="s">
        <v>1317</v>
      </c>
      <c r="K10" s="664" t="s">
        <v>1795</v>
      </c>
      <c r="L10" s="665">
        <v>154.36000000000001</v>
      </c>
      <c r="M10" s="665">
        <v>1543.6000000000001</v>
      </c>
      <c r="N10" s="664">
        <v>10</v>
      </c>
      <c r="O10" s="747">
        <v>10</v>
      </c>
      <c r="P10" s="665">
        <v>308.72000000000003</v>
      </c>
      <c r="Q10" s="680">
        <v>0.2</v>
      </c>
      <c r="R10" s="664">
        <v>2</v>
      </c>
      <c r="S10" s="680">
        <v>0.2</v>
      </c>
      <c r="T10" s="747">
        <v>2</v>
      </c>
      <c r="U10" s="703">
        <v>0.2</v>
      </c>
    </row>
    <row r="11" spans="1:21" ht="14.4" customHeight="1" x14ac:dyDescent="0.3">
      <c r="A11" s="663">
        <v>25</v>
      </c>
      <c r="B11" s="664" t="s">
        <v>1680</v>
      </c>
      <c r="C11" s="664" t="s">
        <v>1868</v>
      </c>
      <c r="D11" s="745" t="s">
        <v>2570</v>
      </c>
      <c r="E11" s="746" t="s">
        <v>1891</v>
      </c>
      <c r="F11" s="664" t="s">
        <v>1866</v>
      </c>
      <c r="G11" s="664" t="s">
        <v>1921</v>
      </c>
      <c r="H11" s="664" t="s">
        <v>1188</v>
      </c>
      <c r="I11" s="664" t="s">
        <v>1543</v>
      </c>
      <c r="J11" s="664" t="s">
        <v>1544</v>
      </c>
      <c r="K11" s="664" t="s">
        <v>1823</v>
      </c>
      <c r="L11" s="665">
        <v>4097.2</v>
      </c>
      <c r="M11" s="665">
        <v>4097.2</v>
      </c>
      <c r="N11" s="664">
        <v>1</v>
      </c>
      <c r="O11" s="747">
        <v>0.5</v>
      </c>
      <c r="P11" s="665">
        <v>4097.2</v>
      </c>
      <c r="Q11" s="680">
        <v>1</v>
      </c>
      <c r="R11" s="664">
        <v>1</v>
      </c>
      <c r="S11" s="680">
        <v>1</v>
      </c>
      <c r="T11" s="747">
        <v>0.5</v>
      </c>
      <c r="U11" s="703">
        <v>1</v>
      </c>
    </row>
    <row r="12" spans="1:21" ht="14.4" customHeight="1" x14ac:dyDescent="0.3">
      <c r="A12" s="663">
        <v>25</v>
      </c>
      <c r="B12" s="664" t="s">
        <v>1680</v>
      </c>
      <c r="C12" s="664" t="s">
        <v>1868</v>
      </c>
      <c r="D12" s="745" t="s">
        <v>2570</v>
      </c>
      <c r="E12" s="746" t="s">
        <v>1891</v>
      </c>
      <c r="F12" s="664" t="s">
        <v>1866</v>
      </c>
      <c r="G12" s="664" t="s">
        <v>1922</v>
      </c>
      <c r="H12" s="664" t="s">
        <v>524</v>
      </c>
      <c r="I12" s="664" t="s">
        <v>1923</v>
      </c>
      <c r="J12" s="664" t="s">
        <v>1924</v>
      </c>
      <c r="K12" s="664" t="s">
        <v>1925</v>
      </c>
      <c r="L12" s="665">
        <v>0</v>
      </c>
      <c r="M12" s="665">
        <v>0</v>
      </c>
      <c r="N12" s="664">
        <v>1</v>
      </c>
      <c r="O12" s="747">
        <v>1</v>
      </c>
      <c r="P12" s="665">
        <v>0</v>
      </c>
      <c r="Q12" s="680"/>
      <c r="R12" s="664">
        <v>1</v>
      </c>
      <c r="S12" s="680">
        <v>1</v>
      </c>
      <c r="T12" s="747">
        <v>1</v>
      </c>
      <c r="U12" s="703">
        <v>1</v>
      </c>
    </row>
    <row r="13" spans="1:21" ht="14.4" customHeight="1" x14ac:dyDescent="0.3">
      <c r="A13" s="663">
        <v>25</v>
      </c>
      <c r="B13" s="664" t="s">
        <v>1680</v>
      </c>
      <c r="C13" s="664" t="s">
        <v>1868</v>
      </c>
      <c r="D13" s="745" t="s">
        <v>2570</v>
      </c>
      <c r="E13" s="746" t="s">
        <v>1891</v>
      </c>
      <c r="F13" s="664" t="s">
        <v>1866</v>
      </c>
      <c r="G13" s="664" t="s">
        <v>1916</v>
      </c>
      <c r="H13" s="664" t="s">
        <v>524</v>
      </c>
      <c r="I13" s="664" t="s">
        <v>1463</v>
      </c>
      <c r="J13" s="664" t="s">
        <v>1464</v>
      </c>
      <c r="K13" s="664" t="s">
        <v>1917</v>
      </c>
      <c r="L13" s="665">
        <v>132.97999999999999</v>
      </c>
      <c r="M13" s="665">
        <v>531.91999999999996</v>
      </c>
      <c r="N13" s="664">
        <v>4</v>
      </c>
      <c r="O13" s="747">
        <v>3</v>
      </c>
      <c r="P13" s="665">
        <v>265.95999999999998</v>
      </c>
      <c r="Q13" s="680">
        <v>0.5</v>
      </c>
      <c r="R13" s="664">
        <v>2</v>
      </c>
      <c r="S13" s="680">
        <v>0.5</v>
      </c>
      <c r="T13" s="747">
        <v>1</v>
      </c>
      <c r="U13" s="703">
        <v>0.33333333333333331</v>
      </c>
    </row>
    <row r="14" spans="1:21" ht="14.4" customHeight="1" x14ac:dyDescent="0.3">
      <c r="A14" s="663">
        <v>25</v>
      </c>
      <c r="B14" s="664" t="s">
        <v>1680</v>
      </c>
      <c r="C14" s="664" t="s">
        <v>1868</v>
      </c>
      <c r="D14" s="745" t="s">
        <v>2570</v>
      </c>
      <c r="E14" s="746" t="s">
        <v>1891</v>
      </c>
      <c r="F14" s="664" t="s">
        <v>1866</v>
      </c>
      <c r="G14" s="664" t="s">
        <v>1926</v>
      </c>
      <c r="H14" s="664" t="s">
        <v>524</v>
      </c>
      <c r="I14" s="664" t="s">
        <v>696</v>
      </c>
      <c r="J14" s="664" t="s">
        <v>1927</v>
      </c>
      <c r="K14" s="664" t="s">
        <v>1925</v>
      </c>
      <c r="L14" s="665">
        <v>0</v>
      </c>
      <c r="M14" s="665">
        <v>0</v>
      </c>
      <c r="N14" s="664">
        <v>1</v>
      </c>
      <c r="O14" s="747">
        <v>1</v>
      </c>
      <c r="P14" s="665"/>
      <c r="Q14" s="680"/>
      <c r="R14" s="664"/>
      <c r="S14" s="680">
        <v>0</v>
      </c>
      <c r="T14" s="747"/>
      <c r="U14" s="703">
        <v>0</v>
      </c>
    </row>
    <row r="15" spans="1:21" ht="14.4" customHeight="1" x14ac:dyDescent="0.3">
      <c r="A15" s="663">
        <v>25</v>
      </c>
      <c r="B15" s="664" t="s">
        <v>1680</v>
      </c>
      <c r="C15" s="664" t="s">
        <v>1868</v>
      </c>
      <c r="D15" s="745" t="s">
        <v>2570</v>
      </c>
      <c r="E15" s="746" t="s">
        <v>1891</v>
      </c>
      <c r="F15" s="664" t="s">
        <v>1866</v>
      </c>
      <c r="G15" s="664" t="s">
        <v>1928</v>
      </c>
      <c r="H15" s="664" t="s">
        <v>524</v>
      </c>
      <c r="I15" s="664" t="s">
        <v>1929</v>
      </c>
      <c r="J15" s="664" t="s">
        <v>1930</v>
      </c>
      <c r="K15" s="664" t="s">
        <v>1931</v>
      </c>
      <c r="L15" s="665">
        <v>66.88</v>
      </c>
      <c r="M15" s="665">
        <v>66.88</v>
      </c>
      <c r="N15" s="664">
        <v>1</v>
      </c>
      <c r="O15" s="747">
        <v>0.5</v>
      </c>
      <c r="P15" s="665">
        <v>66.88</v>
      </c>
      <c r="Q15" s="680">
        <v>1</v>
      </c>
      <c r="R15" s="664">
        <v>1</v>
      </c>
      <c r="S15" s="680">
        <v>1</v>
      </c>
      <c r="T15" s="747">
        <v>0.5</v>
      </c>
      <c r="U15" s="703">
        <v>1</v>
      </c>
    </row>
    <row r="16" spans="1:21" ht="14.4" customHeight="1" x14ac:dyDescent="0.3">
      <c r="A16" s="663">
        <v>25</v>
      </c>
      <c r="B16" s="664" t="s">
        <v>1680</v>
      </c>
      <c r="C16" s="664" t="s">
        <v>1868</v>
      </c>
      <c r="D16" s="745" t="s">
        <v>2570</v>
      </c>
      <c r="E16" s="746" t="s">
        <v>1893</v>
      </c>
      <c r="F16" s="664" t="s">
        <v>1866</v>
      </c>
      <c r="G16" s="664" t="s">
        <v>1915</v>
      </c>
      <c r="H16" s="664" t="s">
        <v>524</v>
      </c>
      <c r="I16" s="664" t="s">
        <v>1932</v>
      </c>
      <c r="J16" s="664" t="s">
        <v>1640</v>
      </c>
      <c r="K16" s="664" t="s">
        <v>1933</v>
      </c>
      <c r="L16" s="665">
        <v>154.36000000000001</v>
      </c>
      <c r="M16" s="665">
        <v>154.36000000000001</v>
      </c>
      <c r="N16" s="664">
        <v>1</v>
      </c>
      <c r="O16" s="747">
        <v>1</v>
      </c>
      <c r="P16" s="665">
        <v>154.36000000000001</v>
      </c>
      <c r="Q16" s="680">
        <v>1</v>
      </c>
      <c r="R16" s="664">
        <v>1</v>
      </c>
      <c r="S16" s="680">
        <v>1</v>
      </c>
      <c r="T16" s="747">
        <v>1</v>
      </c>
      <c r="U16" s="703">
        <v>1</v>
      </c>
    </row>
    <row r="17" spans="1:21" ht="14.4" customHeight="1" x14ac:dyDescent="0.3">
      <c r="A17" s="663">
        <v>25</v>
      </c>
      <c r="B17" s="664" t="s">
        <v>1680</v>
      </c>
      <c r="C17" s="664" t="s">
        <v>1868</v>
      </c>
      <c r="D17" s="745" t="s">
        <v>2570</v>
      </c>
      <c r="E17" s="746" t="s">
        <v>1893</v>
      </c>
      <c r="F17" s="664" t="s">
        <v>1866</v>
      </c>
      <c r="G17" s="664" t="s">
        <v>1915</v>
      </c>
      <c r="H17" s="664" t="s">
        <v>524</v>
      </c>
      <c r="I17" s="664" t="s">
        <v>1934</v>
      </c>
      <c r="J17" s="664" t="s">
        <v>1317</v>
      </c>
      <c r="K17" s="664" t="s">
        <v>1935</v>
      </c>
      <c r="L17" s="665">
        <v>0</v>
      </c>
      <c r="M17" s="665">
        <v>0</v>
      </c>
      <c r="N17" s="664">
        <v>1</v>
      </c>
      <c r="O17" s="747">
        <v>1</v>
      </c>
      <c r="P17" s="665"/>
      <c r="Q17" s="680"/>
      <c r="R17" s="664"/>
      <c r="S17" s="680">
        <v>0</v>
      </c>
      <c r="T17" s="747"/>
      <c r="U17" s="703">
        <v>0</v>
      </c>
    </row>
    <row r="18" spans="1:21" ht="14.4" customHeight="1" x14ac:dyDescent="0.3">
      <c r="A18" s="663">
        <v>25</v>
      </c>
      <c r="B18" s="664" t="s">
        <v>1680</v>
      </c>
      <c r="C18" s="664" t="s">
        <v>1868</v>
      </c>
      <c r="D18" s="745" t="s">
        <v>2570</v>
      </c>
      <c r="E18" s="746" t="s">
        <v>1893</v>
      </c>
      <c r="F18" s="664" t="s">
        <v>1866</v>
      </c>
      <c r="G18" s="664" t="s">
        <v>1915</v>
      </c>
      <c r="H18" s="664" t="s">
        <v>1188</v>
      </c>
      <c r="I18" s="664" t="s">
        <v>1518</v>
      </c>
      <c r="J18" s="664" t="s">
        <v>1317</v>
      </c>
      <c r="K18" s="664" t="s">
        <v>1795</v>
      </c>
      <c r="L18" s="665">
        <v>154.36000000000001</v>
      </c>
      <c r="M18" s="665">
        <v>1543.6000000000004</v>
      </c>
      <c r="N18" s="664">
        <v>10</v>
      </c>
      <c r="O18" s="747">
        <v>9.5</v>
      </c>
      <c r="P18" s="665">
        <v>154.36000000000001</v>
      </c>
      <c r="Q18" s="680">
        <v>9.9999999999999992E-2</v>
      </c>
      <c r="R18" s="664">
        <v>1</v>
      </c>
      <c r="S18" s="680">
        <v>0.1</v>
      </c>
      <c r="T18" s="747">
        <v>1</v>
      </c>
      <c r="U18" s="703">
        <v>0.10526315789473684</v>
      </c>
    </row>
    <row r="19" spans="1:21" ht="14.4" customHeight="1" x14ac:dyDescent="0.3">
      <c r="A19" s="663">
        <v>25</v>
      </c>
      <c r="B19" s="664" t="s">
        <v>1680</v>
      </c>
      <c r="C19" s="664" t="s">
        <v>1868</v>
      </c>
      <c r="D19" s="745" t="s">
        <v>2570</v>
      </c>
      <c r="E19" s="746" t="s">
        <v>1893</v>
      </c>
      <c r="F19" s="664" t="s">
        <v>1866</v>
      </c>
      <c r="G19" s="664" t="s">
        <v>1936</v>
      </c>
      <c r="H19" s="664" t="s">
        <v>524</v>
      </c>
      <c r="I19" s="664" t="s">
        <v>1937</v>
      </c>
      <c r="J19" s="664" t="s">
        <v>1938</v>
      </c>
      <c r="K19" s="664" t="s">
        <v>1939</v>
      </c>
      <c r="L19" s="665">
        <v>46.75</v>
      </c>
      <c r="M19" s="665">
        <v>46.75</v>
      </c>
      <c r="N19" s="664">
        <v>1</v>
      </c>
      <c r="O19" s="747">
        <v>1</v>
      </c>
      <c r="P19" s="665"/>
      <c r="Q19" s="680">
        <v>0</v>
      </c>
      <c r="R19" s="664"/>
      <c r="S19" s="680">
        <v>0</v>
      </c>
      <c r="T19" s="747"/>
      <c r="U19" s="703">
        <v>0</v>
      </c>
    </row>
    <row r="20" spans="1:21" ht="14.4" customHeight="1" x14ac:dyDescent="0.3">
      <c r="A20" s="663">
        <v>25</v>
      </c>
      <c r="B20" s="664" t="s">
        <v>1680</v>
      </c>
      <c r="C20" s="664" t="s">
        <v>1868</v>
      </c>
      <c r="D20" s="745" t="s">
        <v>2570</v>
      </c>
      <c r="E20" s="746" t="s">
        <v>1893</v>
      </c>
      <c r="F20" s="664" t="s">
        <v>1866</v>
      </c>
      <c r="G20" s="664" t="s">
        <v>1940</v>
      </c>
      <c r="H20" s="664" t="s">
        <v>1188</v>
      </c>
      <c r="I20" s="664" t="s">
        <v>1325</v>
      </c>
      <c r="J20" s="664" t="s">
        <v>1204</v>
      </c>
      <c r="K20" s="664" t="s">
        <v>1763</v>
      </c>
      <c r="L20" s="665">
        <v>543.39</v>
      </c>
      <c r="M20" s="665">
        <v>2173.56</v>
      </c>
      <c r="N20" s="664">
        <v>4</v>
      </c>
      <c r="O20" s="747">
        <v>0.5</v>
      </c>
      <c r="P20" s="665"/>
      <c r="Q20" s="680">
        <v>0</v>
      </c>
      <c r="R20" s="664"/>
      <c r="S20" s="680">
        <v>0</v>
      </c>
      <c r="T20" s="747"/>
      <c r="U20" s="703">
        <v>0</v>
      </c>
    </row>
    <row r="21" spans="1:21" ht="14.4" customHeight="1" x14ac:dyDescent="0.3">
      <c r="A21" s="663">
        <v>25</v>
      </c>
      <c r="B21" s="664" t="s">
        <v>1680</v>
      </c>
      <c r="C21" s="664" t="s">
        <v>1868</v>
      </c>
      <c r="D21" s="745" t="s">
        <v>2570</v>
      </c>
      <c r="E21" s="746" t="s">
        <v>1893</v>
      </c>
      <c r="F21" s="664" t="s">
        <v>1866</v>
      </c>
      <c r="G21" s="664" t="s">
        <v>1918</v>
      </c>
      <c r="H21" s="664" t="s">
        <v>1188</v>
      </c>
      <c r="I21" s="664" t="s">
        <v>1197</v>
      </c>
      <c r="J21" s="664" t="s">
        <v>550</v>
      </c>
      <c r="K21" s="664" t="s">
        <v>1827</v>
      </c>
      <c r="L21" s="665">
        <v>36.54</v>
      </c>
      <c r="M21" s="665">
        <v>73.08</v>
      </c>
      <c r="N21" s="664">
        <v>2</v>
      </c>
      <c r="O21" s="747">
        <v>1.5</v>
      </c>
      <c r="P21" s="665"/>
      <c r="Q21" s="680">
        <v>0</v>
      </c>
      <c r="R21" s="664"/>
      <c r="S21" s="680">
        <v>0</v>
      </c>
      <c r="T21" s="747"/>
      <c r="U21" s="703">
        <v>0</v>
      </c>
    </row>
    <row r="22" spans="1:21" ht="14.4" customHeight="1" x14ac:dyDescent="0.3">
      <c r="A22" s="663">
        <v>25</v>
      </c>
      <c r="B22" s="664" t="s">
        <v>1680</v>
      </c>
      <c r="C22" s="664" t="s">
        <v>1868</v>
      </c>
      <c r="D22" s="745" t="s">
        <v>2570</v>
      </c>
      <c r="E22" s="746" t="s">
        <v>1893</v>
      </c>
      <c r="F22" s="664" t="s">
        <v>1866</v>
      </c>
      <c r="G22" s="664" t="s">
        <v>1918</v>
      </c>
      <c r="H22" s="664" t="s">
        <v>524</v>
      </c>
      <c r="I22" s="664" t="s">
        <v>1090</v>
      </c>
      <c r="J22" s="664" t="s">
        <v>550</v>
      </c>
      <c r="K22" s="664" t="s">
        <v>1941</v>
      </c>
      <c r="L22" s="665">
        <v>36.54</v>
      </c>
      <c r="M22" s="665">
        <v>36.54</v>
      </c>
      <c r="N22" s="664">
        <v>1</v>
      </c>
      <c r="O22" s="747">
        <v>0.5</v>
      </c>
      <c r="P22" s="665"/>
      <c r="Q22" s="680">
        <v>0</v>
      </c>
      <c r="R22" s="664"/>
      <c r="S22" s="680">
        <v>0</v>
      </c>
      <c r="T22" s="747"/>
      <c r="U22" s="703">
        <v>0</v>
      </c>
    </row>
    <row r="23" spans="1:21" ht="14.4" customHeight="1" x14ac:dyDescent="0.3">
      <c r="A23" s="663">
        <v>25</v>
      </c>
      <c r="B23" s="664" t="s">
        <v>1680</v>
      </c>
      <c r="C23" s="664" t="s">
        <v>1868</v>
      </c>
      <c r="D23" s="745" t="s">
        <v>2570</v>
      </c>
      <c r="E23" s="746" t="s">
        <v>1893</v>
      </c>
      <c r="F23" s="664" t="s">
        <v>1866</v>
      </c>
      <c r="G23" s="664" t="s">
        <v>1942</v>
      </c>
      <c r="H23" s="664" t="s">
        <v>524</v>
      </c>
      <c r="I23" s="664" t="s">
        <v>1943</v>
      </c>
      <c r="J23" s="664" t="s">
        <v>1944</v>
      </c>
      <c r="K23" s="664" t="s">
        <v>1945</v>
      </c>
      <c r="L23" s="665">
        <v>0</v>
      </c>
      <c r="M23" s="665">
        <v>0</v>
      </c>
      <c r="N23" s="664">
        <v>2</v>
      </c>
      <c r="O23" s="747">
        <v>1</v>
      </c>
      <c r="P23" s="665">
        <v>0</v>
      </c>
      <c r="Q23" s="680"/>
      <c r="R23" s="664">
        <v>2</v>
      </c>
      <c r="S23" s="680">
        <v>1</v>
      </c>
      <c r="T23" s="747">
        <v>1</v>
      </c>
      <c r="U23" s="703">
        <v>1</v>
      </c>
    </row>
    <row r="24" spans="1:21" ht="14.4" customHeight="1" x14ac:dyDescent="0.3">
      <c r="A24" s="663">
        <v>25</v>
      </c>
      <c r="B24" s="664" t="s">
        <v>1680</v>
      </c>
      <c r="C24" s="664" t="s">
        <v>1868</v>
      </c>
      <c r="D24" s="745" t="s">
        <v>2570</v>
      </c>
      <c r="E24" s="746" t="s">
        <v>1893</v>
      </c>
      <c r="F24" s="664" t="s">
        <v>1866</v>
      </c>
      <c r="G24" s="664" t="s">
        <v>1946</v>
      </c>
      <c r="H24" s="664" t="s">
        <v>524</v>
      </c>
      <c r="I24" s="664" t="s">
        <v>1947</v>
      </c>
      <c r="J24" s="664" t="s">
        <v>1948</v>
      </c>
      <c r="K24" s="664" t="s">
        <v>1949</v>
      </c>
      <c r="L24" s="665">
        <v>0</v>
      </c>
      <c r="M24" s="665">
        <v>0</v>
      </c>
      <c r="N24" s="664">
        <v>1</v>
      </c>
      <c r="O24" s="747">
        <v>1</v>
      </c>
      <c r="P24" s="665">
        <v>0</v>
      </c>
      <c r="Q24" s="680"/>
      <c r="R24" s="664">
        <v>1</v>
      </c>
      <c r="S24" s="680">
        <v>1</v>
      </c>
      <c r="T24" s="747">
        <v>1</v>
      </c>
      <c r="U24" s="703">
        <v>1</v>
      </c>
    </row>
    <row r="25" spans="1:21" ht="14.4" customHeight="1" x14ac:dyDescent="0.3">
      <c r="A25" s="663">
        <v>25</v>
      </c>
      <c r="B25" s="664" t="s">
        <v>1680</v>
      </c>
      <c r="C25" s="664" t="s">
        <v>1868</v>
      </c>
      <c r="D25" s="745" t="s">
        <v>2570</v>
      </c>
      <c r="E25" s="746" t="s">
        <v>1901</v>
      </c>
      <c r="F25" s="664" t="s">
        <v>1866</v>
      </c>
      <c r="G25" s="664" t="s">
        <v>1915</v>
      </c>
      <c r="H25" s="664" t="s">
        <v>1188</v>
      </c>
      <c r="I25" s="664" t="s">
        <v>1518</v>
      </c>
      <c r="J25" s="664" t="s">
        <v>1317</v>
      </c>
      <c r="K25" s="664" t="s">
        <v>1795</v>
      </c>
      <c r="L25" s="665">
        <v>154.36000000000001</v>
      </c>
      <c r="M25" s="665">
        <v>4167.7200000000012</v>
      </c>
      <c r="N25" s="664">
        <v>27</v>
      </c>
      <c r="O25" s="747">
        <v>25</v>
      </c>
      <c r="P25" s="665">
        <v>2006.6800000000007</v>
      </c>
      <c r="Q25" s="680">
        <v>0.48148148148148151</v>
      </c>
      <c r="R25" s="664">
        <v>13</v>
      </c>
      <c r="S25" s="680">
        <v>0.48148148148148145</v>
      </c>
      <c r="T25" s="747">
        <v>11.5</v>
      </c>
      <c r="U25" s="703">
        <v>0.46</v>
      </c>
    </row>
    <row r="26" spans="1:21" ht="14.4" customHeight="1" x14ac:dyDescent="0.3">
      <c r="A26" s="663">
        <v>25</v>
      </c>
      <c r="B26" s="664" t="s">
        <v>1680</v>
      </c>
      <c r="C26" s="664" t="s">
        <v>1868</v>
      </c>
      <c r="D26" s="745" t="s">
        <v>2570</v>
      </c>
      <c r="E26" s="746" t="s">
        <v>1901</v>
      </c>
      <c r="F26" s="664" t="s">
        <v>1866</v>
      </c>
      <c r="G26" s="664" t="s">
        <v>1950</v>
      </c>
      <c r="H26" s="664" t="s">
        <v>524</v>
      </c>
      <c r="I26" s="664" t="s">
        <v>1951</v>
      </c>
      <c r="J26" s="664" t="s">
        <v>1952</v>
      </c>
      <c r="K26" s="664" t="s">
        <v>1953</v>
      </c>
      <c r="L26" s="665">
        <v>0</v>
      </c>
      <c r="M26" s="665">
        <v>0</v>
      </c>
      <c r="N26" s="664">
        <v>2</v>
      </c>
      <c r="O26" s="747">
        <v>1</v>
      </c>
      <c r="P26" s="665">
        <v>0</v>
      </c>
      <c r="Q26" s="680"/>
      <c r="R26" s="664">
        <v>1</v>
      </c>
      <c r="S26" s="680">
        <v>0.5</v>
      </c>
      <c r="T26" s="747">
        <v>0.5</v>
      </c>
      <c r="U26" s="703">
        <v>0.5</v>
      </c>
    </row>
    <row r="27" spans="1:21" ht="14.4" customHeight="1" x14ac:dyDescent="0.3">
      <c r="A27" s="663">
        <v>25</v>
      </c>
      <c r="B27" s="664" t="s">
        <v>1680</v>
      </c>
      <c r="C27" s="664" t="s">
        <v>1868</v>
      </c>
      <c r="D27" s="745" t="s">
        <v>2570</v>
      </c>
      <c r="E27" s="746" t="s">
        <v>1901</v>
      </c>
      <c r="F27" s="664" t="s">
        <v>1866</v>
      </c>
      <c r="G27" s="664" t="s">
        <v>1954</v>
      </c>
      <c r="H27" s="664" t="s">
        <v>524</v>
      </c>
      <c r="I27" s="664" t="s">
        <v>782</v>
      </c>
      <c r="J27" s="664" t="s">
        <v>783</v>
      </c>
      <c r="K27" s="664" t="s">
        <v>1955</v>
      </c>
      <c r="L27" s="665">
        <v>0</v>
      </c>
      <c r="M27" s="665">
        <v>0</v>
      </c>
      <c r="N27" s="664">
        <v>1</v>
      </c>
      <c r="O27" s="747">
        <v>0.5</v>
      </c>
      <c r="P27" s="665"/>
      <c r="Q27" s="680"/>
      <c r="R27" s="664"/>
      <c r="S27" s="680">
        <v>0</v>
      </c>
      <c r="T27" s="747"/>
      <c r="U27" s="703">
        <v>0</v>
      </c>
    </row>
    <row r="28" spans="1:21" ht="14.4" customHeight="1" x14ac:dyDescent="0.3">
      <c r="A28" s="663">
        <v>25</v>
      </c>
      <c r="B28" s="664" t="s">
        <v>1680</v>
      </c>
      <c r="C28" s="664" t="s">
        <v>1868</v>
      </c>
      <c r="D28" s="745" t="s">
        <v>2570</v>
      </c>
      <c r="E28" s="746" t="s">
        <v>1901</v>
      </c>
      <c r="F28" s="664" t="s">
        <v>1866</v>
      </c>
      <c r="G28" s="664" t="s">
        <v>1916</v>
      </c>
      <c r="H28" s="664" t="s">
        <v>524</v>
      </c>
      <c r="I28" s="664" t="s">
        <v>1463</v>
      </c>
      <c r="J28" s="664" t="s">
        <v>1464</v>
      </c>
      <c r="K28" s="664" t="s">
        <v>1917</v>
      </c>
      <c r="L28" s="665">
        <v>132.97999999999999</v>
      </c>
      <c r="M28" s="665">
        <v>1063.8399999999999</v>
      </c>
      <c r="N28" s="664">
        <v>8</v>
      </c>
      <c r="O28" s="747">
        <v>7</v>
      </c>
      <c r="P28" s="665">
        <v>531.91999999999996</v>
      </c>
      <c r="Q28" s="680">
        <v>0.5</v>
      </c>
      <c r="R28" s="664">
        <v>4</v>
      </c>
      <c r="S28" s="680">
        <v>0.5</v>
      </c>
      <c r="T28" s="747">
        <v>3.5</v>
      </c>
      <c r="U28" s="703">
        <v>0.5</v>
      </c>
    </row>
    <row r="29" spans="1:21" ht="14.4" customHeight="1" x14ac:dyDescent="0.3">
      <c r="A29" s="663">
        <v>25</v>
      </c>
      <c r="B29" s="664" t="s">
        <v>1680</v>
      </c>
      <c r="C29" s="664" t="s">
        <v>1868</v>
      </c>
      <c r="D29" s="745" t="s">
        <v>2570</v>
      </c>
      <c r="E29" s="746" t="s">
        <v>1901</v>
      </c>
      <c r="F29" s="664" t="s">
        <v>1866</v>
      </c>
      <c r="G29" s="664" t="s">
        <v>1956</v>
      </c>
      <c r="H29" s="664" t="s">
        <v>524</v>
      </c>
      <c r="I29" s="664" t="s">
        <v>1957</v>
      </c>
      <c r="J29" s="664" t="s">
        <v>991</v>
      </c>
      <c r="K29" s="664" t="s">
        <v>1958</v>
      </c>
      <c r="L29" s="665">
        <v>0</v>
      </c>
      <c r="M29" s="665">
        <v>0</v>
      </c>
      <c r="N29" s="664">
        <v>1</v>
      </c>
      <c r="O29" s="747">
        <v>0.5</v>
      </c>
      <c r="P29" s="665"/>
      <c r="Q29" s="680"/>
      <c r="R29" s="664"/>
      <c r="S29" s="680">
        <v>0</v>
      </c>
      <c r="T29" s="747"/>
      <c r="U29" s="703">
        <v>0</v>
      </c>
    </row>
    <row r="30" spans="1:21" ht="14.4" customHeight="1" x14ac:dyDescent="0.3">
      <c r="A30" s="663">
        <v>25</v>
      </c>
      <c r="B30" s="664" t="s">
        <v>1680</v>
      </c>
      <c r="C30" s="664" t="s">
        <v>1868</v>
      </c>
      <c r="D30" s="745" t="s">
        <v>2570</v>
      </c>
      <c r="E30" s="746" t="s">
        <v>1901</v>
      </c>
      <c r="F30" s="664" t="s">
        <v>1866</v>
      </c>
      <c r="G30" s="664" t="s">
        <v>1959</v>
      </c>
      <c r="H30" s="664" t="s">
        <v>524</v>
      </c>
      <c r="I30" s="664" t="s">
        <v>1443</v>
      </c>
      <c r="J30" s="664" t="s">
        <v>1444</v>
      </c>
      <c r="K30" s="664" t="s">
        <v>1958</v>
      </c>
      <c r="L30" s="665">
        <v>34.19</v>
      </c>
      <c r="M30" s="665">
        <v>34.19</v>
      </c>
      <c r="N30" s="664">
        <v>1</v>
      </c>
      <c r="O30" s="747">
        <v>0.5</v>
      </c>
      <c r="P30" s="665">
        <v>34.19</v>
      </c>
      <c r="Q30" s="680">
        <v>1</v>
      </c>
      <c r="R30" s="664">
        <v>1</v>
      </c>
      <c r="S30" s="680">
        <v>1</v>
      </c>
      <c r="T30" s="747">
        <v>0.5</v>
      </c>
      <c r="U30" s="703">
        <v>1</v>
      </c>
    </row>
    <row r="31" spans="1:21" ht="14.4" customHeight="1" x14ac:dyDescent="0.3">
      <c r="A31" s="663">
        <v>25</v>
      </c>
      <c r="B31" s="664" t="s">
        <v>1680</v>
      </c>
      <c r="C31" s="664" t="s">
        <v>1868</v>
      </c>
      <c r="D31" s="745" t="s">
        <v>2570</v>
      </c>
      <c r="E31" s="746" t="s">
        <v>1901</v>
      </c>
      <c r="F31" s="664" t="s">
        <v>1866</v>
      </c>
      <c r="G31" s="664" t="s">
        <v>1960</v>
      </c>
      <c r="H31" s="664" t="s">
        <v>524</v>
      </c>
      <c r="I31" s="664" t="s">
        <v>1961</v>
      </c>
      <c r="J31" s="664" t="s">
        <v>1962</v>
      </c>
      <c r="K31" s="664" t="s">
        <v>1963</v>
      </c>
      <c r="L31" s="665">
        <v>0</v>
      </c>
      <c r="M31" s="665">
        <v>0</v>
      </c>
      <c r="N31" s="664">
        <v>1</v>
      </c>
      <c r="O31" s="747">
        <v>0.5</v>
      </c>
      <c r="P31" s="665">
        <v>0</v>
      </c>
      <c r="Q31" s="680"/>
      <c r="R31" s="664">
        <v>1</v>
      </c>
      <c r="S31" s="680">
        <v>1</v>
      </c>
      <c r="T31" s="747">
        <v>0.5</v>
      </c>
      <c r="U31" s="703">
        <v>1</v>
      </c>
    </row>
    <row r="32" spans="1:21" ht="14.4" customHeight="1" x14ac:dyDescent="0.3">
      <c r="A32" s="663">
        <v>25</v>
      </c>
      <c r="B32" s="664" t="s">
        <v>1680</v>
      </c>
      <c r="C32" s="664" t="s">
        <v>1868</v>
      </c>
      <c r="D32" s="745" t="s">
        <v>2570</v>
      </c>
      <c r="E32" s="746" t="s">
        <v>1901</v>
      </c>
      <c r="F32" s="664" t="s">
        <v>1866</v>
      </c>
      <c r="G32" s="664" t="s">
        <v>1918</v>
      </c>
      <c r="H32" s="664" t="s">
        <v>524</v>
      </c>
      <c r="I32" s="664" t="s">
        <v>1919</v>
      </c>
      <c r="J32" s="664" t="s">
        <v>550</v>
      </c>
      <c r="K32" s="664" t="s">
        <v>1920</v>
      </c>
      <c r="L32" s="665">
        <v>18.260000000000002</v>
      </c>
      <c r="M32" s="665">
        <v>36.520000000000003</v>
      </c>
      <c r="N32" s="664">
        <v>2</v>
      </c>
      <c r="O32" s="747">
        <v>1.5</v>
      </c>
      <c r="P32" s="665">
        <v>18.260000000000002</v>
      </c>
      <c r="Q32" s="680">
        <v>0.5</v>
      </c>
      <c r="R32" s="664">
        <v>1</v>
      </c>
      <c r="S32" s="680">
        <v>0.5</v>
      </c>
      <c r="T32" s="747">
        <v>0.5</v>
      </c>
      <c r="U32" s="703">
        <v>0.33333333333333331</v>
      </c>
    </row>
    <row r="33" spans="1:21" ht="14.4" customHeight="1" x14ac:dyDescent="0.3">
      <c r="A33" s="663">
        <v>25</v>
      </c>
      <c r="B33" s="664" t="s">
        <v>1680</v>
      </c>
      <c r="C33" s="664" t="s">
        <v>1868</v>
      </c>
      <c r="D33" s="745" t="s">
        <v>2570</v>
      </c>
      <c r="E33" s="746" t="s">
        <v>1901</v>
      </c>
      <c r="F33" s="664" t="s">
        <v>1866</v>
      </c>
      <c r="G33" s="664" t="s">
        <v>1926</v>
      </c>
      <c r="H33" s="664" t="s">
        <v>524</v>
      </c>
      <c r="I33" s="664" t="s">
        <v>696</v>
      </c>
      <c r="J33" s="664" t="s">
        <v>1927</v>
      </c>
      <c r="K33" s="664" t="s">
        <v>1925</v>
      </c>
      <c r="L33" s="665">
        <v>0</v>
      </c>
      <c r="M33" s="665">
        <v>0</v>
      </c>
      <c r="N33" s="664">
        <v>1</v>
      </c>
      <c r="O33" s="747">
        <v>0.5</v>
      </c>
      <c r="P33" s="665"/>
      <c r="Q33" s="680"/>
      <c r="R33" s="664"/>
      <c r="S33" s="680">
        <v>0</v>
      </c>
      <c r="T33" s="747"/>
      <c r="U33" s="703">
        <v>0</v>
      </c>
    </row>
    <row r="34" spans="1:21" ht="14.4" customHeight="1" x14ac:dyDescent="0.3">
      <c r="A34" s="663">
        <v>25</v>
      </c>
      <c r="B34" s="664" t="s">
        <v>1680</v>
      </c>
      <c r="C34" s="664" t="s">
        <v>1868</v>
      </c>
      <c r="D34" s="745" t="s">
        <v>2570</v>
      </c>
      <c r="E34" s="746" t="s">
        <v>1904</v>
      </c>
      <c r="F34" s="664" t="s">
        <v>1866</v>
      </c>
      <c r="G34" s="664" t="s">
        <v>1915</v>
      </c>
      <c r="H34" s="664" t="s">
        <v>1188</v>
      </c>
      <c r="I34" s="664" t="s">
        <v>1518</v>
      </c>
      <c r="J34" s="664" t="s">
        <v>1317</v>
      </c>
      <c r="K34" s="664" t="s">
        <v>1795</v>
      </c>
      <c r="L34" s="665">
        <v>154.36000000000001</v>
      </c>
      <c r="M34" s="665">
        <v>771.80000000000007</v>
      </c>
      <c r="N34" s="664">
        <v>5</v>
      </c>
      <c r="O34" s="747">
        <v>4.5</v>
      </c>
      <c r="P34" s="665">
        <v>308.72000000000003</v>
      </c>
      <c r="Q34" s="680">
        <v>0.4</v>
      </c>
      <c r="R34" s="664">
        <v>2</v>
      </c>
      <c r="S34" s="680">
        <v>0.4</v>
      </c>
      <c r="T34" s="747">
        <v>2</v>
      </c>
      <c r="U34" s="703">
        <v>0.44444444444444442</v>
      </c>
    </row>
    <row r="35" spans="1:21" ht="14.4" customHeight="1" x14ac:dyDescent="0.3">
      <c r="A35" s="663">
        <v>25</v>
      </c>
      <c r="B35" s="664" t="s">
        <v>1680</v>
      </c>
      <c r="C35" s="664" t="s">
        <v>1868</v>
      </c>
      <c r="D35" s="745" t="s">
        <v>2570</v>
      </c>
      <c r="E35" s="746" t="s">
        <v>1904</v>
      </c>
      <c r="F35" s="664" t="s">
        <v>1866</v>
      </c>
      <c r="G35" s="664" t="s">
        <v>1964</v>
      </c>
      <c r="H35" s="664" t="s">
        <v>524</v>
      </c>
      <c r="I35" s="664" t="s">
        <v>1965</v>
      </c>
      <c r="J35" s="664" t="s">
        <v>1966</v>
      </c>
      <c r="K35" s="664" t="s">
        <v>1967</v>
      </c>
      <c r="L35" s="665">
        <v>78.33</v>
      </c>
      <c r="M35" s="665">
        <v>156.66</v>
      </c>
      <c r="N35" s="664">
        <v>2</v>
      </c>
      <c r="O35" s="747">
        <v>0.5</v>
      </c>
      <c r="P35" s="665"/>
      <c r="Q35" s="680">
        <v>0</v>
      </c>
      <c r="R35" s="664"/>
      <c r="S35" s="680">
        <v>0</v>
      </c>
      <c r="T35" s="747"/>
      <c r="U35" s="703">
        <v>0</v>
      </c>
    </row>
    <row r="36" spans="1:21" ht="14.4" customHeight="1" x14ac:dyDescent="0.3">
      <c r="A36" s="663">
        <v>25</v>
      </c>
      <c r="B36" s="664" t="s">
        <v>1680</v>
      </c>
      <c r="C36" s="664" t="s">
        <v>1868</v>
      </c>
      <c r="D36" s="745" t="s">
        <v>2570</v>
      </c>
      <c r="E36" s="746" t="s">
        <v>1904</v>
      </c>
      <c r="F36" s="664" t="s">
        <v>1866</v>
      </c>
      <c r="G36" s="664" t="s">
        <v>1921</v>
      </c>
      <c r="H36" s="664" t="s">
        <v>524</v>
      </c>
      <c r="I36" s="664" t="s">
        <v>1533</v>
      </c>
      <c r="J36" s="664" t="s">
        <v>1534</v>
      </c>
      <c r="K36" s="664" t="s">
        <v>1824</v>
      </c>
      <c r="L36" s="665">
        <v>2991.23</v>
      </c>
      <c r="M36" s="665">
        <v>2991.23</v>
      </c>
      <c r="N36" s="664">
        <v>1</v>
      </c>
      <c r="O36" s="747">
        <v>1</v>
      </c>
      <c r="P36" s="665">
        <v>2991.23</v>
      </c>
      <c r="Q36" s="680">
        <v>1</v>
      </c>
      <c r="R36" s="664">
        <v>1</v>
      </c>
      <c r="S36" s="680">
        <v>1</v>
      </c>
      <c r="T36" s="747">
        <v>1</v>
      </c>
      <c r="U36" s="703">
        <v>1</v>
      </c>
    </row>
    <row r="37" spans="1:21" ht="14.4" customHeight="1" x14ac:dyDescent="0.3">
      <c r="A37" s="663">
        <v>25</v>
      </c>
      <c r="B37" s="664" t="s">
        <v>1680</v>
      </c>
      <c r="C37" s="664" t="s">
        <v>1868</v>
      </c>
      <c r="D37" s="745" t="s">
        <v>2570</v>
      </c>
      <c r="E37" s="746" t="s">
        <v>1904</v>
      </c>
      <c r="F37" s="664" t="s">
        <v>1866</v>
      </c>
      <c r="G37" s="664" t="s">
        <v>1916</v>
      </c>
      <c r="H37" s="664" t="s">
        <v>524</v>
      </c>
      <c r="I37" s="664" t="s">
        <v>1463</v>
      </c>
      <c r="J37" s="664" t="s">
        <v>1464</v>
      </c>
      <c r="K37" s="664" t="s">
        <v>1917</v>
      </c>
      <c r="L37" s="665">
        <v>132.97999999999999</v>
      </c>
      <c r="M37" s="665">
        <v>132.97999999999999</v>
      </c>
      <c r="N37" s="664">
        <v>1</v>
      </c>
      <c r="O37" s="747">
        <v>0.5</v>
      </c>
      <c r="P37" s="665"/>
      <c r="Q37" s="680">
        <v>0</v>
      </c>
      <c r="R37" s="664"/>
      <c r="S37" s="680">
        <v>0</v>
      </c>
      <c r="T37" s="747"/>
      <c r="U37" s="703">
        <v>0</v>
      </c>
    </row>
    <row r="38" spans="1:21" ht="14.4" customHeight="1" x14ac:dyDescent="0.3">
      <c r="A38" s="663">
        <v>25</v>
      </c>
      <c r="B38" s="664" t="s">
        <v>1680</v>
      </c>
      <c r="C38" s="664" t="s">
        <v>1868</v>
      </c>
      <c r="D38" s="745" t="s">
        <v>2570</v>
      </c>
      <c r="E38" s="746" t="s">
        <v>1904</v>
      </c>
      <c r="F38" s="664" t="s">
        <v>1866</v>
      </c>
      <c r="G38" s="664" t="s">
        <v>1918</v>
      </c>
      <c r="H38" s="664" t="s">
        <v>1188</v>
      </c>
      <c r="I38" s="664" t="s">
        <v>1258</v>
      </c>
      <c r="J38" s="664" t="s">
        <v>550</v>
      </c>
      <c r="K38" s="664" t="s">
        <v>1826</v>
      </c>
      <c r="L38" s="665">
        <v>18.260000000000002</v>
      </c>
      <c r="M38" s="665">
        <v>36.520000000000003</v>
      </c>
      <c r="N38" s="664">
        <v>2</v>
      </c>
      <c r="O38" s="747">
        <v>1.5</v>
      </c>
      <c r="P38" s="665"/>
      <c r="Q38" s="680">
        <v>0</v>
      </c>
      <c r="R38" s="664"/>
      <c r="S38" s="680">
        <v>0</v>
      </c>
      <c r="T38" s="747"/>
      <c r="U38" s="703">
        <v>0</v>
      </c>
    </row>
    <row r="39" spans="1:21" ht="14.4" customHeight="1" x14ac:dyDescent="0.3">
      <c r="A39" s="663">
        <v>25</v>
      </c>
      <c r="B39" s="664" t="s">
        <v>1680</v>
      </c>
      <c r="C39" s="664" t="s">
        <v>1868</v>
      </c>
      <c r="D39" s="745" t="s">
        <v>2570</v>
      </c>
      <c r="E39" s="746" t="s">
        <v>1904</v>
      </c>
      <c r="F39" s="664" t="s">
        <v>1866</v>
      </c>
      <c r="G39" s="664" t="s">
        <v>1918</v>
      </c>
      <c r="H39" s="664" t="s">
        <v>1188</v>
      </c>
      <c r="I39" s="664" t="s">
        <v>1197</v>
      </c>
      <c r="J39" s="664" t="s">
        <v>550</v>
      </c>
      <c r="K39" s="664" t="s">
        <v>1827</v>
      </c>
      <c r="L39" s="665">
        <v>36.54</v>
      </c>
      <c r="M39" s="665">
        <v>36.54</v>
      </c>
      <c r="N39" s="664">
        <v>1</v>
      </c>
      <c r="O39" s="747">
        <v>1</v>
      </c>
      <c r="P39" s="665"/>
      <c r="Q39" s="680">
        <v>0</v>
      </c>
      <c r="R39" s="664"/>
      <c r="S39" s="680">
        <v>0</v>
      </c>
      <c r="T39" s="747"/>
      <c r="U39" s="703">
        <v>0</v>
      </c>
    </row>
    <row r="40" spans="1:21" ht="14.4" customHeight="1" x14ac:dyDescent="0.3">
      <c r="A40" s="663">
        <v>25</v>
      </c>
      <c r="B40" s="664" t="s">
        <v>1680</v>
      </c>
      <c r="C40" s="664" t="s">
        <v>1868</v>
      </c>
      <c r="D40" s="745" t="s">
        <v>2570</v>
      </c>
      <c r="E40" s="746" t="s">
        <v>1905</v>
      </c>
      <c r="F40" s="664" t="s">
        <v>1866</v>
      </c>
      <c r="G40" s="664" t="s">
        <v>1915</v>
      </c>
      <c r="H40" s="664" t="s">
        <v>1188</v>
      </c>
      <c r="I40" s="664" t="s">
        <v>1518</v>
      </c>
      <c r="J40" s="664" t="s">
        <v>1317</v>
      </c>
      <c r="K40" s="664" t="s">
        <v>1795</v>
      </c>
      <c r="L40" s="665">
        <v>154.36000000000001</v>
      </c>
      <c r="M40" s="665">
        <v>2469.7600000000002</v>
      </c>
      <c r="N40" s="664">
        <v>16</v>
      </c>
      <c r="O40" s="747">
        <v>15</v>
      </c>
      <c r="P40" s="665">
        <v>1080.52</v>
      </c>
      <c r="Q40" s="680">
        <v>0.43749999999999994</v>
      </c>
      <c r="R40" s="664">
        <v>7</v>
      </c>
      <c r="S40" s="680">
        <v>0.4375</v>
      </c>
      <c r="T40" s="747">
        <v>7</v>
      </c>
      <c r="U40" s="703">
        <v>0.46666666666666667</v>
      </c>
    </row>
    <row r="41" spans="1:21" ht="14.4" customHeight="1" x14ac:dyDescent="0.3">
      <c r="A41" s="663">
        <v>25</v>
      </c>
      <c r="B41" s="664" t="s">
        <v>1680</v>
      </c>
      <c r="C41" s="664" t="s">
        <v>1868</v>
      </c>
      <c r="D41" s="745" t="s">
        <v>2570</v>
      </c>
      <c r="E41" s="746" t="s">
        <v>1905</v>
      </c>
      <c r="F41" s="664" t="s">
        <v>1866</v>
      </c>
      <c r="G41" s="664" t="s">
        <v>1968</v>
      </c>
      <c r="H41" s="664" t="s">
        <v>524</v>
      </c>
      <c r="I41" s="664" t="s">
        <v>1455</v>
      </c>
      <c r="J41" s="664" t="s">
        <v>1456</v>
      </c>
      <c r="K41" s="664" t="s">
        <v>1967</v>
      </c>
      <c r="L41" s="665">
        <v>170.52</v>
      </c>
      <c r="M41" s="665">
        <v>170.52</v>
      </c>
      <c r="N41" s="664">
        <v>1</v>
      </c>
      <c r="O41" s="747">
        <v>1</v>
      </c>
      <c r="P41" s="665"/>
      <c r="Q41" s="680">
        <v>0</v>
      </c>
      <c r="R41" s="664"/>
      <c r="S41" s="680">
        <v>0</v>
      </c>
      <c r="T41" s="747"/>
      <c r="U41" s="703">
        <v>0</v>
      </c>
    </row>
    <row r="42" spans="1:21" ht="14.4" customHeight="1" x14ac:dyDescent="0.3">
      <c r="A42" s="663">
        <v>25</v>
      </c>
      <c r="B42" s="664" t="s">
        <v>1680</v>
      </c>
      <c r="C42" s="664" t="s">
        <v>1868</v>
      </c>
      <c r="D42" s="745" t="s">
        <v>2570</v>
      </c>
      <c r="E42" s="746" t="s">
        <v>1905</v>
      </c>
      <c r="F42" s="664" t="s">
        <v>1866</v>
      </c>
      <c r="G42" s="664" t="s">
        <v>1916</v>
      </c>
      <c r="H42" s="664" t="s">
        <v>524</v>
      </c>
      <c r="I42" s="664" t="s">
        <v>1463</v>
      </c>
      <c r="J42" s="664" t="s">
        <v>1464</v>
      </c>
      <c r="K42" s="664" t="s">
        <v>1917</v>
      </c>
      <c r="L42" s="665">
        <v>132.97999999999999</v>
      </c>
      <c r="M42" s="665">
        <v>930.8599999999999</v>
      </c>
      <c r="N42" s="664">
        <v>7</v>
      </c>
      <c r="O42" s="747">
        <v>5</v>
      </c>
      <c r="P42" s="665">
        <v>398.93999999999994</v>
      </c>
      <c r="Q42" s="680">
        <v>0.42857142857142855</v>
      </c>
      <c r="R42" s="664">
        <v>3</v>
      </c>
      <c r="S42" s="680">
        <v>0.42857142857142855</v>
      </c>
      <c r="T42" s="747">
        <v>3</v>
      </c>
      <c r="U42" s="703">
        <v>0.6</v>
      </c>
    </row>
    <row r="43" spans="1:21" ht="14.4" customHeight="1" x14ac:dyDescent="0.3">
      <c r="A43" s="663">
        <v>25</v>
      </c>
      <c r="B43" s="664" t="s">
        <v>1680</v>
      </c>
      <c r="C43" s="664" t="s">
        <v>1868</v>
      </c>
      <c r="D43" s="745" t="s">
        <v>2570</v>
      </c>
      <c r="E43" s="746" t="s">
        <v>1905</v>
      </c>
      <c r="F43" s="664" t="s">
        <v>1866</v>
      </c>
      <c r="G43" s="664" t="s">
        <v>1959</v>
      </c>
      <c r="H43" s="664" t="s">
        <v>524</v>
      </c>
      <c r="I43" s="664" t="s">
        <v>1969</v>
      </c>
      <c r="J43" s="664" t="s">
        <v>1444</v>
      </c>
      <c r="K43" s="664" t="s">
        <v>1970</v>
      </c>
      <c r="L43" s="665">
        <v>34.19</v>
      </c>
      <c r="M43" s="665">
        <v>102.57</v>
      </c>
      <c r="N43" s="664">
        <v>3</v>
      </c>
      <c r="O43" s="747">
        <v>0.5</v>
      </c>
      <c r="P43" s="665"/>
      <c r="Q43" s="680">
        <v>0</v>
      </c>
      <c r="R43" s="664"/>
      <c r="S43" s="680">
        <v>0</v>
      </c>
      <c r="T43" s="747"/>
      <c r="U43" s="703">
        <v>0</v>
      </c>
    </row>
    <row r="44" spans="1:21" ht="14.4" customHeight="1" x14ac:dyDescent="0.3">
      <c r="A44" s="663">
        <v>25</v>
      </c>
      <c r="B44" s="664" t="s">
        <v>1680</v>
      </c>
      <c r="C44" s="664" t="s">
        <v>1868</v>
      </c>
      <c r="D44" s="745" t="s">
        <v>2570</v>
      </c>
      <c r="E44" s="746" t="s">
        <v>1905</v>
      </c>
      <c r="F44" s="664" t="s">
        <v>1866</v>
      </c>
      <c r="G44" s="664" t="s">
        <v>1918</v>
      </c>
      <c r="H44" s="664" t="s">
        <v>524</v>
      </c>
      <c r="I44" s="664" t="s">
        <v>1919</v>
      </c>
      <c r="J44" s="664" t="s">
        <v>550</v>
      </c>
      <c r="K44" s="664" t="s">
        <v>1920</v>
      </c>
      <c r="L44" s="665">
        <v>18.260000000000002</v>
      </c>
      <c r="M44" s="665">
        <v>18.260000000000002</v>
      </c>
      <c r="N44" s="664">
        <v>1</v>
      </c>
      <c r="O44" s="747">
        <v>1</v>
      </c>
      <c r="P44" s="665"/>
      <c r="Q44" s="680">
        <v>0</v>
      </c>
      <c r="R44" s="664"/>
      <c r="S44" s="680">
        <v>0</v>
      </c>
      <c r="T44" s="747"/>
      <c r="U44" s="703">
        <v>0</v>
      </c>
    </row>
    <row r="45" spans="1:21" ht="14.4" customHeight="1" x14ac:dyDescent="0.3">
      <c r="A45" s="663">
        <v>25</v>
      </c>
      <c r="B45" s="664" t="s">
        <v>1680</v>
      </c>
      <c r="C45" s="664" t="s">
        <v>1868</v>
      </c>
      <c r="D45" s="745" t="s">
        <v>2570</v>
      </c>
      <c r="E45" s="746" t="s">
        <v>1905</v>
      </c>
      <c r="F45" s="664" t="s">
        <v>1866</v>
      </c>
      <c r="G45" s="664" t="s">
        <v>1926</v>
      </c>
      <c r="H45" s="664" t="s">
        <v>524</v>
      </c>
      <c r="I45" s="664" t="s">
        <v>696</v>
      </c>
      <c r="J45" s="664" t="s">
        <v>1927</v>
      </c>
      <c r="K45" s="664" t="s">
        <v>1925</v>
      </c>
      <c r="L45" s="665">
        <v>0</v>
      </c>
      <c r="M45" s="665">
        <v>0</v>
      </c>
      <c r="N45" s="664">
        <v>1</v>
      </c>
      <c r="O45" s="747">
        <v>1</v>
      </c>
      <c r="P45" s="665"/>
      <c r="Q45" s="680"/>
      <c r="R45" s="664"/>
      <c r="S45" s="680">
        <v>0</v>
      </c>
      <c r="T45" s="747"/>
      <c r="U45" s="703">
        <v>0</v>
      </c>
    </row>
    <row r="46" spans="1:21" ht="14.4" customHeight="1" x14ac:dyDescent="0.3">
      <c r="A46" s="663">
        <v>25</v>
      </c>
      <c r="B46" s="664" t="s">
        <v>1680</v>
      </c>
      <c r="C46" s="664" t="s">
        <v>1868</v>
      </c>
      <c r="D46" s="745" t="s">
        <v>2570</v>
      </c>
      <c r="E46" s="746" t="s">
        <v>1905</v>
      </c>
      <c r="F46" s="664" t="s">
        <v>1866</v>
      </c>
      <c r="G46" s="664" t="s">
        <v>1971</v>
      </c>
      <c r="H46" s="664" t="s">
        <v>524</v>
      </c>
      <c r="I46" s="664" t="s">
        <v>1118</v>
      </c>
      <c r="J46" s="664" t="s">
        <v>1972</v>
      </c>
      <c r="K46" s="664" t="s">
        <v>1973</v>
      </c>
      <c r="L46" s="665">
        <v>0</v>
      </c>
      <c r="M46" s="665">
        <v>0</v>
      </c>
      <c r="N46" s="664">
        <v>1</v>
      </c>
      <c r="O46" s="747">
        <v>0.5</v>
      </c>
      <c r="P46" s="665"/>
      <c r="Q46" s="680"/>
      <c r="R46" s="664"/>
      <c r="S46" s="680">
        <v>0</v>
      </c>
      <c r="T46" s="747"/>
      <c r="U46" s="703">
        <v>0</v>
      </c>
    </row>
    <row r="47" spans="1:21" ht="14.4" customHeight="1" x14ac:dyDescent="0.3">
      <c r="A47" s="663">
        <v>25</v>
      </c>
      <c r="B47" s="664" t="s">
        <v>1680</v>
      </c>
      <c r="C47" s="664" t="s">
        <v>1868</v>
      </c>
      <c r="D47" s="745" t="s">
        <v>2570</v>
      </c>
      <c r="E47" s="746" t="s">
        <v>1908</v>
      </c>
      <c r="F47" s="664" t="s">
        <v>1866</v>
      </c>
      <c r="G47" s="664" t="s">
        <v>1915</v>
      </c>
      <c r="H47" s="664" t="s">
        <v>524</v>
      </c>
      <c r="I47" s="664" t="s">
        <v>1934</v>
      </c>
      <c r="J47" s="664" t="s">
        <v>1317</v>
      </c>
      <c r="K47" s="664" t="s">
        <v>1935</v>
      </c>
      <c r="L47" s="665">
        <v>0</v>
      </c>
      <c r="M47" s="665">
        <v>0</v>
      </c>
      <c r="N47" s="664">
        <v>4</v>
      </c>
      <c r="O47" s="747">
        <v>4</v>
      </c>
      <c r="P47" s="665"/>
      <c r="Q47" s="680"/>
      <c r="R47" s="664"/>
      <c r="S47" s="680">
        <v>0</v>
      </c>
      <c r="T47" s="747"/>
      <c r="U47" s="703">
        <v>0</v>
      </c>
    </row>
    <row r="48" spans="1:21" ht="14.4" customHeight="1" x14ac:dyDescent="0.3">
      <c r="A48" s="663">
        <v>25</v>
      </c>
      <c r="B48" s="664" t="s">
        <v>1680</v>
      </c>
      <c r="C48" s="664" t="s">
        <v>1868</v>
      </c>
      <c r="D48" s="745" t="s">
        <v>2570</v>
      </c>
      <c r="E48" s="746" t="s">
        <v>1908</v>
      </c>
      <c r="F48" s="664" t="s">
        <v>1866</v>
      </c>
      <c r="G48" s="664" t="s">
        <v>1915</v>
      </c>
      <c r="H48" s="664" t="s">
        <v>1188</v>
      </c>
      <c r="I48" s="664" t="s">
        <v>1518</v>
      </c>
      <c r="J48" s="664" t="s">
        <v>1317</v>
      </c>
      <c r="K48" s="664" t="s">
        <v>1795</v>
      </c>
      <c r="L48" s="665">
        <v>154.36000000000001</v>
      </c>
      <c r="M48" s="665">
        <v>926.16000000000008</v>
      </c>
      <c r="N48" s="664">
        <v>6</v>
      </c>
      <c r="O48" s="747">
        <v>6</v>
      </c>
      <c r="P48" s="665">
        <v>154.36000000000001</v>
      </c>
      <c r="Q48" s="680">
        <v>0.16666666666666666</v>
      </c>
      <c r="R48" s="664">
        <v>1</v>
      </c>
      <c r="S48" s="680">
        <v>0.16666666666666666</v>
      </c>
      <c r="T48" s="747">
        <v>1</v>
      </c>
      <c r="U48" s="703">
        <v>0.16666666666666666</v>
      </c>
    </row>
    <row r="49" spans="1:21" ht="14.4" customHeight="1" x14ac:dyDescent="0.3">
      <c r="A49" s="663">
        <v>25</v>
      </c>
      <c r="B49" s="664" t="s">
        <v>1680</v>
      </c>
      <c r="C49" s="664" t="s">
        <v>1868</v>
      </c>
      <c r="D49" s="745" t="s">
        <v>2570</v>
      </c>
      <c r="E49" s="746" t="s">
        <v>1908</v>
      </c>
      <c r="F49" s="664" t="s">
        <v>1866</v>
      </c>
      <c r="G49" s="664" t="s">
        <v>1915</v>
      </c>
      <c r="H49" s="664" t="s">
        <v>524</v>
      </c>
      <c r="I49" s="664" t="s">
        <v>1974</v>
      </c>
      <c r="J49" s="664" t="s">
        <v>1317</v>
      </c>
      <c r="K49" s="664" t="s">
        <v>1795</v>
      </c>
      <c r="L49" s="665">
        <v>154.36000000000001</v>
      </c>
      <c r="M49" s="665">
        <v>308.72000000000003</v>
      </c>
      <c r="N49" s="664">
        <v>2</v>
      </c>
      <c r="O49" s="747">
        <v>2</v>
      </c>
      <c r="P49" s="665">
        <v>154.36000000000001</v>
      </c>
      <c r="Q49" s="680">
        <v>0.5</v>
      </c>
      <c r="R49" s="664">
        <v>1</v>
      </c>
      <c r="S49" s="680">
        <v>0.5</v>
      </c>
      <c r="T49" s="747">
        <v>1</v>
      </c>
      <c r="U49" s="703">
        <v>0.5</v>
      </c>
    </row>
    <row r="50" spans="1:21" ht="14.4" customHeight="1" x14ac:dyDescent="0.3">
      <c r="A50" s="663">
        <v>25</v>
      </c>
      <c r="B50" s="664" t="s">
        <v>1680</v>
      </c>
      <c r="C50" s="664" t="s">
        <v>1868</v>
      </c>
      <c r="D50" s="745" t="s">
        <v>2570</v>
      </c>
      <c r="E50" s="746" t="s">
        <v>1908</v>
      </c>
      <c r="F50" s="664" t="s">
        <v>1866</v>
      </c>
      <c r="G50" s="664" t="s">
        <v>1916</v>
      </c>
      <c r="H50" s="664" t="s">
        <v>524</v>
      </c>
      <c r="I50" s="664" t="s">
        <v>1463</v>
      </c>
      <c r="J50" s="664" t="s">
        <v>1464</v>
      </c>
      <c r="K50" s="664" t="s">
        <v>1917</v>
      </c>
      <c r="L50" s="665">
        <v>132.97999999999999</v>
      </c>
      <c r="M50" s="665">
        <v>265.95999999999998</v>
      </c>
      <c r="N50" s="664">
        <v>2</v>
      </c>
      <c r="O50" s="747">
        <v>2</v>
      </c>
      <c r="P50" s="665">
        <v>132.97999999999999</v>
      </c>
      <c r="Q50" s="680">
        <v>0.5</v>
      </c>
      <c r="R50" s="664">
        <v>1</v>
      </c>
      <c r="S50" s="680">
        <v>0.5</v>
      </c>
      <c r="T50" s="747">
        <v>1</v>
      </c>
      <c r="U50" s="703">
        <v>0.5</v>
      </c>
    </row>
    <row r="51" spans="1:21" ht="14.4" customHeight="1" x14ac:dyDescent="0.3">
      <c r="A51" s="663">
        <v>25</v>
      </c>
      <c r="B51" s="664" t="s">
        <v>1680</v>
      </c>
      <c r="C51" s="664" t="s">
        <v>1868</v>
      </c>
      <c r="D51" s="745" t="s">
        <v>2570</v>
      </c>
      <c r="E51" s="746" t="s">
        <v>1911</v>
      </c>
      <c r="F51" s="664" t="s">
        <v>1866</v>
      </c>
      <c r="G51" s="664" t="s">
        <v>1915</v>
      </c>
      <c r="H51" s="664" t="s">
        <v>1188</v>
      </c>
      <c r="I51" s="664" t="s">
        <v>1518</v>
      </c>
      <c r="J51" s="664" t="s">
        <v>1317</v>
      </c>
      <c r="K51" s="664" t="s">
        <v>1795</v>
      </c>
      <c r="L51" s="665">
        <v>154.36000000000001</v>
      </c>
      <c r="M51" s="665">
        <v>617.44000000000005</v>
      </c>
      <c r="N51" s="664">
        <v>4</v>
      </c>
      <c r="O51" s="747">
        <v>3</v>
      </c>
      <c r="P51" s="665">
        <v>154.36000000000001</v>
      </c>
      <c r="Q51" s="680">
        <v>0.25</v>
      </c>
      <c r="R51" s="664">
        <v>1</v>
      </c>
      <c r="S51" s="680">
        <v>0.25</v>
      </c>
      <c r="T51" s="747">
        <v>1</v>
      </c>
      <c r="U51" s="703">
        <v>0.33333333333333331</v>
      </c>
    </row>
    <row r="52" spans="1:21" ht="14.4" customHeight="1" x14ac:dyDescent="0.3">
      <c r="A52" s="663">
        <v>25</v>
      </c>
      <c r="B52" s="664" t="s">
        <v>1680</v>
      </c>
      <c r="C52" s="664" t="s">
        <v>1868</v>
      </c>
      <c r="D52" s="745" t="s">
        <v>2570</v>
      </c>
      <c r="E52" s="746" t="s">
        <v>1911</v>
      </c>
      <c r="F52" s="664" t="s">
        <v>1866</v>
      </c>
      <c r="G52" s="664" t="s">
        <v>1916</v>
      </c>
      <c r="H52" s="664" t="s">
        <v>524</v>
      </c>
      <c r="I52" s="664" t="s">
        <v>1463</v>
      </c>
      <c r="J52" s="664" t="s">
        <v>1464</v>
      </c>
      <c r="K52" s="664" t="s">
        <v>1917</v>
      </c>
      <c r="L52" s="665">
        <v>132.97999999999999</v>
      </c>
      <c r="M52" s="665">
        <v>132.97999999999999</v>
      </c>
      <c r="N52" s="664">
        <v>1</v>
      </c>
      <c r="O52" s="747">
        <v>1</v>
      </c>
      <c r="P52" s="665"/>
      <c r="Q52" s="680">
        <v>0</v>
      </c>
      <c r="R52" s="664"/>
      <c r="S52" s="680">
        <v>0</v>
      </c>
      <c r="T52" s="747"/>
      <c r="U52" s="703">
        <v>0</v>
      </c>
    </row>
    <row r="53" spans="1:21" ht="14.4" customHeight="1" x14ac:dyDescent="0.3">
      <c r="A53" s="663">
        <v>25</v>
      </c>
      <c r="B53" s="664" t="s">
        <v>1680</v>
      </c>
      <c r="C53" s="664" t="s">
        <v>1868</v>
      </c>
      <c r="D53" s="745" t="s">
        <v>2570</v>
      </c>
      <c r="E53" s="746" t="s">
        <v>1914</v>
      </c>
      <c r="F53" s="664" t="s">
        <v>1866</v>
      </c>
      <c r="G53" s="664" t="s">
        <v>1915</v>
      </c>
      <c r="H53" s="664" t="s">
        <v>1188</v>
      </c>
      <c r="I53" s="664" t="s">
        <v>1518</v>
      </c>
      <c r="J53" s="664" t="s">
        <v>1317</v>
      </c>
      <c r="K53" s="664" t="s">
        <v>1795</v>
      </c>
      <c r="L53" s="665">
        <v>154.36000000000001</v>
      </c>
      <c r="M53" s="665">
        <v>308.72000000000003</v>
      </c>
      <c r="N53" s="664">
        <v>2</v>
      </c>
      <c r="O53" s="747">
        <v>2</v>
      </c>
      <c r="P53" s="665"/>
      <c r="Q53" s="680">
        <v>0</v>
      </c>
      <c r="R53" s="664"/>
      <c r="S53" s="680">
        <v>0</v>
      </c>
      <c r="T53" s="747"/>
      <c r="U53" s="703">
        <v>0</v>
      </c>
    </row>
    <row r="54" spans="1:21" ht="14.4" customHeight="1" x14ac:dyDescent="0.3">
      <c r="A54" s="663">
        <v>25</v>
      </c>
      <c r="B54" s="664" t="s">
        <v>1680</v>
      </c>
      <c r="C54" s="664" t="s">
        <v>1868</v>
      </c>
      <c r="D54" s="745" t="s">
        <v>2570</v>
      </c>
      <c r="E54" s="746" t="s">
        <v>1914</v>
      </c>
      <c r="F54" s="664" t="s">
        <v>1866</v>
      </c>
      <c r="G54" s="664" t="s">
        <v>1915</v>
      </c>
      <c r="H54" s="664" t="s">
        <v>1188</v>
      </c>
      <c r="I54" s="664" t="s">
        <v>1316</v>
      </c>
      <c r="J54" s="664" t="s">
        <v>1317</v>
      </c>
      <c r="K54" s="664" t="s">
        <v>1796</v>
      </c>
      <c r="L54" s="665">
        <v>225.06</v>
      </c>
      <c r="M54" s="665">
        <v>225.06</v>
      </c>
      <c r="N54" s="664">
        <v>1</v>
      </c>
      <c r="O54" s="747">
        <v>1</v>
      </c>
      <c r="P54" s="665"/>
      <c r="Q54" s="680">
        <v>0</v>
      </c>
      <c r="R54" s="664"/>
      <c r="S54" s="680">
        <v>0</v>
      </c>
      <c r="T54" s="747"/>
      <c r="U54" s="703">
        <v>0</v>
      </c>
    </row>
    <row r="55" spans="1:21" ht="14.4" customHeight="1" x14ac:dyDescent="0.3">
      <c r="A55" s="663">
        <v>25</v>
      </c>
      <c r="B55" s="664" t="s">
        <v>1680</v>
      </c>
      <c r="C55" s="664" t="s">
        <v>1868</v>
      </c>
      <c r="D55" s="745" t="s">
        <v>2570</v>
      </c>
      <c r="E55" s="746" t="s">
        <v>1914</v>
      </c>
      <c r="F55" s="664" t="s">
        <v>1866</v>
      </c>
      <c r="G55" s="664" t="s">
        <v>1964</v>
      </c>
      <c r="H55" s="664" t="s">
        <v>524</v>
      </c>
      <c r="I55" s="664" t="s">
        <v>1975</v>
      </c>
      <c r="J55" s="664" t="s">
        <v>1976</v>
      </c>
      <c r="K55" s="664" t="s">
        <v>1977</v>
      </c>
      <c r="L55" s="665">
        <v>195.83</v>
      </c>
      <c r="M55" s="665">
        <v>195.83</v>
      </c>
      <c r="N55" s="664">
        <v>1</v>
      </c>
      <c r="O55" s="747">
        <v>0.5</v>
      </c>
      <c r="P55" s="665">
        <v>195.83</v>
      </c>
      <c r="Q55" s="680">
        <v>1</v>
      </c>
      <c r="R55" s="664">
        <v>1</v>
      </c>
      <c r="S55" s="680">
        <v>1</v>
      </c>
      <c r="T55" s="747">
        <v>0.5</v>
      </c>
      <c r="U55" s="703">
        <v>1</v>
      </c>
    </row>
    <row r="56" spans="1:21" ht="14.4" customHeight="1" x14ac:dyDescent="0.3">
      <c r="A56" s="663">
        <v>25</v>
      </c>
      <c r="B56" s="664" t="s">
        <v>1680</v>
      </c>
      <c r="C56" s="664" t="s">
        <v>1868</v>
      </c>
      <c r="D56" s="745" t="s">
        <v>2570</v>
      </c>
      <c r="E56" s="746" t="s">
        <v>1914</v>
      </c>
      <c r="F56" s="664" t="s">
        <v>1866</v>
      </c>
      <c r="G56" s="664" t="s">
        <v>1916</v>
      </c>
      <c r="H56" s="664" t="s">
        <v>524</v>
      </c>
      <c r="I56" s="664" t="s">
        <v>1978</v>
      </c>
      <c r="J56" s="664" t="s">
        <v>1464</v>
      </c>
      <c r="K56" s="664" t="s">
        <v>1917</v>
      </c>
      <c r="L56" s="665">
        <v>132.97999999999999</v>
      </c>
      <c r="M56" s="665">
        <v>398.93999999999994</v>
      </c>
      <c r="N56" s="664">
        <v>3</v>
      </c>
      <c r="O56" s="747">
        <v>1.5</v>
      </c>
      <c r="P56" s="665">
        <v>265.95999999999998</v>
      </c>
      <c r="Q56" s="680">
        <v>0.66666666666666674</v>
      </c>
      <c r="R56" s="664">
        <v>2</v>
      </c>
      <c r="S56" s="680">
        <v>0.66666666666666663</v>
      </c>
      <c r="T56" s="747">
        <v>0.5</v>
      </c>
      <c r="U56" s="703">
        <v>0.33333333333333331</v>
      </c>
    </row>
    <row r="57" spans="1:21" ht="14.4" customHeight="1" x14ac:dyDescent="0.3">
      <c r="A57" s="663">
        <v>25</v>
      </c>
      <c r="B57" s="664" t="s">
        <v>1680</v>
      </c>
      <c r="C57" s="664" t="s">
        <v>1868</v>
      </c>
      <c r="D57" s="745" t="s">
        <v>2570</v>
      </c>
      <c r="E57" s="746" t="s">
        <v>1883</v>
      </c>
      <c r="F57" s="664" t="s">
        <v>1866</v>
      </c>
      <c r="G57" s="664" t="s">
        <v>1979</v>
      </c>
      <c r="H57" s="664" t="s">
        <v>524</v>
      </c>
      <c r="I57" s="664" t="s">
        <v>1980</v>
      </c>
      <c r="J57" s="664" t="s">
        <v>1981</v>
      </c>
      <c r="K57" s="664" t="s">
        <v>1982</v>
      </c>
      <c r="L57" s="665">
        <v>0</v>
      </c>
      <c r="M57" s="665">
        <v>0</v>
      </c>
      <c r="N57" s="664">
        <v>1</v>
      </c>
      <c r="O57" s="747">
        <v>1</v>
      </c>
      <c r="P57" s="665">
        <v>0</v>
      </c>
      <c r="Q57" s="680"/>
      <c r="R57" s="664">
        <v>1</v>
      </c>
      <c r="S57" s="680">
        <v>1</v>
      </c>
      <c r="T57" s="747">
        <v>1</v>
      </c>
      <c r="U57" s="703">
        <v>1</v>
      </c>
    </row>
    <row r="58" spans="1:21" ht="14.4" customHeight="1" x14ac:dyDescent="0.3">
      <c r="A58" s="663">
        <v>25</v>
      </c>
      <c r="B58" s="664" t="s">
        <v>1680</v>
      </c>
      <c r="C58" s="664" t="s">
        <v>1868</v>
      </c>
      <c r="D58" s="745" t="s">
        <v>2570</v>
      </c>
      <c r="E58" s="746" t="s">
        <v>1883</v>
      </c>
      <c r="F58" s="664" t="s">
        <v>1866</v>
      </c>
      <c r="G58" s="664" t="s">
        <v>1983</v>
      </c>
      <c r="H58" s="664" t="s">
        <v>1188</v>
      </c>
      <c r="I58" s="664" t="s">
        <v>1984</v>
      </c>
      <c r="J58" s="664" t="s">
        <v>1985</v>
      </c>
      <c r="K58" s="664" t="s">
        <v>1986</v>
      </c>
      <c r="L58" s="665">
        <v>14.11</v>
      </c>
      <c r="M58" s="665">
        <v>14.11</v>
      </c>
      <c r="N58" s="664">
        <v>1</v>
      </c>
      <c r="O58" s="747">
        <v>0.5</v>
      </c>
      <c r="P58" s="665"/>
      <c r="Q58" s="680">
        <v>0</v>
      </c>
      <c r="R58" s="664"/>
      <c r="S58" s="680">
        <v>0</v>
      </c>
      <c r="T58" s="747"/>
      <c r="U58" s="703">
        <v>0</v>
      </c>
    </row>
    <row r="59" spans="1:21" ht="14.4" customHeight="1" x14ac:dyDescent="0.3">
      <c r="A59" s="663">
        <v>25</v>
      </c>
      <c r="B59" s="664" t="s">
        <v>1680</v>
      </c>
      <c r="C59" s="664" t="s">
        <v>1868</v>
      </c>
      <c r="D59" s="745" t="s">
        <v>2570</v>
      </c>
      <c r="E59" s="746" t="s">
        <v>1883</v>
      </c>
      <c r="F59" s="664" t="s">
        <v>1866</v>
      </c>
      <c r="G59" s="664" t="s">
        <v>1987</v>
      </c>
      <c r="H59" s="664" t="s">
        <v>524</v>
      </c>
      <c r="I59" s="664" t="s">
        <v>1988</v>
      </c>
      <c r="J59" s="664" t="s">
        <v>1989</v>
      </c>
      <c r="K59" s="664" t="s">
        <v>1990</v>
      </c>
      <c r="L59" s="665">
        <v>0</v>
      </c>
      <c r="M59" s="665">
        <v>0</v>
      </c>
      <c r="N59" s="664">
        <v>1</v>
      </c>
      <c r="O59" s="747">
        <v>0.5</v>
      </c>
      <c r="P59" s="665"/>
      <c r="Q59" s="680"/>
      <c r="R59" s="664"/>
      <c r="S59" s="680">
        <v>0</v>
      </c>
      <c r="T59" s="747"/>
      <c r="U59" s="703">
        <v>0</v>
      </c>
    </row>
    <row r="60" spans="1:21" ht="14.4" customHeight="1" x14ac:dyDescent="0.3">
      <c r="A60" s="663">
        <v>25</v>
      </c>
      <c r="B60" s="664" t="s">
        <v>1680</v>
      </c>
      <c r="C60" s="664" t="s">
        <v>1868</v>
      </c>
      <c r="D60" s="745" t="s">
        <v>2570</v>
      </c>
      <c r="E60" s="746" t="s">
        <v>1883</v>
      </c>
      <c r="F60" s="664" t="s">
        <v>1866</v>
      </c>
      <c r="G60" s="664" t="s">
        <v>1915</v>
      </c>
      <c r="H60" s="664" t="s">
        <v>1188</v>
      </c>
      <c r="I60" s="664" t="s">
        <v>1518</v>
      </c>
      <c r="J60" s="664" t="s">
        <v>1317</v>
      </c>
      <c r="K60" s="664" t="s">
        <v>1795</v>
      </c>
      <c r="L60" s="665">
        <v>154.36000000000001</v>
      </c>
      <c r="M60" s="665">
        <v>4013.3600000000015</v>
      </c>
      <c r="N60" s="664">
        <v>26</v>
      </c>
      <c r="O60" s="747">
        <v>19</v>
      </c>
      <c r="P60" s="665">
        <v>1697.9600000000005</v>
      </c>
      <c r="Q60" s="680">
        <v>0.42307692307692302</v>
      </c>
      <c r="R60" s="664">
        <v>11</v>
      </c>
      <c r="S60" s="680">
        <v>0.42307692307692307</v>
      </c>
      <c r="T60" s="747">
        <v>8.5</v>
      </c>
      <c r="U60" s="703">
        <v>0.44736842105263158</v>
      </c>
    </row>
    <row r="61" spans="1:21" ht="14.4" customHeight="1" x14ac:dyDescent="0.3">
      <c r="A61" s="663">
        <v>25</v>
      </c>
      <c r="B61" s="664" t="s">
        <v>1680</v>
      </c>
      <c r="C61" s="664" t="s">
        <v>1868</v>
      </c>
      <c r="D61" s="745" t="s">
        <v>2570</v>
      </c>
      <c r="E61" s="746" t="s">
        <v>1883</v>
      </c>
      <c r="F61" s="664" t="s">
        <v>1866</v>
      </c>
      <c r="G61" s="664" t="s">
        <v>1964</v>
      </c>
      <c r="H61" s="664" t="s">
        <v>524</v>
      </c>
      <c r="I61" s="664" t="s">
        <v>1965</v>
      </c>
      <c r="J61" s="664" t="s">
        <v>1966</v>
      </c>
      <c r="K61" s="664" t="s">
        <v>1967</v>
      </c>
      <c r="L61" s="665">
        <v>78.33</v>
      </c>
      <c r="M61" s="665">
        <v>156.66</v>
      </c>
      <c r="N61" s="664">
        <v>2</v>
      </c>
      <c r="O61" s="747">
        <v>0.5</v>
      </c>
      <c r="P61" s="665"/>
      <c r="Q61" s="680">
        <v>0</v>
      </c>
      <c r="R61" s="664"/>
      <c r="S61" s="680">
        <v>0</v>
      </c>
      <c r="T61" s="747"/>
      <c r="U61" s="703">
        <v>0</v>
      </c>
    </row>
    <row r="62" spans="1:21" ht="14.4" customHeight="1" x14ac:dyDescent="0.3">
      <c r="A62" s="663">
        <v>25</v>
      </c>
      <c r="B62" s="664" t="s">
        <v>1680</v>
      </c>
      <c r="C62" s="664" t="s">
        <v>1868</v>
      </c>
      <c r="D62" s="745" t="s">
        <v>2570</v>
      </c>
      <c r="E62" s="746" t="s">
        <v>1883</v>
      </c>
      <c r="F62" s="664" t="s">
        <v>1866</v>
      </c>
      <c r="G62" s="664" t="s">
        <v>1964</v>
      </c>
      <c r="H62" s="664" t="s">
        <v>524</v>
      </c>
      <c r="I62" s="664" t="s">
        <v>1991</v>
      </c>
      <c r="J62" s="664" t="s">
        <v>1966</v>
      </c>
      <c r="K62" s="664" t="s">
        <v>1992</v>
      </c>
      <c r="L62" s="665">
        <v>391.67</v>
      </c>
      <c r="M62" s="665">
        <v>783.34</v>
      </c>
      <c r="N62" s="664">
        <v>2</v>
      </c>
      <c r="O62" s="747">
        <v>1</v>
      </c>
      <c r="P62" s="665">
        <v>783.34</v>
      </c>
      <c r="Q62" s="680">
        <v>1</v>
      </c>
      <c r="R62" s="664">
        <v>2</v>
      </c>
      <c r="S62" s="680">
        <v>1</v>
      </c>
      <c r="T62" s="747">
        <v>1</v>
      </c>
      <c r="U62" s="703">
        <v>1</v>
      </c>
    </row>
    <row r="63" spans="1:21" ht="14.4" customHeight="1" x14ac:dyDescent="0.3">
      <c r="A63" s="663">
        <v>25</v>
      </c>
      <c r="B63" s="664" t="s">
        <v>1680</v>
      </c>
      <c r="C63" s="664" t="s">
        <v>1868</v>
      </c>
      <c r="D63" s="745" t="s">
        <v>2570</v>
      </c>
      <c r="E63" s="746" t="s">
        <v>1883</v>
      </c>
      <c r="F63" s="664" t="s">
        <v>1866</v>
      </c>
      <c r="G63" s="664" t="s">
        <v>1993</v>
      </c>
      <c r="H63" s="664" t="s">
        <v>1188</v>
      </c>
      <c r="I63" s="664" t="s">
        <v>1265</v>
      </c>
      <c r="J63" s="664" t="s">
        <v>1266</v>
      </c>
      <c r="K63" s="664" t="s">
        <v>1783</v>
      </c>
      <c r="L63" s="665">
        <v>42.57</v>
      </c>
      <c r="M63" s="665">
        <v>42.57</v>
      </c>
      <c r="N63" s="664">
        <v>1</v>
      </c>
      <c r="O63" s="747">
        <v>0.5</v>
      </c>
      <c r="P63" s="665"/>
      <c r="Q63" s="680">
        <v>0</v>
      </c>
      <c r="R63" s="664"/>
      <c r="S63" s="680">
        <v>0</v>
      </c>
      <c r="T63" s="747"/>
      <c r="U63" s="703">
        <v>0</v>
      </c>
    </row>
    <row r="64" spans="1:21" ht="14.4" customHeight="1" x14ac:dyDescent="0.3">
      <c r="A64" s="663">
        <v>25</v>
      </c>
      <c r="B64" s="664" t="s">
        <v>1680</v>
      </c>
      <c r="C64" s="664" t="s">
        <v>1868</v>
      </c>
      <c r="D64" s="745" t="s">
        <v>2570</v>
      </c>
      <c r="E64" s="746" t="s">
        <v>1883</v>
      </c>
      <c r="F64" s="664" t="s">
        <v>1866</v>
      </c>
      <c r="G64" s="664" t="s">
        <v>1994</v>
      </c>
      <c r="H64" s="664" t="s">
        <v>524</v>
      </c>
      <c r="I64" s="664" t="s">
        <v>786</v>
      </c>
      <c r="J64" s="664" t="s">
        <v>787</v>
      </c>
      <c r="K64" s="664" t="s">
        <v>1995</v>
      </c>
      <c r="L64" s="665">
        <v>33</v>
      </c>
      <c r="M64" s="665">
        <v>33</v>
      </c>
      <c r="N64" s="664">
        <v>1</v>
      </c>
      <c r="O64" s="747">
        <v>1</v>
      </c>
      <c r="P64" s="665"/>
      <c r="Q64" s="680">
        <v>0</v>
      </c>
      <c r="R64" s="664"/>
      <c r="S64" s="680">
        <v>0</v>
      </c>
      <c r="T64" s="747"/>
      <c r="U64" s="703">
        <v>0</v>
      </c>
    </row>
    <row r="65" spans="1:21" ht="14.4" customHeight="1" x14ac:dyDescent="0.3">
      <c r="A65" s="663">
        <v>25</v>
      </c>
      <c r="B65" s="664" t="s">
        <v>1680</v>
      </c>
      <c r="C65" s="664" t="s">
        <v>1868</v>
      </c>
      <c r="D65" s="745" t="s">
        <v>2570</v>
      </c>
      <c r="E65" s="746" t="s">
        <v>1883</v>
      </c>
      <c r="F65" s="664" t="s">
        <v>1866</v>
      </c>
      <c r="G65" s="664" t="s">
        <v>1996</v>
      </c>
      <c r="H65" s="664" t="s">
        <v>524</v>
      </c>
      <c r="I65" s="664" t="s">
        <v>1436</v>
      </c>
      <c r="J65" s="664" t="s">
        <v>1437</v>
      </c>
      <c r="K65" s="664" t="s">
        <v>1997</v>
      </c>
      <c r="L65" s="665">
        <v>48.09</v>
      </c>
      <c r="M65" s="665">
        <v>48.09</v>
      </c>
      <c r="N65" s="664">
        <v>1</v>
      </c>
      <c r="O65" s="747">
        <v>0.5</v>
      </c>
      <c r="P65" s="665"/>
      <c r="Q65" s="680">
        <v>0</v>
      </c>
      <c r="R65" s="664"/>
      <c r="S65" s="680">
        <v>0</v>
      </c>
      <c r="T65" s="747"/>
      <c r="U65" s="703">
        <v>0</v>
      </c>
    </row>
    <row r="66" spans="1:21" ht="14.4" customHeight="1" x14ac:dyDescent="0.3">
      <c r="A66" s="663">
        <v>25</v>
      </c>
      <c r="B66" s="664" t="s">
        <v>1680</v>
      </c>
      <c r="C66" s="664" t="s">
        <v>1868</v>
      </c>
      <c r="D66" s="745" t="s">
        <v>2570</v>
      </c>
      <c r="E66" s="746" t="s">
        <v>1883</v>
      </c>
      <c r="F66" s="664" t="s">
        <v>1866</v>
      </c>
      <c r="G66" s="664" t="s">
        <v>1916</v>
      </c>
      <c r="H66" s="664" t="s">
        <v>524</v>
      </c>
      <c r="I66" s="664" t="s">
        <v>1463</v>
      </c>
      <c r="J66" s="664" t="s">
        <v>1464</v>
      </c>
      <c r="K66" s="664" t="s">
        <v>1917</v>
      </c>
      <c r="L66" s="665">
        <v>132.97999999999999</v>
      </c>
      <c r="M66" s="665">
        <v>930.8599999999999</v>
      </c>
      <c r="N66" s="664">
        <v>7</v>
      </c>
      <c r="O66" s="747">
        <v>3.5</v>
      </c>
      <c r="P66" s="665">
        <v>132.97999999999999</v>
      </c>
      <c r="Q66" s="680">
        <v>0.14285714285714285</v>
      </c>
      <c r="R66" s="664">
        <v>1</v>
      </c>
      <c r="S66" s="680">
        <v>0.14285714285714285</v>
      </c>
      <c r="T66" s="747">
        <v>1</v>
      </c>
      <c r="U66" s="703">
        <v>0.2857142857142857</v>
      </c>
    </row>
    <row r="67" spans="1:21" ht="14.4" customHeight="1" x14ac:dyDescent="0.3">
      <c r="A67" s="663">
        <v>25</v>
      </c>
      <c r="B67" s="664" t="s">
        <v>1680</v>
      </c>
      <c r="C67" s="664" t="s">
        <v>1868</v>
      </c>
      <c r="D67" s="745" t="s">
        <v>2570</v>
      </c>
      <c r="E67" s="746" t="s">
        <v>1883</v>
      </c>
      <c r="F67" s="664" t="s">
        <v>1866</v>
      </c>
      <c r="G67" s="664" t="s">
        <v>1998</v>
      </c>
      <c r="H67" s="664" t="s">
        <v>524</v>
      </c>
      <c r="I67" s="664" t="s">
        <v>1485</v>
      </c>
      <c r="J67" s="664" t="s">
        <v>1486</v>
      </c>
      <c r="K67" s="664" t="s">
        <v>1999</v>
      </c>
      <c r="L67" s="665">
        <v>115.13</v>
      </c>
      <c r="M67" s="665">
        <v>575.65</v>
      </c>
      <c r="N67" s="664">
        <v>5</v>
      </c>
      <c r="O67" s="747">
        <v>4.5</v>
      </c>
      <c r="P67" s="665">
        <v>115.13</v>
      </c>
      <c r="Q67" s="680">
        <v>0.2</v>
      </c>
      <c r="R67" s="664">
        <v>1</v>
      </c>
      <c r="S67" s="680">
        <v>0.2</v>
      </c>
      <c r="T67" s="747">
        <v>1</v>
      </c>
      <c r="U67" s="703">
        <v>0.22222222222222221</v>
      </c>
    </row>
    <row r="68" spans="1:21" ht="14.4" customHeight="1" x14ac:dyDescent="0.3">
      <c r="A68" s="663">
        <v>25</v>
      </c>
      <c r="B68" s="664" t="s">
        <v>1680</v>
      </c>
      <c r="C68" s="664" t="s">
        <v>1868</v>
      </c>
      <c r="D68" s="745" t="s">
        <v>2570</v>
      </c>
      <c r="E68" s="746" t="s">
        <v>1883</v>
      </c>
      <c r="F68" s="664" t="s">
        <v>1866</v>
      </c>
      <c r="G68" s="664" t="s">
        <v>1998</v>
      </c>
      <c r="H68" s="664" t="s">
        <v>524</v>
      </c>
      <c r="I68" s="664" t="s">
        <v>1485</v>
      </c>
      <c r="J68" s="664" t="s">
        <v>1486</v>
      </c>
      <c r="K68" s="664" t="s">
        <v>1999</v>
      </c>
      <c r="L68" s="665">
        <v>69.59</v>
      </c>
      <c r="M68" s="665">
        <v>69.59</v>
      </c>
      <c r="N68" s="664">
        <v>1</v>
      </c>
      <c r="O68" s="747">
        <v>0.5</v>
      </c>
      <c r="P68" s="665"/>
      <c r="Q68" s="680">
        <v>0</v>
      </c>
      <c r="R68" s="664"/>
      <c r="S68" s="680">
        <v>0</v>
      </c>
      <c r="T68" s="747"/>
      <c r="U68" s="703">
        <v>0</v>
      </c>
    </row>
    <row r="69" spans="1:21" ht="14.4" customHeight="1" x14ac:dyDescent="0.3">
      <c r="A69" s="663">
        <v>25</v>
      </c>
      <c r="B69" s="664" t="s">
        <v>1680</v>
      </c>
      <c r="C69" s="664" t="s">
        <v>1868</v>
      </c>
      <c r="D69" s="745" t="s">
        <v>2570</v>
      </c>
      <c r="E69" s="746" t="s">
        <v>1883</v>
      </c>
      <c r="F69" s="664" t="s">
        <v>1866</v>
      </c>
      <c r="G69" s="664" t="s">
        <v>1959</v>
      </c>
      <c r="H69" s="664" t="s">
        <v>524</v>
      </c>
      <c r="I69" s="664" t="s">
        <v>1443</v>
      </c>
      <c r="J69" s="664" t="s">
        <v>1444</v>
      </c>
      <c r="K69" s="664" t="s">
        <v>1958</v>
      </c>
      <c r="L69" s="665">
        <v>34.19</v>
      </c>
      <c r="M69" s="665">
        <v>68.38</v>
      </c>
      <c r="N69" s="664">
        <v>2</v>
      </c>
      <c r="O69" s="747">
        <v>1</v>
      </c>
      <c r="P69" s="665"/>
      <c r="Q69" s="680">
        <v>0</v>
      </c>
      <c r="R69" s="664"/>
      <c r="S69" s="680">
        <v>0</v>
      </c>
      <c r="T69" s="747"/>
      <c r="U69" s="703">
        <v>0</v>
      </c>
    </row>
    <row r="70" spans="1:21" ht="14.4" customHeight="1" x14ac:dyDescent="0.3">
      <c r="A70" s="663">
        <v>25</v>
      </c>
      <c r="B70" s="664" t="s">
        <v>1680</v>
      </c>
      <c r="C70" s="664" t="s">
        <v>1868</v>
      </c>
      <c r="D70" s="745" t="s">
        <v>2570</v>
      </c>
      <c r="E70" s="746" t="s">
        <v>1883</v>
      </c>
      <c r="F70" s="664" t="s">
        <v>1866</v>
      </c>
      <c r="G70" s="664" t="s">
        <v>1918</v>
      </c>
      <c r="H70" s="664" t="s">
        <v>1188</v>
      </c>
      <c r="I70" s="664" t="s">
        <v>1197</v>
      </c>
      <c r="J70" s="664" t="s">
        <v>550</v>
      </c>
      <c r="K70" s="664" t="s">
        <v>1827</v>
      </c>
      <c r="L70" s="665">
        <v>36.54</v>
      </c>
      <c r="M70" s="665">
        <v>109.62</v>
      </c>
      <c r="N70" s="664">
        <v>3</v>
      </c>
      <c r="O70" s="747">
        <v>2.5</v>
      </c>
      <c r="P70" s="665">
        <v>36.54</v>
      </c>
      <c r="Q70" s="680">
        <v>0.33333333333333331</v>
      </c>
      <c r="R70" s="664">
        <v>1</v>
      </c>
      <c r="S70" s="680">
        <v>0.33333333333333331</v>
      </c>
      <c r="T70" s="747">
        <v>1</v>
      </c>
      <c r="U70" s="703">
        <v>0.4</v>
      </c>
    </row>
    <row r="71" spans="1:21" ht="14.4" customHeight="1" x14ac:dyDescent="0.3">
      <c r="A71" s="663">
        <v>25</v>
      </c>
      <c r="B71" s="664" t="s">
        <v>1680</v>
      </c>
      <c r="C71" s="664" t="s">
        <v>1868</v>
      </c>
      <c r="D71" s="745" t="s">
        <v>2570</v>
      </c>
      <c r="E71" s="746" t="s">
        <v>1883</v>
      </c>
      <c r="F71" s="664" t="s">
        <v>1866</v>
      </c>
      <c r="G71" s="664" t="s">
        <v>1918</v>
      </c>
      <c r="H71" s="664" t="s">
        <v>524</v>
      </c>
      <c r="I71" s="664" t="s">
        <v>1090</v>
      </c>
      <c r="J71" s="664" t="s">
        <v>550</v>
      </c>
      <c r="K71" s="664" t="s">
        <v>1941</v>
      </c>
      <c r="L71" s="665">
        <v>36.54</v>
      </c>
      <c r="M71" s="665">
        <v>511.56</v>
      </c>
      <c r="N71" s="664">
        <v>14</v>
      </c>
      <c r="O71" s="747">
        <v>9</v>
      </c>
      <c r="P71" s="665">
        <v>182.7</v>
      </c>
      <c r="Q71" s="680">
        <v>0.3571428571428571</v>
      </c>
      <c r="R71" s="664">
        <v>5</v>
      </c>
      <c r="S71" s="680">
        <v>0.35714285714285715</v>
      </c>
      <c r="T71" s="747">
        <v>3.5</v>
      </c>
      <c r="U71" s="703">
        <v>0.3888888888888889</v>
      </c>
    </row>
    <row r="72" spans="1:21" ht="14.4" customHeight="1" x14ac:dyDescent="0.3">
      <c r="A72" s="663">
        <v>25</v>
      </c>
      <c r="B72" s="664" t="s">
        <v>1680</v>
      </c>
      <c r="C72" s="664" t="s">
        <v>1868</v>
      </c>
      <c r="D72" s="745" t="s">
        <v>2570</v>
      </c>
      <c r="E72" s="746" t="s">
        <v>1883</v>
      </c>
      <c r="F72" s="664" t="s">
        <v>1866</v>
      </c>
      <c r="G72" s="664" t="s">
        <v>1942</v>
      </c>
      <c r="H72" s="664" t="s">
        <v>524</v>
      </c>
      <c r="I72" s="664" t="s">
        <v>2000</v>
      </c>
      <c r="J72" s="664" t="s">
        <v>2001</v>
      </c>
      <c r="K72" s="664" t="s">
        <v>1945</v>
      </c>
      <c r="L72" s="665">
        <v>0</v>
      </c>
      <c r="M72" s="665">
        <v>0</v>
      </c>
      <c r="N72" s="664">
        <v>1</v>
      </c>
      <c r="O72" s="747">
        <v>1</v>
      </c>
      <c r="P72" s="665">
        <v>0</v>
      </c>
      <c r="Q72" s="680"/>
      <c r="R72" s="664">
        <v>1</v>
      </c>
      <c r="S72" s="680">
        <v>1</v>
      </c>
      <c r="T72" s="747">
        <v>1</v>
      </c>
      <c r="U72" s="703">
        <v>1</v>
      </c>
    </row>
    <row r="73" spans="1:21" ht="14.4" customHeight="1" x14ac:dyDescent="0.3">
      <c r="A73" s="663">
        <v>25</v>
      </c>
      <c r="B73" s="664" t="s">
        <v>1680</v>
      </c>
      <c r="C73" s="664" t="s">
        <v>1868</v>
      </c>
      <c r="D73" s="745" t="s">
        <v>2570</v>
      </c>
      <c r="E73" s="746" t="s">
        <v>1883</v>
      </c>
      <c r="F73" s="664" t="s">
        <v>1866</v>
      </c>
      <c r="G73" s="664" t="s">
        <v>1942</v>
      </c>
      <c r="H73" s="664" t="s">
        <v>524</v>
      </c>
      <c r="I73" s="664" t="s">
        <v>2002</v>
      </c>
      <c r="J73" s="664" t="s">
        <v>666</v>
      </c>
      <c r="K73" s="664" t="s">
        <v>2003</v>
      </c>
      <c r="L73" s="665">
        <v>57.64</v>
      </c>
      <c r="M73" s="665">
        <v>57.64</v>
      </c>
      <c r="N73" s="664">
        <v>1</v>
      </c>
      <c r="O73" s="747">
        <v>0.5</v>
      </c>
      <c r="P73" s="665"/>
      <c r="Q73" s="680">
        <v>0</v>
      </c>
      <c r="R73" s="664"/>
      <c r="S73" s="680">
        <v>0</v>
      </c>
      <c r="T73" s="747"/>
      <c r="U73" s="703">
        <v>0</v>
      </c>
    </row>
    <row r="74" spans="1:21" ht="14.4" customHeight="1" x14ac:dyDescent="0.3">
      <c r="A74" s="663">
        <v>25</v>
      </c>
      <c r="B74" s="664" t="s">
        <v>1680</v>
      </c>
      <c r="C74" s="664" t="s">
        <v>1868</v>
      </c>
      <c r="D74" s="745" t="s">
        <v>2570</v>
      </c>
      <c r="E74" s="746" t="s">
        <v>1883</v>
      </c>
      <c r="F74" s="664" t="s">
        <v>1866</v>
      </c>
      <c r="G74" s="664" t="s">
        <v>1942</v>
      </c>
      <c r="H74" s="664" t="s">
        <v>524</v>
      </c>
      <c r="I74" s="664" t="s">
        <v>2004</v>
      </c>
      <c r="J74" s="664" t="s">
        <v>666</v>
      </c>
      <c r="K74" s="664" t="s">
        <v>2005</v>
      </c>
      <c r="L74" s="665">
        <v>185.26</v>
      </c>
      <c r="M74" s="665">
        <v>185.26</v>
      </c>
      <c r="N74" s="664">
        <v>1</v>
      </c>
      <c r="O74" s="747">
        <v>1</v>
      </c>
      <c r="P74" s="665"/>
      <c r="Q74" s="680">
        <v>0</v>
      </c>
      <c r="R74" s="664"/>
      <c r="S74" s="680">
        <v>0</v>
      </c>
      <c r="T74" s="747"/>
      <c r="U74" s="703">
        <v>0</v>
      </c>
    </row>
    <row r="75" spans="1:21" ht="14.4" customHeight="1" x14ac:dyDescent="0.3">
      <c r="A75" s="663">
        <v>25</v>
      </c>
      <c r="B75" s="664" t="s">
        <v>1680</v>
      </c>
      <c r="C75" s="664" t="s">
        <v>1868</v>
      </c>
      <c r="D75" s="745" t="s">
        <v>2570</v>
      </c>
      <c r="E75" s="746" t="s">
        <v>1883</v>
      </c>
      <c r="F75" s="664" t="s">
        <v>1866</v>
      </c>
      <c r="G75" s="664" t="s">
        <v>2006</v>
      </c>
      <c r="H75" s="664" t="s">
        <v>1188</v>
      </c>
      <c r="I75" s="664" t="s">
        <v>1219</v>
      </c>
      <c r="J75" s="664" t="s">
        <v>1776</v>
      </c>
      <c r="K75" s="664" t="s">
        <v>1777</v>
      </c>
      <c r="L75" s="665">
        <v>48.27</v>
      </c>
      <c r="M75" s="665">
        <v>48.27</v>
      </c>
      <c r="N75" s="664">
        <v>1</v>
      </c>
      <c r="O75" s="747">
        <v>0.5</v>
      </c>
      <c r="P75" s="665"/>
      <c r="Q75" s="680">
        <v>0</v>
      </c>
      <c r="R75" s="664"/>
      <c r="S75" s="680">
        <v>0</v>
      </c>
      <c r="T75" s="747"/>
      <c r="U75" s="703">
        <v>0</v>
      </c>
    </row>
    <row r="76" spans="1:21" ht="14.4" customHeight="1" x14ac:dyDescent="0.3">
      <c r="A76" s="663">
        <v>25</v>
      </c>
      <c r="B76" s="664" t="s">
        <v>1680</v>
      </c>
      <c r="C76" s="664" t="s">
        <v>1868</v>
      </c>
      <c r="D76" s="745" t="s">
        <v>2570</v>
      </c>
      <c r="E76" s="746" t="s">
        <v>1883</v>
      </c>
      <c r="F76" s="664" t="s">
        <v>1866</v>
      </c>
      <c r="G76" s="664" t="s">
        <v>1926</v>
      </c>
      <c r="H76" s="664" t="s">
        <v>524</v>
      </c>
      <c r="I76" s="664" t="s">
        <v>696</v>
      </c>
      <c r="J76" s="664" t="s">
        <v>1927</v>
      </c>
      <c r="K76" s="664" t="s">
        <v>1925</v>
      </c>
      <c r="L76" s="665">
        <v>0</v>
      </c>
      <c r="M76" s="665">
        <v>0</v>
      </c>
      <c r="N76" s="664">
        <v>3</v>
      </c>
      <c r="O76" s="747">
        <v>1.5</v>
      </c>
      <c r="P76" s="665"/>
      <c r="Q76" s="680"/>
      <c r="R76" s="664"/>
      <c r="S76" s="680">
        <v>0</v>
      </c>
      <c r="T76" s="747"/>
      <c r="U76" s="703">
        <v>0</v>
      </c>
    </row>
    <row r="77" spans="1:21" ht="14.4" customHeight="1" x14ac:dyDescent="0.3">
      <c r="A77" s="663">
        <v>25</v>
      </c>
      <c r="B77" s="664" t="s">
        <v>1680</v>
      </c>
      <c r="C77" s="664" t="s">
        <v>1868</v>
      </c>
      <c r="D77" s="745" t="s">
        <v>2570</v>
      </c>
      <c r="E77" s="746" t="s">
        <v>1883</v>
      </c>
      <c r="F77" s="664" t="s">
        <v>1866</v>
      </c>
      <c r="G77" s="664" t="s">
        <v>2007</v>
      </c>
      <c r="H77" s="664" t="s">
        <v>524</v>
      </c>
      <c r="I77" s="664" t="s">
        <v>642</v>
      </c>
      <c r="J77" s="664" t="s">
        <v>643</v>
      </c>
      <c r="K77" s="664" t="s">
        <v>2008</v>
      </c>
      <c r="L77" s="665">
        <v>55.16</v>
      </c>
      <c r="M77" s="665">
        <v>275.79999999999995</v>
      </c>
      <c r="N77" s="664">
        <v>5</v>
      </c>
      <c r="O77" s="747">
        <v>0.5</v>
      </c>
      <c r="P77" s="665">
        <v>275.79999999999995</v>
      </c>
      <c r="Q77" s="680">
        <v>1</v>
      </c>
      <c r="R77" s="664">
        <v>5</v>
      </c>
      <c r="S77" s="680">
        <v>1</v>
      </c>
      <c r="T77" s="747">
        <v>0.5</v>
      </c>
      <c r="U77" s="703">
        <v>1</v>
      </c>
    </row>
    <row r="78" spans="1:21" ht="14.4" customHeight="1" x14ac:dyDescent="0.3">
      <c r="A78" s="663">
        <v>25</v>
      </c>
      <c r="B78" s="664" t="s">
        <v>1680</v>
      </c>
      <c r="C78" s="664" t="s">
        <v>1868</v>
      </c>
      <c r="D78" s="745" t="s">
        <v>2570</v>
      </c>
      <c r="E78" s="746" t="s">
        <v>1883</v>
      </c>
      <c r="F78" s="664" t="s">
        <v>1866</v>
      </c>
      <c r="G78" s="664" t="s">
        <v>1971</v>
      </c>
      <c r="H78" s="664" t="s">
        <v>524</v>
      </c>
      <c r="I78" s="664" t="s">
        <v>1118</v>
      </c>
      <c r="J78" s="664" t="s">
        <v>1972</v>
      </c>
      <c r="K78" s="664" t="s">
        <v>1973</v>
      </c>
      <c r="L78" s="665">
        <v>0</v>
      </c>
      <c r="M78" s="665">
        <v>0</v>
      </c>
      <c r="N78" s="664">
        <v>1</v>
      </c>
      <c r="O78" s="747">
        <v>0.5</v>
      </c>
      <c r="P78" s="665">
        <v>0</v>
      </c>
      <c r="Q78" s="680"/>
      <c r="R78" s="664">
        <v>1</v>
      </c>
      <c r="S78" s="680">
        <v>1</v>
      </c>
      <c r="T78" s="747">
        <v>0.5</v>
      </c>
      <c r="U78" s="703">
        <v>1</v>
      </c>
    </row>
    <row r="79" spans="1:21" ht="14.4" customHeight="1" x14ac:dyDescent="0.3">
      <c r="A79" s="663">
        <v>25</v>
      </c>
      <c r="B79" s="664" t="s">
        <v>1680</v>
      </c>
      <c r="C79" s="664" t="s">
        <v>1868</v>
      </c>
      <c r="D79" s="745" t="s">
        <v>2570</v>
      </c>
      <c r="E79" s="746" t="s">
        <v>1887</v>
      </c>
      <c r="F79" s="664" t="s">
        <v>1866</v>
      </c>
      <c r="G79" s="664" t="s">
        <v>1915</v>
      </c>
      <c r="H79" s="664" t="s">
        <v>524</v>
      </c>
      <c r="I79" s="664" t="s">
        <v>1934</v>
      </c>
      <c r="J79" s="664" t="s">
        <v>1317</v>
      </c>
      <c r="K79" s="664" t="s">
        <v>1935</v>
      </c>
      <c r="L79" s="665">
        <v>0</v>
      </c>
      <c r="M79" s="665">
        <v>0</v>
      </c>
      <c r="N79" s="664">
        <v>23</v>
      </c>
      <c r="O79" s="747">
        <v>19.5</v>
      </c>
      <c r="P79" s="665">
        <v>0</v>
      </c>
      <c r="Q79" s="680"/>
      <c r="R79" s="664">
        <v>6</v>
      </c>
      <c r="S79" s="680">
        <v>0.2608695652173913</v>
      </c>
      <c r="T79" s="747">
        <v>4.5</v>
      </c>
      <c r="U79" s="703">
        <v>0.23076923076923078</v>
      </c>
    </row>
    <row r="80" spans="1:21" ht="14.4" customHeight="1" x14ac:dyDescent="0.3">
      <c r="A80" s="663">
        <v>25</v>
      </c>
      <c r="B80" s="664" t="s">
        <v>1680</v>
      </c>
      <c r="C80" s="664" t="s">
        <v>1868</v>
      </c>
      <c r="D80" s="745" t="s">
        <v>2570</v>
      </c>
      <c r="E80" s="746" t="s">
        <v>1887</v>
      </c>
      <c r="F80" s="664" t="s">
        <v>1866</v>
      </c>
      <c r="G80" s="664" t="s">
        <v>1915</v>
      </c>
      <c r="H80" s="664" t="s">
        <v>1188</v>
      </c>
      <c r="I80" s="664" t="s">
        <v>1518</v>
      </c>
      <c r="J80" s="664" t="s">
        <v>1317</v>
      </c>
      <c r="K80" s="664" t="s">
        <v>1795</v>
      </c>
      <c r="L80" s="665">
        <v>154.36000000000001</v>
      </c>
      <c r="M80" s="665">
        <v>617.44000000000005</v>
      </c>
      <c r="N80" s="664">
        <v>4</v>
      </c>
      <c r="O80" s="747">
        <v>2.5</v>
      </c>
      <c r="P80" s="665"/>
      <c r="Q80" s="680">
        <v>0</v>
      </c>
      <c r="R80" s="664"/>
      <c r="S80" s="680">
        <v>0</v>
      </c>
      <c r="T80" s="747"/>
      <c r="U80" s="703">
        <v>0</v>
      </c>
    </row>
    <row r="81" spans="1:21" ht="14.4" customHeight="1" x14ac:dyDescent="0.3">
      <c r="A81" s="663">
        <v>25</v>
      </c>
      <c r="B81" s="664" t="s">
        <v>1680</v>
      </c>
      <c r="C81" s="664" t="s">
        <v>1868</v>
      </c>
      <c r="D81" s="745" t="s">
        <v>2570</v>
      </c>
      <c r="E81" s="746" t="s">
        <v>1887</v>
      </c>
      <c r="F81" s="664" t="s">
        <v>1866</v>
      </c>
      <c r="G81" s="664" t="s">
        <v>1915</v>
      </c>
      <c r="H81" s="664" t="s">
        <v>1188</v>
      </c>
      <c r="I81" s="664" t="s">
        <v>2009</v>
      </c>
      <c r="J81" s="664" t="s">
        <v>2010</v>
      </c>
      <c r="K81" s="664" t="s">
        <v>2011</v>
      </c>
      <c r="L81" s="665">
        <v>149.52000000000001</v>
      </c>
      <c r="M81" s="665">
        <v>149.52000000000001</v>
      </c>
      <c r="N81" s="664">
        <v>1</v>
      </c>
      <c r="O81" s="747">
        <v>1</v>
      </c>
      <c r="P81" s="665"/>
      <c r="Q81" s="680">
        <v>0</v>
      </c>
      <c r="R81" s="664"/>
      <c r="S81" s="680">
        <v>0</v>
      </c>
      <c r="T81" s="747"/>
      <c r="U81" s="703">
        <v>0</v>
      </c>
    </row>
    <row r="82" spans="1:21" ht="14.4" customHeight="1" x14ac:dyDescent="0.3">
      <c r="A82" s="663">
        <v>25</v>
      </c>
      <c r="B82" s="664" t="s">
        <v>1680</v>
      </c>
      <c r="C82" s="664" t="s">
        <v>1868</v>
      </c>
      <c r="D82" s="745" t="s">
        <v>2570</v>
      </c>
      <c r="E82" s="746" t="s">
        <v>1887</v>
      </c>
      <c r="F82" s="664" t="s">
        <v>1866</v>
      </c>
      <c r="G82" s="664" t="s">
        <v>1915</v>
      </c>
      <c r="H82" s="664" t="s">
        <v>524</v>
      </c>
      <c r="I82" s="664" t="s">
        <v>1974</v>
      </c>
      <c r="J82" s="664" t="s">
        <v>1317</v>
      </c>
      <c r="K82" s="664" t="s">
        <v>1795</v>
      </c>
      <c r="L82" s="665">
        <v>154.36000000000001</v>
      </c>
      <c r="M82" s="665">
        <v>154.36000000000001</v>
      </c>
      <c r="N82" s="664">
        <v>1</v>
      </c>
      <c r="O82" s="747">
        <v>1</v>
      </c>
      <c r="P82" s="665"/>
      <c r="Q82" s="680">
        <v>0</v>
      </c>
      <c r="R82" s="664"/>
      <c r="S82" s="680">
        <v>0</v>
      </c>
      <c r="T82" s="747"/>
      <c r="U82" s="703">
        <v>0</v>
      </c>
    </row>
    <row r="83" spans="1:21" ht="14.4" customHeight="1" x14ac:dyDescent="0.3">
      <c r="A83" s="663">
        <v>25</v>
      </c>
      <c r="B83" s="664" t="s">
        <v>1680</v>
      </c>
      <c r="C83" s="664" t="s">
        <v>1868</v>
      </c>
      <c r="D83" s="745" t="s">
        <v>2570</v>
      </c>
      <c r="E83" s="746" t="s">
        <v>1887</v>
      </c>
      <c r="F83" s="664" t="s">
        <v>1866</v>
      </c>
      <c r="G83" s="664" t="s">
        <v>1968</v>
      </c>
      <c r="H83" s="664" t="s">
        <v>524</v>
      </c>
      <c r="I83" s="664" t="s">
        <v>2012</v>
      </c>
      <c r="J83" s="664" t="s">
        <v>1456</v>
      </c>
      <c r="K83" s="664" t="s">
        <v>1967</v>
      </c>
      <c r="L83" s="665">
        <v>0</v>
      </c>
      <c r="M83" s="665">
        <v>0</v>
      </c>
      <c r="N83" s="664">
        <v>2</v>
      </c>
      <c r="O83" s="747">
        <v>1.5</v>
      </c>
      <c r="P83" s="665"/>
      <c r="Q83" s="680"/>
      <c r="R83" s="664"/>
      <c r="S83" s="680">
        <v>0</v>
      </c>
      <c r="T83" s="747"/>
      <c r="U83" s="703">
        <v>0</v>
      </c>
    </row>
    <row r="84" spans="1:21" ht="14.4" customHeight="1" x14ac:dyDescent="0.3">
      <c r="A84" s="663">
        <v>25</v>
      </c>
      <c r="B84" s="664" t="s">
        <v>1680</v>
      </c>
      <c r="C84" s="664" t="s">
        <v>1868</v>
      </c>
      <c r="D84" s="745" t="s">
        <v>2570</v>
      </c>
      <c r="E84" s="746" t="s">
        <v>1887</v>
      </c>
      <c r="F84" s="664" t="s">
        <v>1866</v>
      </c>
      <c r="G84" s="664" t="s">
        <v>2013</v>
      </c>
      <c r="H84" s="664" t="s">
        <v>524</v>
      </c>
      <c r="I84" s="664" t="s">
        <v>2014</v>
      </c>
      <c r="J84" s="664" t="s">
        <v>2015</v>
      </c>
      <c r="K84" s="664" t="s">
        <v>2016</v>
      </c>
      <c r="L84" s="665">
        <v>0</v>
      </c>
      <c r="M84" s="665">
        <v>0</v>
      </c>
      <c r="N84" s="664">
        <v>1</v>
      </c>
      <c r="O84" s="747">
        <v>1</v>
      </c>
      <c r="P84" s="665">
        <v>0</v>
      </c>
      <c r="Q84" s="680"/>
      <c r="R84" s="664">
        <v>1</v>
      </c>
      <c r="S84" s="680">
        <v>1</v>
      </c>
      <c r="T84" s="747">
        <v>1</v>
      </c>
      <c r="U84" s="703">
        <v>1</v>
      </c>
    </row>
    <row r="85" spans="1:21" ht="14.4" customHeight="1" x14ac:dyDescent="0.3">
      <c r="A85" s="663">
        <v>25</v>
      </c>
      <c r="B85" s="664" t="s">
        <v>1680</v>
      </c>
      <c r="C85" s="664" t="s">
        <v>1868</v>
      </c>
      <c r="D85" s="745" t="s">
        <v>2570</v>
      </c>
      <c r="E85" s="746" t="s">
        <v>1887</v>
      </c>
      <c r="F85" s="664" t="s">
        <v>1866</v>
      </c>
      <c r="G85" s="664" t="s">
        <v>1994</v>
      </c>
      <c r="H85" s="664" t="s">
        <v>524</v>
      </c>
      <c r="I85" s="664" t="s">
        <v>786</v>
      </c>
      <c r="J85" s="664" t="s">
        <v>787</v>
      </c>
      <c r="K85" s="664" t="s">
        <v>1995</v>
      </c>
      <c r="L85" s="665">
        <v>33</v>
      </c>
      <c r="M85" s="665">
        <v>33</v>
      </c>
      <c r="N85" s="664">
        <v>1</v>
      </c>
      <c r="O85" s="747">
        <v>1</v>
      </c>
      <c r="P85" s="665"/>
      <c r="Q85" s="680">
        <v>0</v>
      </c>
      <c r="R85" s="664"/>
      <c r="S85" s="680">
        <v>0</v>
      </c>
      <c r="T85" s="747"/>
      <c r="U85" s="703">
        <v>0</v>
      </c>
    </row>
    <row r="86" spans="1:21" ht="14.4" customHeight="1" x14ac:dyDescent="0.3">
      <c r="A86" s="663">
        <v>25</v>
      </c>
      <c r="B86" s="664" t="s">
        <v>1680</v>
      </c>
      <c r="C86" s="664" t="s">
        <v>1868</v>
      </c>
      <c r="D86" s="745" t="s">
        <v>2570</v>
      </c>
      <c r="E86" s="746" t="s">
        <v>1887</v>
      </c>
      <c r="F86" s="664" t="s">
        <v>1866</v>
      </c>
      <c r="G86" s="664" t="s">
        <v>1994</v>
      </c>
      <c r="H86" s="664" t="s">
        <v>524</v>
      </c>
      <c r="I86" s="664" t="s">
        <v>2017</v>
      </c>
      <c r="J86" s="664" t="s">
        <v>2018</v>
      </c>
      <c r="K86" s="664" t="s">
        <v>2019</v>
      </c>
      <c r="L86" s="665">
        <v>0</v>
      </c>
      <c r="M86" s="665">
        <v>0</v>
      </c>
      <c r="N86" s="664">
        <v>1</v>
      </c>
      <c r="O86" s="747">
        <v>0.5</v>
      </c>
      <c r="P86" s="665">
        <v>0</v>
      </c>
      <c r="Q86" s="680"/>
      <c r="R86" s="664">
        <v>1</v>
      </c>
      <c r="S86" s="680">
        <v>1</v>
      </c>
      <c r="T86" s="747">
        <v>0.5</v>
      </c>
      <c r="U86" s="703">
        <v>1</v>
      </c>
    </row>
    <row r="87" spans="1:21" ht="14.4" customHeight="1" x14ac:dyDescent="0.3">
      <c r="A87" s="663">
        <v>25</v>
      </c>
      <c r="B87" s="664" t="s">
        <v>1680</v>
      </c>
      <c r="C87" s="664" t="s">
        <v>1868</v>
      </c>
      <c r="D87" s="745" t="s">
        <v>2570</v>
      </c>
      <c r="E87" s="746" t="s">
        <v>1887</v>
      </c>
      <c r="F87" s="664" t="s">
        <v>1866</v>
      </c>
      <c r="G87" s="664" t="s">
        <v>1996</v>
      </c>
      <c r="H87" s="664" t="s">
        <v>524</v>
      </c>
      <c r="I87" s="664" t="s">
        <v>1436</v>
      </c>
      <c r="J87" s="664" t="s">
        <v>1437</v>
      </c>
      <c r="K87" s="664" t="s">
        <v>1997</v>
      </c>
      <c r="L87" s="665">
        <v>48.09</v>
      </c>
      <c r="M87" s="665">
        <v>48.09</v>
      </c>
      <c r="N87" s="664">
        <v>1</v>
      </c>
      <c r="O87" s="747">
        <v>1</v>
      </c>
      <c r="P87" s="665"/>
      <c r="Q87" s="680">
        <v>0</v>
      </c>
      <c r="R87" s="664"/>
      <c r="S87" s="680">
        <v>0</v>
      </c>
      <c r="T87" s="747"/>
      <c r="U87" s="703">
        <v>0</v>
      </c>
    </row>
    <row r="88" spans="1:21" ht="14.4" customHeight="1" x14ac:dyDescent="0.3">
      <c r="A88" s="663">
        <v>25</v>
      </c>
      <c r="B88" s="664" t="s">
        <v>1680</v>
      </c>
      <c r="C88" s="664" t="s">
        <v>1868</v>
      </c>
      <c r="D88" s="745" t="s">
        <v>2570</v>
      </c>
      <c r="E88" s="746" t="s">
        <v>1887</v>
      </c>
      <c r="F88" s="664" t="s">
        <v>1866</v>
      </c>
      <c r="G88" s="664" t="s">
        <v>1954</v>
      </c>
      <c r="H88" s="664" t="s">
        <v>524</v>
      </c>
      <c r="I88" s="664" t="s">
        <v>782</v>
      </c>
      <c r="J88" s="664" t="s">
        <v>783</v>
      </c>
      <c r="K88" s="664" t="s">
        <v>1955</v>
      </c>
      <c r="L88" s="665">
        <v>0</v>
      </c>
      <c r="M88" s="665">
        <v>0</v>
      </c>
      <c r="N88" s="664">
        <v>6</v>
      </c>
      <c r="O88" s="747">
        <v>4</v>
      </c>
      <c r="P88" s="665">
        <v>0</v>
      </c>
      <c r="Q88" s="680"/>
      <c r="R88" s="664">
        <v>1</v>
      </c>
      <c r="S88" s="680">
        <v>0.16666666666666666</v>
      </c>
      <c r="T88" s="747">
        <v>0.5</v>
      </c>
      <c r="U88" s="703">
        <v>0.125</v>
      </c>
    </row>
    <row r="89" spans="1:21" ht="14.4" customHeight="1" x14ac:dyDescent="0.3">
      <c r="A89" s="663">
        <v>25</v>
      </c>
      <c r="B89" s="664" t="s">
        <v>1680</v>
      </c>
      <c r="C89" s="664" t="s">
        <v>1868</v>
      </c>
      <c r="D89" s="745" t="s">
        <v>2570</v>
      </c>
      <c r="E89" s="746" t="s">
        <v>1887</v>
      </c>
      <c r="F89" s="664" t="s">
        <v>1866</v>
      </c>
      <c r="G89" s="664" t="s">
        <v>1954</v>
      </c>
      <c r="H89" s="664" t="s">
        <v>524</v>
      </c>
      <c r="I89" s="664" t="s">
        <v>2020</v>
      </c>
      <c r="J89" s="664" t="s">
        <v>783</v>
      </c>
      <c r="K89" s="664" t="s">
        <v>2021</v>
      </c>
      <c r="L89" s="665">
        <v>0</v>
      </c>
      <c r="M89" s="665">
        <v>0</v>
      </c>
      <c r="N89" s="664">
        <v>1</v>
      </c>
      <c r="O89" s="747">
        <v>0.5</v>
      </c>
      <c r="P89" s="665">
        <v>0</v>
      </c>
      <c r="Q89" s="680"/>
      <c r="R89" s="664">
        <v>1</v>
      </c>
      <c r="S89" s="680">
        <v>1</v>
      </c>
      <c r="T89" s="747">
        <v>0.5</v>
      </c>
      <c r="U89" s="703">
        <v>1</v>
      </c>
    </row>
    <row r="90" spans="1:21" ht="14.4" customHeight="1" x14ac:dyDescent="0.3">
      <c r="A90" s="663">
        <v>25</v>
      </c>
      <c r="B90" s="664" t="s">
        <v>1680</v>
      </c>
      <c r="C90" s="664" t="s">
        <v>1868</v>
      </c>
      <c r="D90" s="745" t="s">
        <v>2570</v>
      </c>
      <c r="E90" s="746" t="s">
        <v>1887</v>
      </c>
      <c r="F90" s="664" t="s">
        <v>1866</v>
      </c>
      <c r="G90" s="664" t="s">
        <v>1916</v>
      </c>
      <c r="H90" s="664" t="s">
        <v>524</v>
      </c>
      <c r="I90" s="664" t="s">
        <v>1463</v>
      </c>
      <c r="J90" s="664" t="s">
        <v>1464</v>
      </c>
      <c r="K90" s="664" t="s">
        <v>1917</v>
      </c>
      <c r="L90" s="665">
        <v>132.97999999999999</v>
      </c>
      <c r="M90" s="665">
        <v>664.89999999999986</v>
      </c>
      <c r="N90" s="664">
        <v>5</v>
      </c>
      <c r="O90" s="747">
        <v>5</v>
      </c>
      <c r="P90" s="665">
        <v>265.95999999999998</v>
      </c>
      <c r="Q90" s="680">
        <v>0.40000000000000008</v>
      </c>
      <c r="R90" s="664">
        <v>2</v>
      </c>
      <c r="S90" s="680">
        <v>0.4</v>
      </c>
      <c r="T90" s="747">
        <v>2</v>
      </c>
      <c r="U90" s="703">
        <v>0.4</v>
      </c>
    </row>
    <row r="91" spans="1:21" ht="14.4" customHeight="1" x14ac:dyDescent="0.3">
      <c r="A91" s="663">
        <v>25</v>
      </c>
      <c r="B91" s="664" t="s">
        <v>1680</v>
      </c>
      <c r="C91" s="664" t="s">
        <v>1868</v>
      </c>
      <c r="D91" s="745" t="s">
        <v>2570</v>
      </c>
      <c r="E91" s="746" t="s">
        <v>1887</v>
      </c>
      <c r="F91" s="664" t="s">
        <v>1866</v>
      </c>
      <c r="G91" s="664" t="s">
        <v>2022</v>
      </c>
      <c r="H91" s="664" t="s">
        <v>524</v>
      </c>
      <c r="I91" s="664" t="s">
        <v>2023</v>
      </c>
      <c r="J91" s="664" t="s">
        <v>681</v>
      </c>
      <c r="K91" s="664" t="s">
        <v>2024</v>
      </c>
      <c r="L91" s="665">
        <v>0</v>
      </c>
      <c r="M91" s="665">
        <v>0</v>
      </c>
      <c r="N91" s="664">
        <v>1</v>
      </c>
      <c r="O91" s="747">
        <v>0.5</v>
      </c>
      <c r="P91" s="665">
        <v>0</v>
      </c>
      <c r="Q91" s="680"/>
      <c r="R91" s="664">
        <v>1</v>
      </c>
      <c r="S91" s="680">
        <v>1</v>
      </c>
      <c r="T91" s="747">
        <v>0.5</v>
      </c>
      <c r="U91" s="703">
        <v>1</v>
      </c>
    </row>
    <row r="92" spans="1:21" ht="14.4" customHeight="1" x14ac:dyDescent="0.3">
      <c r="A92" s="663">
        <v>25</v>
      </c>
      <c r="B92" s="664" t="s">
        <v>1680</v>
      </c>
      <c r="C92" s="664" t="s">
        <v>1868</v>
      </c>
      <c r="D92" s="745" t="s">
        <v>2570</v>
      </c>
      <c r="E92" s="746" t="s">
        <v>1887</v>
      </c>
      <c r="F92" s="664" t="s">
        <v>1866</v>
      </c>
      <c r="G92" s="664" t="s">
        <v>1959</v>
      </c>
      <c r="H92" s="664" t="s">
        <v>524</v>
      </c>
      <c r="I92" s="664" t="s">
        <v>1443</v>
      </c>
      <c r="J92" s="664" t="s">
        <v>1444</v>
      </c>
      <c r="K92" s="664" t="s">
        <v>1958</v>
      </c>
      <c r="L92" s="665">
        <v>34.19</v>
      </c>
      <c r="M92" s="665">
        <v>34.19</v>
      </c>
      <c r="N92" s="664">
        <v>1</v>
      </c>
      <c r="O92" s="747">
        <v>0.5</v>
      </c>
      <c r="P92" s="665"/>
      <c r="Q92" s="680">
        <v>0</v>
      </c>
      <c r="R92" s="664"/>
      <c r="S92" s="680">
        <v>0</v>
      </c>
      <c r="T92" s="747"/>
      <c r="U92" s="703">
        <v>0</v>
      </c>
    </row>
    <row r="93" spans="1:21" ht="14.4" customHeight="1" x14ac:dyDescent="0.3">
      <c r="A93" s="663">
        <v>25</v>
      </c>
      <c r="B93" s="664" t="s">
        <v>1680</v>
      </c>
      <c r="C93" s="664" t="s">
        <v>1868</v>
      </c>
      <c r="D93" s="745" t="s">
        <v>2570</v>
      </c>
      <c r="E93" s="746" t="s">
        <v>1887</v>
      </c>
      <c r="F93" s="664" t="s">
        <v>1866</v>
      </c>
      <c r="G93" s="664" t="s">
        <v>1940</v>
      </c>
      <c r="H93" s="664" t="s">
        <v>1188</v>
      </c>
      <c r="I93" s="664" t="s">
        <v>2025</v>
      </c>
      <c r="J93" s="664" t="s">
        <v>1204</v>
      </c>
      <c r="K93" s="664" t="s">
        <v>2026</v>
      </c>
      <c r="L93" s="665">
        <v>147.26</v>
      </c>
      <c r="M93" s="665">
        <v>294.52</v>
      </c>
      <c r="N93" s="664">
        <v>2</v>
      </c>
      <c r="O93" s="747">
        <v>1</v>
      </c>
      <c r="P93" s="665">
        <v>294.52</v>
      </c>
      <c r="Q93" s="680">
        <v>1</v>
      </c>
      <c r="R93" s="664">
        <v>2</v>
      </c>
      <c r="S93" s="680">
        <v>1</v>
      </c>
      <c r="T93" s="747">
        <v>1</v>
      </c>
      <c r="U93" s="703">
        <v>1</v>
      </c>
    </row>
    <row r="94" spans="1:21" ht="14.4" customHeight="1" x14ac:dyDescent="0.3">
      <c r="A94" s="663">
        <v>25</v>
      </c>
      <c r="B94" s="664" t="s">
        <v>1680</v>
      </c>
      <c r="C94" s="664" t="s">
        <v>1868</v>
      </c>
      <c r="D94" s="745" t="s">
        <v>2570</v>
      </c>
      <c r="E94" s="746" t="s">
        <v>1887</v>
      </c>
      <c r="F94" s="664" t="s">
        <v>1866</v>
      </c>
      <c r="G94" s="664" t="s">
        <v>1940</v>
      </c>
      <c r="H94" s="664" t="s">
        <v>1188</v>
      </c>
      <c r="I94" s="664" t="s">
        <v>1203</v>
      </c>
      <c r="J94" s="664" t="s">
        <v>1204</v>
      </c>
      <c r="K94" s="664" t="s">
        <v>1764</v>
      </c>
      <c r="L94" s="665">
        <v>923.74</v>
      </c>
      <c r="M94" s="665">
        <v>1847.48</v>
      </c>
      <c r="N94" s="664">
        <v>2</v>
      </c>
      <c r="O94" s="747">
        <v>0.5</v>
      </c>
      <c r="P94" s="665">
        <v>1847.48</v>
      </c>
      <c r="Q94" s="680">
        <v>1</v>
      </c>
      <c r="R94" s="664">
        <v>2</v>
      </c>
      <c r="S94" s="680">
        <v>1</v>
      </c>
      <c r="T94" s="747">
        <v>0.5</v>
      </c>
      <c r="U94" s="703">
        <v>1</v>
      </c>
    </row>
    <row r="95" spans="1:21" ht="14.4" customHeight="1" x14ac:dyDescent="0.3">
      <c r="A95" s="663">
        <v>25</v>
      </c>
      <c r="B95" s="664" t="s">
        <v>1680</v>
      </c>
      <c r="C95" s="664" t="s">
        <v>1868</v>
      </c>
      <c r="D95" s="745" t="s">
        <v>2570</v>
      </c>
      <c r="E95" s="746" t="s">
        <v>1887</v>
      </c>
      <c r="F95" s="664" t="s">
        <v>1866</v>
      </c>
      <c r="G95" s="664" t="s">
        <v>1918</v>
      </c>
      <c r="H95" s="664" t="s">
        <v>1188</v>
      </c>
      <c r="I95" s="664" t="s">
        <v>1258</v>
      </c>
      <c r="J95" s="664" t="s">
        <v>550</v>
      </c>
      <c r="K95" s="664" t="s">
        <v>1826</v>
      </c>
      <c r="L95" s="665">
        <v>18.260000000000002</v>
      </c>
      <c r="M95" s="665">
        <v>54.78</v>
      </c>
      <c r="N95" s="664">
        <v>3</v>
      </c>
      <c r="O95" s="747">
        <v>2</v>
      </c>
      <c r="P95" s="665">
        <v>18.260000000000002</v>
      </c>
      <c r="Q95" s="680">
        <v>0.33333333333333337</v>
      </c>
      <c r="R95" s="664">
        <v>1</v>
      </c>
      <c r="S95" s="680">
        <v>0.33333333333333331</v>
      </c>
      <c r="T95" s="747">
        <v>0.5</v>
      </c>
      <c r="U95" s="703">
        <v>0.25</v>
      </c>
    </row>
    <row r="96" spans="1:21" ht="14.4" customHeight="1" x14ac:dyDescent="0.3">
      <c r="A96" s="663">
        <v>25</v>
      </c>
      <c r="B96" s="664" t="s">
        <v>1680</v>
      </c>
      <c r="C96" s="664" t="s">
        <v>1868</v>
      </c>
      <c r="D96" s="745" t="s">
        <v>2570</v>
      </c>
      <c r="E96" s="746" t="s">
        <v>1887</v>
      </c>
      <c r="F96" s="664" t="s">
        <v>1866</v>
      </c>
      <c r="G96" s="664" t="s">
        <v>1918</v>
      </c>
      <c r="H96" s="664" t="s">
        <v>1188</v>
      </c>
      <c r="I96" s="664" t="s">
        <v>1197</v>
      </c>
      <c r="J96" s="664" t="s">
        <v>550</v>
      </c>
      <c r="K96" s="664" t="s">
        <v>1827</v>
      </c>
      <c r="L96" s="665">
        <v>36.54</v>
      </c>
      <c r="M96" s="665">
        <v>36.54</v>
      </c>
      <c r="N96" s="664">
        <v>1</v>
      </c>
      <c r="O96" s="747">
        <v>1</v>
      </c>
      <c r="P96" s="665"/>
      <c r="Q96" s="680">
        <v>0</v>
      </c>
      <c r="R96" s="664"/>
      <c r="S96" s="680">
        <v>0</v>
      </c>
      <c r="T96" s="747"/>
      <c r="U96" s="703">
        <v>0</v>
      </c>
    </row>
    <row r="97" spans="1:21" ht="14.4" customHeight="1" x14ac:dyDescent="0.3">
      <c r="A97" s="663">
        <v>25</v>
      </c>
      <c r="B97" s="664" t="s">
        <v>1680</v>
      </c>
      <c r="C97" s="664" t="s">
        <v>1868</v>
      </c>
      <c r="D97" s="745" t="s">
        <v>2570</v>
      </c>
      <c r="E97" s="746" t="s">
        <v>1887</v>
      </c>
      <c r="F97" s="664" t="s">
        <v>1866</v>
      </c>
      <c r="G97" s="664" t="s">
        <v>1918</v>
      </c>
      <c r="H97" s="664" t="s">
        <v>524</v>
      </c>
      <c r="I97" s="664" t="s">
        <v>1919</v>
      </c>
      <c r="J97" s="664" t="s">
        <v>550</v>
      </c>
      <c r="K97" s="664" t="s">
        <v>1920</v>
      </c>
      <c r="L97" s="665">
        <v>18.260000000000002</v>
      </c>
      <c r="M97" s="665">
        <v>18.260000000000002</v>
      </c>
      <c r="N97" s="664">
        <v>1</v>
      </c>
      <c r="O97" s="747">
        <v>0.5</v>
      </c>
      <c r="P97" s="665"/>
      <c r="Q97" s="680">
        <v>0</v>
      </c>
      <c r="R97" s="664"/>
      <c r="S97" s="680">
        <v>0</v>
      </c>
      <c r="T97" s="747"/>
      <c r="U97" s="703">
        <v>0</v>
      </c>
    </row>
    <row r="98" spans="1:21" ht="14.4" customHeight="1" x14ac:dyDescent="0.3">
      <c r="A98" s="663">
        <v>25</v>
      </c>
      <c r="B98" s="664" t="s">
        <v>1680</v>
      </c>
      <c r="C98" s="664" t="s">
        <v>1868</v>
      </c>
      <c r="D98" s="745" t="s">
        <v>2570</v>
      </c>
      <c r="E98" s="746" t="s">
        <v>1887</v>
      </c>
      <c r="F98" s="664" t="s">
        <v>1866</v>
      </c>
      <c r="G98" s="664" t="s">
        <v>1942</v>
      </c>
      <c r="H98" s="664" t="s">
        <v>524</v>
      </c>
      <c r="I98" s="664" t="s">
        <v>2004</v>
      </c>
      <c r="J98" s="664" t="s">
        <v>666</v>
      </c>
      <c r="K98" s="664" t="s">
        <v>2005</v>
      </c>
      <c r="L98" s="665">
        <v>185.26</v>
      </c>
      <c r="M98" s="665">
        <v>185.26</v>
      </c>
      <c r="N98" s="664">
        <v>1</v>
      </c>
      <c r="O98" s="747">
        <v>1</v>
      </c>
      <c r="P98" s="665">
        <v>185.26</v>
      </c>
      <c r="Q98" s="680">
        <v>1</v>
      </c>
      <c r="R98" s="664">
        <v>1</v>
      </c>
      <c r="S98" s="680">
        <v>1</v>
      </c>
      <c r="T98" s="747">
        <v>1</v>
      </c>
      <c r="U98" s="703">
        <v>1</v>
      </c>
    </row>
    <row r="99" spans="1:21" ht="14.4" customHeight="1" x14ac:dyDescent="0.3">
      <c r="A99" s="663">
        <v>25</v>
      </c>
      <c r="B99" s="664" t="s">
        <v>1680</v>
      </c>
      <c r="C99" s="664" t="s">
        <v>1868</v>
      </c>
      <c r="D99" s="745" t="s">
        <v>2570</v>
      </c>
      <c r="E99" s="746" t="s">
        <v>1887</v>
      </c>
      <c r="F99" s="664" t="s">
        <v>1866</v>
      </c>
      <c r="G99" s="664" t="s">
        <v>2027</v>
      </c>
      <c r="H99" s="664" t="s">
        <v>1188</v>
      </c>
      <c r="I99" s="664" t="s">
        <v>1343</v>
      </c>
      <c r="J99" s="664" t="s">
        <v>1344</v>
      </c>
      <c r="K99" s="664" t="s">
        <v>1345</v>
      </c>
      <c r="L99" s="665">
        <v>668.54</v>
      </c>
      <c r="M99" s="665">
        <v>1337.08</v>
      </c>
      <c r="N99" s="664">
        <v>2</v>
      </c>
      <c r="O99" s="747">
        <v>0.5</v>
      </c>
      <c r="P99" s="665">
        <v>1337.08</v>
      </c>
      <c r="Q99" s="680">
        <v>1</v>
      </c>
      <c r="R99" s="664">
        <v>2</v>
      </c>
      <c r="S99" s="680">
        <v>1</v>
      </c>
      <c r="T99" s="747">
        <v>0.5</v>
      </c>
      <c r="U99" s="703">
        <v>1</v>
      </c>
    </row>
    <row r="100" spans="1:21" ht="14.4" customHeight="1" x14ac:dyDescent="0.3">
      <c r="A100" s="663">
        <v>25</v>
      </c>
      <c r="B100" s="664" t="s">
        <v>1680</v>
      </c>
      <c r="C100" s="664" t="s">
        <v>1868</v>
      </c>
      <c r="D100" s="745" t="s">
        <v>2570</v>
      </c>
      <c r="E100" s="746" t="s">
        <v>1887</v>
      </c>
      <c r="F100" s="664" t="s">
        <v>1866</v>
      </c>
      <c r="G100" s="664" t="s">
        <v>1926</v>
      </c>
      <c r="H100" s="664" t="s">
        <v>524</v>
      </c>
      <c r="I100" s="664" t="s">
        <v>696</v>
      </c>
      <c r="J100" s="664" t="s">
        <v>1927</v>
      </c>
      <c r="K100" s="664" t="s">
        <v>1925</v>
      </c>
      <c r="L100" s="665">
        <v>0</v>
      </c>
      <c r="M100" s="665">
        <v>0</v>
      </c>
      <c r="N100" s="664">
        <v>4</v>
      </c>
      <c r="O100" s="747">
        <v>3.5</v>
      </c>
      <c r="P100" s="665"/>
      <c r="Q100" s="680"/>
      <c r="R100" s="664"/>
      <c r="S100" s="680">
        <v>0</v>
      </c>
      <c r="T100" s="747"/>
      <c r="U100" s="703">
        <v>0</v>
      </c>
    </row>
    <row r="101" spans="1:21" ht="14.4" customHeight="1" x14ac:dyDescent="0.3">
      <c r="A101" s="663">
        <v>25</v>
      </c>
      <c r="B101" s="664" t="s">
        <v>1680</v>
      </c>
      <c r="C101" s="664" t="s">
        <v>1868</v>
      </c>
      <c r="D101" s="745" t="s">
        <v>2570</v>
      </c>
      <c r="E101" s="746" t="s">
        <v>1887</v>
      </c>
      <c r="F101" s="664" t="s">
        <v>1866</v>
      </c>
      <c r="G101" s="664" t="s">
        <v>2028</v>
      </c>
      <c r="H101" s="664" t="s">
        <v>524</v>
      </c>
      <c r="I101" s="664" t="s">
        <v>627</v>
      </c>
      <c r="J101" s="664" t="s">
        <v>628</v>
      </c>
      <c r="K101" s="664" t="s">
        <v>2029</v>
      </c>
      <c r="L101" s="665">
        <v>42.08</v>
      </c>
      <c r="M101" s="665">
        <v>42.08</v>
      </c>
      <c r="N101" s="664">
        <v>1</v>
      </c>
      <c r="O101" s="747">
        <v>0.5</v>
      </c>
      <c r="P101" s="665">
        <v>42.08</v>
      </c>
      <c r="Q101" s="680">
        <v>1</v>
      </c>
      <c r="R101" s="664">
        <v>1</v>
      </c>
      <c r="S101" s="680">
        <v>1</v>
      </c>
      <c r="T101" s="747">
        <v>0.5</v>
      </c>
      <c r="U101" s="703">
        <v>1</v>
      </c>
    </row>
    <row r="102" spans="1:21" ht="14.4" customHeight="1" x14ac:dyDescent="0.3">
      <c r="A102" s="663">
        <v>25</v>
      </c>
      <c r="B102" s="664" t="s">
        <v>1680</v>
      </c>
      <c r="C102" s="664" t="s">
        <v>1868</v>
      </c>
      <c r="D102" s="745" t="s">
        <v>2570</v>
      </c>
      <c r="E102" s="746" t="s">
        <v>1887</v>
      </c>
      <c r="F102" s="664" t="s">
        <v>1866</v>
      </c>
      <c r="G102" s="664" t="s">
        <v>1946</v>
      </c>
      <c r="H102" s="664" t="s">
        <v>524</v>
      </c>
      <c r="I102" s="664" t="s">
        <v>2030</v>
      </c>
      <c r="J102" s="664" t="s">
        <v>903</v>
      </c>
      <c r="K102" s="664" t="s">
        <v>2031</v>
      </c>
      <c r="L102" s="665">
        <v>33.549999999999997</v>
      </c>
      <c r="M102" s="665">
        <v>33.549999999999997</v>
      </c>
      <c r="N102" s="664">
        <v>1</v>
      </c>
      <c r="O102" s="747">
        <v>0.5</v>
      </c>
      <c r="P102" s="665">
        <v>33.549999999999997</v>
      </c>
      <c r="Q102" s="680">
        <v>1</v>
      </c>
      <c r="R102" s="664">
        <v>1</v>
      </c>
      <c r="S102" s="680">
        <v>1</v>
      </c>
      <c r="T102" s="747">
        <v>0.5</v>
      </c>
      <c r="U102" s="703">
        <v>1</v>
      </c>
    </row>
    <row r="103" spans="1:21" ht="14.4" customHeight="1" x14ac:dyDescent="0.3">
      <c r="A103" s="663">
        <v>25</v>
      </c>
      <c r="B103" s="664" t="s">
        <v>1680</v>
      </c>
      <c r="C103" s="664" t="s">
        <v>1868</v>
      </c>
      <c r="D103" s="745" t="s">
        <v>2570</v>
      </c>
      <c r="E103" s="746" t="s">
        <v>1887</v>
      </c>
      <c r="F103" s="664" t="s">
        <v>1866</v>
      </c>
      <c r="G103" s="664" t="s">
        <v>1946</v>
      </c>
      <c r="H103" s="664" t="s">
        <v>524</v>
      </c>
      <c r="I103" s="664" t="s">
        <v>2032</v>
      </c>
      <c r="J103" s="664" t="s">
        <v>2033</v>
      </c>
      <c r="K103" s="664" t="s">
        <v>2034</v>
      </c>
      <c r="L103" s="665">
        <v>33.549999999999997</v>
      </c>
      <c r="M103" s="665">
        <v>33.549999999999997</v>
      </c>
      <c r="N103" s="664">
        <v>1</v>
      </c>
      <c r="O103" s="747">
        <v>0.5</v>
      </c>
      <c r="P103" s="665"/>
      <c r="Q103" s="680">
        <v>0</v>
      </c>
      <c r="R103" s="664"/>
      <c r="S103" s="680">
        <v>0</v>
      </c>
      <c r="T103" s="747"/>
      <c r="U103" s="703">
        <v>0</v>
      </c>
    </row>
    <row r="104" spans="1:21" ht="14.4" customHeight="1" x14ac:dyDescent="0.3">
      <c r="A104" s="663">
        <v>25</v>
      </c>
      <c r="B104" s="664" t="s">
        <v>1680</v>
      </c>
      <c r="C104" s="664" t="s">
        <v>1868</v>
      </c>
      <c r="D104" s="745" t="s">
        <v>2570</v>
      </c>
      <c r="E104" s="746" t="s">
        <v>1882</v>
      </c>
      <c r="F104" s="664" t="s">
        <v>1866</v>
      </c>
      <c r="G104" s="664" t="s">
        <v>2035</v>
      </c>
      <c r="H104" s="664" t="s">
        <v>524</v>
      </c>
      <c r="I104" s="664" t="s">
        <v>2036</v>
      </c>
      <c r="J104" s="664" t="s">
        <v>2037</v>
      </c>
      <c r="K104" s="664" t="s">
        <v>2038</v>
      </c>
      <c r="L104" s="665">
        <v>0</v>
      </c>
      <c r="M104" s="665">
        <v>0</v>
      </c>
      <c r="N104" s="664">
        <v>1</v>
      </c>
      <c r="O104" s="747">
        <v>0.5</v>
      </c>
      <c r="P104" s="665">
        <v>0</v>
      </c>
      <c r="Q104" s="680"/>
      <c r="R104" s="664">
        <v>1</v>
      </c>
      <c r="S104" s="680">
        <v>1</v>
      </c>
      <c r="T104" s="747">
        <v>0.5</v>
      </c>
      <c r="U104" s="703">
        <v>1</v>
      </c>
    </row>
    <row r="105" spans="1:21" ht="14.4" customHeight="1" x14ac:dyDescent="0.3">
      <c r="A105" s="663">
        <v>25</v>
      </c>
      <c r="B105" s="664" t="s">
        <v>1680</v>
      </c>
      <c r="C105" s="664" t="s">
        <v>1868</v>
      </c>
      <c r="D105" s="745" t="s">
        <v>2570</v>
      </c>
      <c r="E105" s="746" t="s">
        <v>1882</v>
      </c>
      <c r="F105" s="664" t="s">
        <v>1866</v>
      </c>
      <c r="G105" s="664" t="s">
        <v>1915</v>
      </c>
      <c r="H105" s="664" t="s">
        <v>1188</v>
      </c>
      <c r="I105" s="664" t="s">
        <v>1518</v>
      </c>
      <c r="J105" s="664" t="s">
        <v>1317</v>
      </c>
      <c r="K105" s="664" t="s">
        <v>1795</v>
      </c>
      <c r="L105" s="665">
        <v>154.36000000000001</v>
      </c>
      <c r="M105" s="665">
        <v>3087.2000000000007</v>
      </c>
      <c r="N105" s="664">
        <v>20</v>
      </c>
      <c r="O105" s="747">
        <v>19</v>
      </c>
      <c r="P105" s="665">
        <v>926.16000000000008</v>
      </c>
      <c r="Q105" s="680">
        <v>0.29999999999999993</v>
      </c>
      <c r="R105" s="664">
        <v>6</v>
      </c>
      <c r="S105" s="680">
        <v>0.3</v>
      </c>
      <c r="T105" s="747">
        <v>5</v>
      </c>
      <c r="U105" s="703">
        <v>0.26315789473684209</v>
      </c>
    </row>
    <row r="106" spans="1:21" ht="14.4" customHeight="1" x14ac:dyDescent="0.3">
      <c r="A106" s="663">
        <v>25</v>
      </c>
      <c r="B106" s="664" t="s">
        <v>1680</v>
      </c>
      <c r="C106" s="664" t="s">
        <v>1868</v>
      </c>
      <c r="D106" s="745" t="s">
        <v>2570</v>
      </c>
      <c r="E106" s="746" t="s">
        <v>1882</v>
      </c>
      <c r="F106" s="664" t="s">
        <v>1866</v>
      </c>
      <c r="G106" s="664" t="s">
        <v>1921</v>
      </c>
      <c r="H106" s="664" t="s">
        <v>1188</v>
      </c>
      <c r="I106" s="664" t="s">
        <v>1543</v>
      </c>
      <c r="J106" s="664" t="s">
        <v>1544</v>
      </c>
      <c r="K106" s="664" t="s">
        <v>1823</v>
      </c>
      <c r="L106" s="665">
        <v>4097.2</v>
      </c>
      <c r="M106" s="665">
        <v>4097.2</v>
      </c>
      <c r="N106" s="664">
        <v>1</v>
      </c>
      <c r="O106" s="747">
        <v>0.5</v>
      </c>
      <c r="P106" s="665">
        <v>4097.2</v>
      </c>
      <c r="Q106" s="680">
        <v>1</v>
      </c>
      <c r="R106" s="664">
        <v>1</v>
      </c>
      <c r="S106" s="680">
        <v>1</v>
      </c>
      <c r="T106" s="747">
        <v>0.5</v>
      </c>
      <c r="U106" s="703">
        <v>1</v>
      </c>
    </row>
    <row r="107" spans="1:21" ht="14.4" customHeight="1" x14ac:dyDescent="0.3">
      <c r="A107" s="663">
        <v>25</v>
      </c>
      <c r="B107" s="664" t="s">
        <v>1680</v>
      </c>
      <c r="C107" s="664" t="s">
        <v>1868</v>
      </c>
      <c r="D107" s="745" t="s">
        <v>2570</v>
      </c>
      <c r="E107" s="746" t="s">
        <v>1882</v>
      </c>
      <c r="F107" s="664" t="s">
        <v>1866</v>
      </c>
      <c r="G107" s="664" t="s">
        <v>1916</v>
      </c>
      <c r="H107" s="664" t="s">
        <v>524</v>
      </c>
      <c r="I107" s="664" t="s">
        <v>1463</v>
      </c>
      <c r="J107" s="664" t="s">
        <v>1464</v>
      </c>
      <c r="K107" s="664" t="s">
        <v>1917</v>
      </c>
      <c r="L107" s="665">
        <v>132.97999999999999</v>
      </c>
      <c r="M107" s="665">
        <v>132.97999999999999</v>
      </c>
      <c r="N107" s="664">
        <v>1</v>
      </c>
      <c r="O107" s="747">
        <v>1</v>
      </c>
      <c r="P107" s="665">
        <v>132.97999999999999</v>
      </c>
      <c r="Q107" s="680">
        <v>1</v>
      </c>
      <c r="R107" s="664">
        <v>1</v>
      </c>
      <c r="S107" s="680">
        <v>1</v>
      </c>
      <c r="T107" s="747">
        <v>1</v>
      </c>
      <c r="U107" s="703">
        <v>1</v>
      </c>
    </row>
    <row r="108" spans="1:21" ht="14.4" customHeight="1" x14ac:dyDescent="0.3">
      <c r="A108" s="663">
        <v>25</v>
      </c>
      <c r="B108" s="664" t="s">
        <v>1680</v>
      </c>
      <c r="C108" s="664" t="s">
        <v>1868</v>
      </c>
      <c r="D108" s="745" t="s">
        <v>2570</v>
      </c>
      <c r="E108" s="746" t="s">
        <v>1882</v>
      </c>
      <c r="F108" s="664" t="s">
        <v>1866</v>
      </c>
      <c r="G108" s="664" t="s">
        <v>1940</v>
      </c>
      <c r="H108" s="664" t="s">
        <v>1188</v>
      </c>
      <c r="I108" s="664" t="s">
        <v>2039</v>
      </c>
      <c r="J108" s="664" t="s">
        <v>1204</v>
      </c>
      <c r="K108" s="664" t="s">
        <v>1763</v>
      </c>
      <c r="L108" s="665">
        <v>543.39</v>
      </c>
      <c r="M108" s="665">
        <v>543.39</v>
      </c>
      <c r="N108" s="664">
        <v>1</v>
      </c>
      <c r="O108" s="747">
        <v>0.5</v>
      </c>
      <c r="P108" s="665">
        <v>543.39</v>
      </c>
      <c r="Q108" s="680">
        <v>1</v>
      </c>
      <c r="R108" s="664">
        <v>1</v>
      </c>
      <c r="S108" s="680">
        <v>1</v>
      </c>
      <c r="T108" s="747">
        <v>0.5</v>
      </c>
      <c r="U108" s="703">
        <v>1</v>
      </c>
    </row>
    <row r="109" spans="1:21" ht="14.4" customHeight="1" x14ac:dyDescent="0.3">
      <c r="A109" s="663">
        <v>25</v>
      </c>
      <c r="B109" s="664" t="s">
        <v>1680</v>
      </c>
      <c r="C109" s="664" t="s">
        <v>1868</v>
      </c>
      <c r="D109" s="745" t="s">
        <v>2570</v>
      </c>
      <c r="E109" s="746" t="s">
        <v>1882</v>
      </c>
      <c r="F109" s="664" t="s">
        <v>1866</v>
      </c>
      <c r="G109" s="664" t="s">
        <v>1918</v>
      </c>
      <c r="H109" s="664" t="s">
        <v>524</v>
      </c>
      <c r="I109" s="664" t="s">
        <v>1090</v>
      </c>
      <c r="J109" s="664" t="s">
        <v>550</v>
      </c>
      <c r="K109" s="664" t="s">
        <v>1941</v>
      </c>
      <c r="L109" s="665">
        <v>36.54</v>
      </c>
      <c r="M109" s="665">
        <v>36.54</v>
      </c>
      <c r="N109" s="664">
        <v>1</v>
      </c>
      <c r="O109" s="747">
        <v>1</v>
      </c>
      <c r="P109" s="665"/>
      <c r="Q109" s="680">
        <v>0</v>
      </c>
      <c r="R109" s="664"/>
      <c r="S109" s="680">
        <v>0</v>
      </c>
      <c r="T109" s="747"/>
      <c r="U109" s="703">
        <v>0</v>
      </c>
    </row>
    <row r="110" spans="1:21" ht="14.4" customHeight="1" x14ac:dyDescent="0.3">
      <c r="A110" s="663">
        <v>25</v>
      </c>
      <c r="B110" s="664" t="s">
        <v>1680</v>
      </c>
      <c r="C110" s="664" t="s">
        <v>1868</v>
      </c>
      <c r="D110" s="745" t="s">
        <v>2570</v>
      </c>
      <c r="E110" s="746" t="s">
        <v>1882</v>
      </c>
      <c r="F110" s="664" t="s">
        <v>1866</v>
      </c>
      <c r="G110" s="664" t="s">
        <v>1942</v>
      </c>
      <c r="H110" s="664" t="s">
        <v>524</v>
      </c>
      <c r="I110" s="664" t="s">
        <v>2004</v>
      </c>
      <c r="J110" s="664" t="s">
        <v>666</v>
      </c>
      <c r="K110" s="664" t="s">
        <v>2005</v>
      </c>
      <c r="L110" s="665">
        <v>185.26</v>
      </c>
      <c r="M110" s="665">
        <v>185.26</v>
      </c>
      <c r="N110" s="664">
        <v>1</v>
      </c>
      <c r="O110" s="747">
        <v>0.5</v>
      </c>
      <c r="P110" s="665">
        <v>185.26</v>
      </c>
      <c r="Q110" s="680">
        <v>1</v>
      </c>
      <c r="R110" s="664">
        <v>1</v>
      </c>
      <c r="S110" s="680">
        <v>1</v>
      </c>
      <c r="T110" s="747">
        <v>0.5</v>
      </c>
      <c r="U110" s="703">
        <v>1</v>
      </c>
    </row>
    <row r="111" spans="1:21" ht="14.4" customHeight="1" x14ac:dyDescent="0.3">
      <c r="A111" s="663">
        <v>25</v>
      </c>
      <c r="B111" s="664" t="s">
        <v>1680</v>
      </c>
      <c r="C111" s="664" t="s">
        <v>1868</v>
      </c>
      <c r="D111" s="745" t="s">
        <v>2570</v>
      </c>
      <c r="E111" s="746" t="s">
        <v>1906</v>
      </c>
      <c r="F111" s="664" t="s">
        <v>1866</v>
      </c>
      <c r="G111" s="664" t="s">
        <v>1915</v>
      </c>
      <c r="H111" s="664" t="s">
        <v>1188</v>
      </c>
      <c r="I111" s="664" t="s">
        <v>1518</v>
      </c>
      <c r="J111" s="664" t="s">
        <v>1317</v>
      </c>
      <c r="K111" s="664" t="s">
        <v>1795</v>
      </c>
      <c r="L111" s="665">
        <v>154.36000000000001</v>
      </c>
      <c r="M111" s="665">
        <v>3241.5600000000009</v>
      </c>
      <c r="N111" s="664">
        <v>21</v>
      </c>
      <c r="O111" s="747">
        <v>19</v>
      </c>
      <c r="P111" s="665">
        <v>1080.52</v>
      </c>
      <c r="Q111" s="680">
        <v>0.33333333333333326</v>
      </c>
      <c r="R111" s="664">
        <v>7</v>
      </c>
      <c r="S111" s="680">
        <v>0.33333333333333331</v>
      </c>
      <c r="T111" s="747">
        <v>5.5</v>
      </c>
      <c r="U111" s="703">
        <v>0.28947368421052633</v>
      </c>
    </row>
    <row r="112" spans="1:21" ht="14.4" customHeight="1" x14ac:dyDescent="0.3">
      <c r="A112" s="663">
        <v>25</v>
      </c>
      <c r="B112" s="664" t="s">
        <v>1680</v>
      </c>
      <c r="C112" s="664" t="s">
        <v>1868</v>
      </c>
      <c r="D112" s="745" t="s">
        <v>2570</v>
      </c>
      <c r="E112" s="746" t="s">
        <v>1906</v>
      </c>
      <c r="F112" s="664" t="s">
        <v>1866</v>
      </c>
      <c r="G112" s="664" t="s">
        <v>1915</v>
      </c>
      <c r="H112" s="664" t="s">
        <v>1188</v>
      </c>
      <c r="I112" s="664" t="s">
        <v>1316</v>
      </c>
      <c r="J112" s="664" t="s">
        <v>1317</v>
      </c>
      <c r="K112" s="664" t="s">
        <v>1796</v>
      </c>
      <c r="L112" s="665">
        <v>225.06</v>
      </c>
      <c r="M112" s="665">
        <v>450.12</v>
      </c>
      <c r="N112" s="664">
        <v>2</v>
      </c>
      <c r="O112" s="747">
        <v>1.5</v>
      </c>
      <c r="P112" s="665"/>
      <c r="Q112" s="680">
        <v>0</v>
      </c>
      <c r="R112" s="664"/>
      <c r="S112" s="680">
        <v>0</v>
      </c>
      <c r="T112" s="747"/>
      <c r="U112" s="703">
        <v>0</v>
      </c>
    </row>
    <row r="113" spans="1:21" ht="14.4" customHeight="1" x14ac:dyDescent="0.3">
      <c r="A113" s="663">
        <v>25</v>
      </c>
      <c r="B113" s="664" t="s">
        <v>1680</v>
      </c>
      <c r="C113" s="664" t="s">
        <v>1868</v>
      </c>
      <c r="D113" s="745" t="s">
        <v>2570</v>
      </c>
      <c r="E113" s="746" t="s">
        <v>1906</v>
      </c>
      <c r="F113" s="664" t="s">
        <v>1866</v>
      </c>
      <c r="G113" s="664" t="s">
        <v>1950</v>
      </c>
      <c r="H113" s="664" t="s">
        <v>524</v>
      </c>
      <c r="I113" s="664" t="s">
        <v>1951</v>
      </c>
      <c r="J113" s="664" t="s">
        <v>1952</v>
      </c>
      <c r="K113" s="664" t="s">
        <v>1953</v>
      </c>
      <c r="L113" s="665">
        <v>0</v>
      </c>
      <c r="M113" s="665">
        <v>0</v>
      </c>
      <c r="N113" s="664">
        <v>1</v>
      </c>
      <c r="O113" s="747">
        <v>1</v>
      </c>
      <c r="P113" s="665"/>
      <c r="Q113" s="680"/>
      <c r="R113" s="664"/>
      <c r="S113" s="680">
        <v>0</v>
      </c>
      <c r="T113" s="747"/>
      <c r="U113" s="703">
        <v>0</v>
      </c>
    </row>
    <row r="114" spans="1:21" ht="14.4" customHeight="1" x14ac:dyDescent="0.3">
      <c r="A114" s="663">
        <v>25</v>
      </c>
      <c r="B114" s="664" t="s">
        <v>1680</v>
      </c>
      <c r="C114" s="664" t="s">
        <v>1868</v>
      </c>
      <c r="D114" s="745" t="s">
        <v>2570</v>
      </c>
      <c r="E114" s="746" t="s">
        <v>1906</v>
      </c>
      <c r="F114" s="664" t="s">
        <v>1866</v>
      </c>
      <c r="G114" s="664" t="s">
        <v>1916</v>
      </c>
      <c r="H114" s="664" t="s">
        <v>524</v>
      </c>
      <c r="I114" s="664" t="s">
        <v>1463</v>
      </c>
      <c r="J114" s="664" t="s">
        <v>1464</v>
      </c>
      <c r="K114" s="664" t="s">
        <v>1917</v>
      </c>
      <c r="L114" s="665">
        <v>132.97999999999999</v>
      </c>
      <c r="M114" s="665">
        <v>930.8599999999999</v>
      </c>
      <c r="N114" s="664">
        <v>7</v>
      </c>
      <c r="O114" s="747">
        <v>4</v>
      </c>
      <c r="P114" s="665">
        <v>132.97999999999999</v>
      </c>
      <c r="Q114" s="680">
        <v>0.14285714285714285</v>
      </c>
      <c r="R114" s="664">
        <v>1</v>
      </c>
      <c r="S114" s="680">
        <v>0.14285714285714285</v>
      </c>
      <c r="T114" s="747">
        <v>1</v>
      </c>
      <c r="U114" s="703">
        <v>0.25</v>
      </c>
    </row>
    <row r="115" spans="1:21" ht="14.4" customHeight="1" x14ac:dyDescent="0.3">
      <c r="A115" s="663">
        <v>25</v>
      </c>
      <c r="B115" s="664" t="s">
        <v>1680</v>
      </c>
      <c r="C115" s="664" t="s">
        <v>1868</v>
      </c>
      <c r="D115" s="745" t="s">
        <v>2570</v>
      </c>
      <c r="E115" s="746" t="s">
        <v>1906</v>
      </c>
      <c r="F115" s="664" t="s">
        <v>1866</v>
      </c>
      <c r="G115" s="664" t="s">
        <v>1956</v>
      </c>
      <c r="H115" s="664" t="s">
        <v>524</v>
      </c>
      <c r="I115" s="664" t="s">
        <v>1957</v>
      </c>
      <c r="J115" s="664" t="s">
        <v>991</v>
      </c>
      <c r="K115" s="664" t="s">
        <v>1958</v>
      </c>
      <c r="L115" s="665">
        <v>0</v>
      </c>
      <c r="M115" s="665">
        <v>0</v>
      </c>
      <c r="N115" s="664">
        <v>1</v>
      </c>
      <c r="O115" s="747">
        <v>1</v>
      </c>
      <c r="P115" s="665">
        <v>0</v>
      </c>
      <c r="Q115" s="680"/>
      <c r="R115" s="664">
        <v>1</v>
      </c>
      <c r="S115" s="680">
        <v>1</v>
      </c>
      <c r="T115" s="747">
        <v>1</v>
      </c>
      <c r="U115" s="703">
        <v>1</v>
      </c>
    </row>
    <row r="116" spans="1:21" ht="14.4" customHeight="1" x14ac:dyDescent="0.3">
      <c r="A116" s="663">
        <v>25</v>
      </c>
      <c r="B116" s="664" t="s">
        <v>1680</v>
      </c>
      <c r="C116" s="664" t="s">
        <v>1868</v>
      </c>
      <c r="D116" s="745" t="s">
        <v>2570</v>
      </c>
      <c r="E116" s="746" t="s">
        <v>1906</v>
      </c>
      <c r="F116" s="664" t="s">
        <v>1866</v>
      </c>
      <c r="G116" s="664" t="s">
        <v>1998</v>
      </c>
      <c r="H116" s="664" t="s">
        <v>524</v>
      </c>
      <c r="I116" s="664" t="s">
        <v>1485</v>
      </c>
      <c r="J116" s="664" t="s">
        <v>1486</v>
      </c>
      <c r="K116" s="664" t="s">
        <v>1999</v>
      </c>
      <c r="L116" s="665">
        <v>115.13</v>
      </c>
      <c r="M116" s="665">
        <v>115.13</v>
      </c>
      <c r="N116" s="664">
        <v>1</v>
      </c>
      <c r="O116" s="747">
        <v>1</v>
      </c>
      <c r="P116" s="665">
        <v>115.13</v>
      </c>
      <c r="Q116" s="680">
        <v>1</v>
      </c>
      <c r="R116" s="664">
        <v>1</v>
      </c>
      <c r="S116" s="680">
        <v>1</v>
      </c>
      <c r="T116" s="747">
        <v>1</v>
      </c>
      <c r="U116" s="703">
        <v>1</v>
      </c>
    </row>
    <row r="117" spans="1:21" ht="14.4" customHeight="1" x14ac:dyDescent="0.3">
      <c r="A117" s="663">
        <v>25</v>
      </c>
      <c r="B117" s="664" t="s">
        <v>1680</v>
      </c>
      <c r="C117" s="664" t="s">
        <v>1868</v>
      </c>
      <c r="D117" s="745" t="s">
        <v>2570</v>
      </c>
      <c r="E117" s="746" t="s">
        <v>1906</v>
      </c>
      <c r="F117" s="664" t="s">
        <v>1866</v>
      </c>
      <c r="G117" s="664" t="s">
        <v>2040</v>
      </c>
      <c r="H117" s="664" t="s">
        <v>524</v>
      </c>
      <c r="I117" s="664" t="s">
        <v>727</v>
      </c>
      <c r="J117" s="664" t="s">
        <v>2041</v>
      </c>
      <c r="K117" s="664" t="s">
        <v>2042</v>
      </c>
      <c r="L117" s="665">
        <v>38.56</v>
      </c>
      <c r="M117" s="665">
        <v>38.56</v>
      </c>
      <c r="N117" s="664">
        <v>1</v>
      </c>
      <c r="O117" s="747">
        <v>0.5</v>
      </c>
      <c r="P117" s="665"/>
      <c r="Q117" s="680">
        <v>0</v>
      </c>
      <c r="R117" s="664"/>
      <c r="S117" s="680">
        <v>0</v>
      </c>
      <c r="T117" s="747"/>
      <c r="U117" s="703">
        <v>0</v>
      </c>
    </row>
    <row r="118" spans="1:21" ht="14.4" customHeight="1" x14ac:dyDescent="0.3">
      <c r="A118" s="663">
        <v>25</v>
      </c>
      <c r="B118" s="664" t="s">
        <v>1680</v>
      </c>
      <c r="C118" s="664" t="s">
        <v>1868</v>
      </c>
      <c r="D118" s="745" t="s">
        <v>2570</v>
      </c>
      <c r="E118" s="746" t="s">
        <v>1906</v>
      </c>
      <c r="F118" s="664" t="s">
        <v>1866</v>
      </c>
      <c r="G118" s="664" t="s">
        <v>1918</v>
      </c>
      <c r="H118" s="664" t="s">
        <v>1188</v>
      </c>
      <c r="I118" s="664" t="s">
        <v>1258</v>
      </c>
      <c r="J118" s="664" t="s">
        <v>550</v>
      </c>
      <c r="K118" s="664" t="s">
        <v>1826</v>
      </c>
      <c r="L118" s="665">
        <v>18.260000000000002</v>
      </c>
      <c r="M118" s="665">
        <v>36.520000000000003</v>
      </c>
      <c r="N118" s="664">
        <v>2</v>
      </c>
      <c r="O118" s="747">
        <v>1</v>
      </c>
      <c r="P118" s="665"/>
      <c r="Q118" s="680">
        <v>0</v>
      </c>
      <c r="R118" s="664"/>
      <c r="S118" s="680">
        <v>0</v>
      </c>
      <c r="T118" s="747"/>
      <c r="U118" s="703">
        <v>0</v>
      </c>
    </row>
    <row r="119" spans="1:21" ht="14.4" customHeight="1" x14ac:dyDescent="0.3">
      <c r="A119" s="663">
        <v>25</v>
      </c>
      <c r="B119" s="664" t="s">
        <v>1680</v>
      </c>
      <c r="C119" s="664" t="s">
        <v>1868</v>
      </c>
      <c r="D119" s="745" t="s">
        <v>2570</v>
      </c>
      <c r="E119" s="746" t="s">
        <v>1906</v>
      </c>
      <c r="F119" s="664" t="s">
        <v>1866</v>
      </c>
      <c r="G119" s="664" t="s">
        <v>1918</v>
      </c>
      <c r="H119" s="664" t="s">
        <v>1188</v>
      </c>
      <c r="I119" s="664" t="s">
        <v>1197</v>
      </c>
      <c r="J119" s="664" t="s">
        <v>550</v>
      </c>
      <c r="K119" s="664" t="s">
        <v>1827</v>
      </c>
      <c r="L119" s="665">
        <v>36.54</v>
      </c>
      <c r="M119" s="665">
        <v>73.08</v>
      </c>
      <c r="N119" s="664">
        <v>2</v>
      </c>
      <c r="O119" s="747">
        <v>1</v>
      </c>
      <c r="P119" s="665">
        <v>36.54</v>
      </c>
      <c r="Q119" s="680">
        <v>0.5</v>
      </c>
      <c r="R119" s="664">
        <v>1</v>
      </c>
      <c r="S119" s="680">
        <v>0.5</v>
      </c>
      <c r="T119" s="747">
        <v>0.5</v>
      </c>
      <c r="U119" s="703">
        <v>0.5</v>
      </c>
    </row>
    <row r="120" spans="1:21" ht="14.4" customHeight="1" x14ac:dyDescent="0.3">
      <c r="A120" s="663">
        <v>25</v>
      </c>
      <c r="B120" s="664" t="s">
        <v>1680</v>
      </c>
      <c r="C120" s="664" t="s">
        <v>1868</v>
      </c>
      <c r="D120" s="745" t="s">
        <v>2570</v>
      </c>
      <c r="E120" s="746" t="s">
        <v>1906</v>
      </c>
      <c r="F120" s="664" t="s">
        <v>1866</v>
      </c>
      <c r="G120" s="664" t="s">
        <v>1918</v>
      </c>
      <c r="H120" s="664" t="s">
        <v>524</v>
      </c>
      <c r="I120" s="664" t="s">
        <v>1090</v>
      </c>
      <c r="J120" s="664" t="s">
        <v>550</v>
      </c>
      <c r="K120" s="664" t="s">
        <v>1941</v>
      </c>
      <c r="L120" s="665">
        <v>36.54</v>
      </c>
      <c r="M120" s="665">
        <v>36.54</v>
      </c>
      <c r="N120" s="664">
        <v>1</v>
      </c>
      <c r="O120" s="747">
        <v>1</v>
      </c>
      <c r="P120" s="665">
        <v>36.54</v>
      </c>
      <c r="Q120" s="680">
        <v>1</v>
      </c>
      <c r="R120" s="664">
        <v>1</v>
      </c>
      <c r="S120" s="680">
        <v>1</v>
      </c>
      <c r="T120" s="747">
        <v>1</v>
      </c>
      <c r="U120" s="703">
        <v>1</v>
      </c>
    </row>
    <row r="121" spans="1:21" ht="14.4" customHeight="1" x14ac:dyDescent="0.3">
      <c r="A121" s="663">
        <v>25</v>
      </c>
      <c r="B121" s="664" t="s">
        <v>1680</v>
      </c>
      <c r="C121" s="664" t="s">
        <v>1870</v>
      </c>
      <c r="D121" s="745" t="s">
        <v>2571</v>
      </c>
      <c r="E121" s="746" t="s">
        <v>1889</v>
      </c>
      <c r="F121" s="664" t="s">
        <v>1866</v>
      </c>
      <c r="G121" s="664" t="s">
        <v>1915</v>
      </c>
      <c r="H121" s="664" t="s">
        <v>524</v>
      </c>
      <c r="I121" s="664" t="s">
        <v>1932</v>
      </c>
      <c r="J121" s="664" t="s">
        <v>1640</v>
      </c>
      <c r="K121" s="664" t="s">
        <v>1933</v>
      </c>
      <c r="L121" s="665">
        <v>154.36000000000001</v>
      </c>
      <c r="M121" s="665">
        <v>308.72000000000003</v>
      </c>
      <c r="N121" s="664">
        <v>2</v>
      </c>
      <c r="O121" s="747">
        <v>2</v>
      </c>
      <c r="P121" s="665"/>
      <c r="Q121" s="680">
        <v>0</v>
      </c>
      <c r="R121" s="664"/>
      <c r="S121" s="680">
        <v>0</v>
      </c>
      <c r="T121" s="747"/>
      <c r="U121" s="703">
        <v>0</v>
      </c>
    </row>
    <row r="122" spans="1:21" ht="14.4" customHeight="1" x14ac:dyDescent="0.3">
      <c r="A122" s="663">
        <v>25</v>
      </c>
      <c r="B122" s="664" t="s">
        <v>1680</v>
      </c>
      <c r="C122" s="664" t="s">
        <v>1870</v>
      </c>
      <c r="D122" s="745" t="s">
        <v>2571</v>
      </c>
      <c r="E122" s="746" t="s">
        <v>1889</v>
      </c>
      <c r="F122" s="664" t="s">
        <v>1866</v>
      </c>
      <c r="G122" s="664" t="s">
        <v>1915</v>
      </c>
      <c r="H122" s="664" t="s">
        <v>1188</v>
      </c>
      <c r="I122" s="664" t="s">
        <v>1518</v>
      </c>
      <c r="J122" s="664" t="s">
        <v>1317</v>
      </c>
      <c r="K122" s="664" t="s">
        <v>1795</v>
      </c>
      <c r="L122" s="665">
        <v>154.36000000000001</v>
      </c>
      <c r="M122" s="665">
        <v>6637.4800000000032</v>
      </c>
      <c r="N122" s="664">
        <v>43</v>
      </c>
      <c r="O122" s="747">
        <v>40</v>
      </c>
      <c r="P122" s="665">
        <v>2624.1200000000013</v>
      </c>
      <c r="Q122" s="680">
        <v>0.39534883720930231</v>
      </c>
      <c r="R122" s="664">
        <v>17</v>
      </c>
      <c r="S122" s="680">
        <v>0.39534883720930231</v>
      </c>
      <c r="T122" s="747">
        <v>15</v>
      </c>
      <c r="U122" s="703">
        <v>0.375</v>
      </c>
    </row>
    <row r="123" spans="1:21" ht="14.4" customHeight="1" x14ac:dyDescent="0.3">
      <c r="A123" s="663">
        <v>25</v>
      </c>
      <c r="B123" s="664" t="s">
        <v>1680</v>
      </c>
      <c r="C123" s="664" t="s">
        <v>1870</v>
      </c>
      <c r="D123" s="745" t="s">
        <v>2571</v>
      </c>
      <c r="E123" s="746" t="s">
        <v>1889</v>
      </c>
      <c r="F123" s="664" t="s">
        <v>1866</v>
      </c>
      <c r="G123" s="664" t="s">
        <v>2043</v>
      </c>
      <c r="H123" s="664" t="s">
        <v>1188</v>
      </c>
      <c r="I123" s="664" t="s">
        <v>1231</v>
      </c>
      <c r="J123" s="664" t="s">
        <v>1288</v>
      </c>
      <c r="K123" s="664" t="s">
        <v>1783</v>
      </c>
      <c r="L123" s="665">
        <v>58.86</v>
      </c>
      <c r="M123" s="665">
        <v>235.44</v>
      </c>
      <c r="N123" s="664">
        <v>4</v>
      </c>
      <c r="O123" s="747">
        <v>1</v>
      </c>
      <c r="P123" s="665"/>
      <c r="Q123" s="680">
        <v>0</v>
      </c>
      <c r="R123" s="664"/>
      <c r="S123" s="680">
        <v>0</v>
      </c>
      <c r="T123" s="747"/>
      <c r="U123" s="703">
        <v>0</v>
      </c>
    </row>
    <row r="124" spans="1:21" ht="14.4" customHeight="1" x14ac:dyDescent="0.3">
      <c r="A124" s="663">
        <v>25</v>
      </c>
      <c r="B124" s="664" t="s">
        <v>1680</v>
      </c>
      <c r="C124" s="664" t="s">
        <v>1870</v>
      </c>
      <c r="D124" s="745" t="s">
        <v>2571</v>
      </c>
      <c r="E124" s="746" t="s">
        <v>1889</v>
      </c>
      <c r="F124" s="664" t="s">
        <v>1866</v>
      </c>
      <c r="G124" s="664" t="s">
        <v>2043</v>
      </c>
      <c r="H124" s="664" t="s">
        <v>524</v>
      </c>
      <c r="I124" s="664" t="s">
        <v>2044</v>
      </c>
      <c r="J124" s="664" t="s">
        <v>1288</v>
      </c>
      <c r="K124" s="664" t="s">
        <v>2045</v>
      </c>
      <c r="L124" s="665">
        <v>0</v>
      </c>
      <c r="M124" s="665">
        <v>0</v>
      </c>
      <c r="N124" s="664">
        <v>2</v>
      </c>
      <c r="O124" s="747">
        <v>0.5</v>
      </c>
      <c r="P124" s="665"/>
      <c r="Q124" s="680"/>
      <c r="R124" s="664"/>
      <c r="S124" s="680">
        <v>0</v>
      </c>
      <c r="T124" s="747"/>
      <c r="U124" s="703">
        <v>0</v>
      </c>
    </row>
    <row r="125" spans="1:21" ht="14.4" customHeight="1" x14ac:dyDescent="0.3">
      <c r="A125" s="663">
        <v>25</v>
      </c>
      <c r="B125" s="664" t="s">
        <v>1680</v>
      </c>
      <c r="C125" s="664" t="s">
        <v>1870</v>
      </c>
      <c r="D125" s="745" t="s">
        <v>2571</v>
      </c>
      <c r="E125" s="746" t="s">
        <v>1889</v>
      </c>
      <c r="F125" s="664" t="s">
        <v>1866</v>
      </c>
      <c r="G125" s="664" t="s">
        <v>1968</v>
      </c>
      <c r="H125" s="664" t="s">
        <v>524</v>
      </c>
      <c r="I125" s="664" t="s">
        <v>2046</v>
      </c>
      <c r="J125" s="664" t="s">
        <v>1456</v>
      </c>
      <c r="K125" s="664" t="s">
        <v>2047</v>
      </c>
      <c r="L125" s="665">
        <v>0</v>
      </c>
      <c r="M125" s="665">
        <v>0</v>
      </c>
      <c r="N125" s="664">
        <v>1</v>
      </c>
      <c r="O125" s="747">
        <v>0.5</v>
      </c>
      <c r="P125" s="665"/>
      <c r="Q125" s="680"/>
      <c r="R125" s="664"/>
      <c r="S125" s="680">
        <v>0</v>
      </c>
      <c r="T125" s="747"/>
      <c r="U125" s="703">
        <v>0</v>
      </c>
    </row>
    <row r="126" spans="1:21" ht="14.4" customHeight="1" x14ac:dyDescent="0.3">
      <c r="A126" s="663">
        <v>25</v>
      </c>
      <c r="B126" s="664" t="s">
        <v>1680</v>
      </c>
      <c r="C126" s="664" t="s">
        <v>1870</v>
      </c>
      <c r="D126" s="745" t="s">
        <v>2571</v>
      </c>
      <c r="E126" s="746" t="s">
        <v>1889</v>
      </c>
      <c r="F126" s="664" t="s">
        <v>1866</v>
      </c>
      <c r="G126" s="664" t="s">
        <v>1968</v>
      </c>
      <c r="H126" s="664" t="s">
        <v>524</v>
      </c>
      <c r="I126" s="664" t="s">
        <v>2048</v>
      </c>
      <c r="J126" s="664" t="s">
        <v>2049</v>
      </c>
      <c r="K126" s="664" t="s">
        <v>1925</v>
      </c>
      <c r="L126" s="665">
        <v>0</v>
      </c>
      <c r="M126" s="665">
        <v>0</v>
      </c>
      <c r="N126" s="664">
        <v>1</v>
      </c>
      <c r="O126" s="747">
        <v>1</v>
      </c>
      <c r="P126" s="665">
        <v>0</v>
      </c>
      <c r="Q126" s="680"/>
      <c r="R126" s="664">
        <v>1</v>
      </c>
      <c r="S126" s="680">
        <v>1</v>
      </c>
      <c r="T126" s="747">
        <v>1</v>
      </c>
      <c r="U126" s="703">
        <v>1</v>
      </c>
    </row>
    <row r="127" spans="1:21" ht="14.4" customHeight="1" x14ac:dyDescent="0.3">
      <c r="A127" s="663">
        <v>25</v>
      </c>
      <c r="B127" s="664" t="s">
        <v>1680</v>
      </c>
      <c r="C127" s="664" t="s">
        <v>1870</v>
      </c>
      <c r="D127" s="745" t="s">
        <v>2571</v>
      </c>
      <c r="E127" s="746" t="s">
        <v>1889</v>
      </c>
      <c r="F127" s="664" t="s">
        <v>1866</v>
      </c>
      <c r="G127" s="664" t="s">
        <v>2050</v>
      </c>
      <c r="H127" s="664" t="s">
        <v>524</v>
      </c>
      <c r="I127" s="664" t="s">
        <v>2051</v>
      </c>
      <c r="J127" s="664" t="s">
        <v>2052</v>
      </c>
      <c r="K127" s="664" t="s">
        <v>2053</v>
      </c>
      <c r="L127" s="665">
        <v>72.5</v>
      </c>
      <c r="M127" s="665">
        <v>72.5</v>
      </c>
      <c r="N127" s="664">
        <v>1</v>
      </c>
      <c r="O127" s="747">
        <v>1</v>
      </c>
      <c r="P127" s="665"/>
      <c r="Q127" s="680">
        <v>0</v>
      </c>
      <c r="R127" s="664"/>
      <c r="S127" s="680">
        <v>0</v>
      </c>
      <c r="T127" s="747"/>
      <c r="U127" s="703">
        <v>0</v>
      </c>
    </row>
    <row r="128" spans="1:21" ht="14.4" customHeight="1" x14ac:dyDescent="0.3">
      <c r="A128" s="663">
        <v>25</v>
      </c>
      <c r="B128" s="664" t="s">
        <v>1680</v>
      </c>
      <c r="C128" s="664" t="s">
        <v>1870</v>
      </c>
      <c r="D128" s="745" t="s">
        <v>2571</v>
      </c>
      <c r="E128" s="746" t="s">
        <v>1889</v>
      </c>
      <c r="F128" s="664" t="s">
        <v>1866</v>
      </c>
      <c r="G128" s="664" t="s">
        <v>2054</v>
      </c>
      <c r="H128" s="664" t="s">
        <v>524</v>
      </c>
      <c r="I128" s="664" t="s">
        <v>2055</v>
      </c>
      <c r="J128" s="664" t="s">
        <v>2056</v>
      </c>
      <c r="K128" s="664" t="s">
        <v>2057</v>
      </c>
      <c r="L128" s="665">
        <v>91.11</v>
      </c>
      <c r="M128" s="665">
        <v>91.11</v>
      </c>
      <c r="N128" s="664">
        <v>1</v>
      </c>
      <c r="O128" s="747">
        <v>1</v>
      </c>
      <c r="P128" s="665"/>
      <c r="Q128" s="680">
        <v>0</v>
      </c>
      <c r="R128" s="664"/>
      <c r="S128" s="680">
        <v>0</v>
      </c>
      <c r="T128" s="747"/>
      <c r="U128" s="703">
        <v>0</v>
      </c>
    </row>
    <row r="129" spans="1:21" ht="14.4" customHeight="1" x14ac:dyDescent="0.3">
      <c r="A129" s="663">
        <v>25</v>
      </c>
      <c r="B129" s="664" t="s">
        <v>1680</v>
      </c>
      <c r="C129" s="664" t="s">
        <v>1870</v>
      </c>
      <c r="D129" s="745" t="s">
        <v>2571</v>
      </c>
      <c r="E129" s="746" t="s">
        <v>1889</v>
      </c>
      <c r="F129" s="664" t="s">
        <v>1866</v>
      </c>
      <c r="G129" s="664" t="s">
        <v>2058</v>
      </c>
      <c r="H129" s="664" t="s">
        <v>524</v>
      </c>
      <c r="I129" s="664" t="s">
        <v>2059</v>
      </c>
      <c r="J129" s="664" t="s">
        <v>2060</v>
      </c>
      <c r="K129" s="664" t="s">
        <v>2061</v>
      </c>
      <c r="L129" s="665">
        <v>0</v>
      </c>
      <c r="M129" s="665">
        <v>0</v>
      </c>
      <c r="N129" s="664">
        <v>1</v>
      </c>
      <c r="O129" s="747">
        <v>1</v>
      </c>
      <c r="P129" s="665">
        <v>0</v>
      </c>
      <c r="Q129" s="680"/>
      <c r="R129" s="664">
        <v>1</v>
      </c>
      <c r="S129" s="680">
        <v>1</v>
      </c>
      <c r="T129" s="747">
        <v>1</v>
      </c>
      <c r="U129" s="703">
        <v>1</v>
      </c>
    </row>
    <row r="130" spans="1:21" ht="14.4" customHeight="1" x14ac:dyDescent="0.3">
      <c r="A130" s="663">
        <v>25</v>
      </c>
      <c r="B130" s="664" t="s">
        <v>1680</v>
      </c>
      <c r="C130" s="664" t="s">
        <v>1870</v>
      </c>
      <c r="D130" s="745" t="s">
        <v>2571</v>
      </c>
      <c r="E130" s="746" t="s">
        <v>1889</v>
      </c>
      <c r="F130" s="664" t="s">
        <v>1866</v>
      </c>
      <c r="G130" s="664" t="s">
        <v>1996</v>
      </c>
      <c r="H130" s="664" t="s">
        <v>524</v>
      </c>
      <c r="I130" s="664" t="s">
        <v>2062</v>
      </c>
      <c r="J130" s="664" t="s">
        <v>2063</v>
      </c>
      <c r="K130" s="664" t="s">
        <v>2064</v>
      </c>
      <c r="L130" s="665">
        <v>89.91</v>
      </c>
      <c r="M130" s="665">
        <v>89.91</v>
      </c>
      <c r="N130" s="664">
        <v>1</v>
      </c>
      <c r="O130" s="747">
        <v>1</v>
      </c>
      <c r="P130" s="665">
        <v>89.91</v>
      </c>
      <c r="Q130" s="680">
        <v>1</v>
      </c>
      <c r="R130" s="664">
        <v>1</v>
      </c>
      <c r="S130" s="680">
        <v>1</v>
      </c>
      <c r="T130" s="747">
        <v>1</v>
      </c>
      <c r="U130" s="703">
        <v>1</v>
      </c>
    </row>
    <row r="131" spans="1:21" ht="14.4" customHeight="1" x14ac:dyDescent="0.3">
      <c r="A131" s="663">
        <v>25</v>
      </c>
      <c r="B131" s="664" t="s">
        <v>1680</v>
      </c>
      <c r="C131" s="664" t="s">
        <v>1870</v>
      </c>
      <c r="D131" s="745" t="s">
        <v>2571</v>
      </c>
      <c r="E131" s="746" t="s">
        <v>1889</v>
      </c>
      <c r="F131" s="664" t="s">
        <v>1866</v>
      </c>
      <c r="G131" s="664" t="s">
        <v>2065</v>
      </c>
      <c r="H131" s="664" t="s">
        <v>524</v>
      </c>
      <c r="I131" s="664" t="s">
        <v>2066</v>
      </c>
      <c r="J131" s="664" t="s">
        <v>2067</v>
      </c>
      <c r="K131" s="664" t="s">
        <v>2068</v>
      </c>
      <c r="L131" s="665">
        <v>70.05</v>
      </c>
      <c r="M131" s="665">
        <v>350.25</v>
      </c>
      <c r="N131" s="664">
        <v>5</v>
      </c>
      <c r="O131" s="747">
        <v>2</v>
      </c>
      <c r="P131" s="665">
        <v>70.05</v>
      </c>
      <c r="Q131" s="680">
        <v>0.19999999999999998</v>
      </c>
      <c r="R131" s="664">
        <v>1</v>
      </c>
      <c r="S131" s="680">
        <v>0.2</v>
      </c>
      <c r="T131" s="747">
        <v>0.5</v>
      </c>
      <c r="U131" s="703">
        <v>0.25</v>
      </c>
    </row>
    <row r="132" spans="1:21" ht="14.4" customHeight="1" x14ac:dyDescent="0.3">
      <c r="A132" s="663">
        <v>25</v>
      </c>
      <c r="B132" s="664" t="s">
        <v>1680</v>
      </c>
      <c r="C132" s="664" t="s">
        <v>1870</v>
      </c>
      <c r="D132" s="745" t="s">
        <v>2571</v>
      </c>
      <c r="E132" s="746" t="s">
        <v>1889</v>
      </c>
      <c r="F132" s="664" t="s">
        <v>1866</v>
      </c>
      <c r="G132" s="664" t="s">
        <v>2069</v>
      </c>
      <c r="H132" s="664" t="s">
        <v>524</v>
      </c>
      <c r="I132" s="664" t="s">
        <v>2070</v>
      </c>
      <c r="J132" s="664" t="s">
        <v>2071</v>
      </c>
      <c r="K132" s="664" t="s">
        <v>2072</v>
      </c>
      <c r="L132" s="665">
        <v>20.3</v>
      </c>
      <c r="M132" s="665">
        <v>162.4</v>
      </c>
      <c r="N132" s="664">
        <v>8</v>
      </c>
      <c r="O132" s="747">
        <v>7.5</v>
      </c>
      <c r="P132" s="665">
        <v>20.3</v>
      </c>
      <c r="Q132" s="680">
        <v>0.125</v>
      </c>
      <c r="R132" s="664">
        <v>1</v>
      </c>
      <c r="S132" s="680">
        <v>0.125</v>
      </c>
      <c r="T132" s="747">
        <v>1</v>
      </c>
      <c r="U132" s="703">
        <v>0.13333333333333333</v>
      </c>
    </row>
    <row r="133" spans="1:21" ht="14.4" customHeight="1" x14ac:dyDescent="0.3">
      <c r="A133" s="663">
        <v>25</v>
      </c>
      <c r="B133" s="664" t="s">
        <v>1680</v>
      </c>
      <c r="C133" s="664" t="s">
        <v>1870</v>
      </c>
      <c r="D133" s="745" t="s">
        <v>2571</v>
      </c>
      <c r="E133" s="746" t="s">
        <v>1889</v>
      </c>
      <c r="F133" s="664" t="s">
        <v>1866</v>
      </c>
      <c r="G133" s="664" t="s">
        <v>1916</v>
      </c>
      <c r="H133" s="664" t="s">
        <v>524</v>
      </c>
      <c r="I133" s="664" t="s">
        <v>1463</v>
      </c>
      <c r="J133" s="664" t="s">
        <v>1464</v>
      </c>
      <c r="K133" s="664" t="s">
        <v>1917</v>
      </c>
      <c r="L133" s="665">
        <v>132.97999999999999</v>
      </c>
      <c r="M133" s="665">
        <v>1196.82</v>
      </c>
      <c r="N133" s="664">
        <v>9</v>
      </c>
      <c r="O133" s="747">
        <v>9</v>
      </c>
      <c r="P133" s="665">
        <v>398.93999999999994</v>
      </c>
      <c r="Q133" s="680">
        <v>0.33333333333333331</v>
      </c>
      <c r="R133" s="664">
        <v>3</v>
      </c>
      <c r="S133" s="680">
        <v>0.33333333333333331</v>
      </c>
      <c r="T133" s="747">
        <v>3</v>
      </c>
      <c r="U133" s="703">
        <v>0.33333333333333331</v>
      </c>
    </row>
    <row r="134" spans="1:21" ht="14.4" customHeight="1" x14ac:dyDescent="0.3">
      <c r="A134" s="663">
        <v>25</v>
      </c>
      <c r="B134" s="664" t="s">
        <v>1680</v>
      </c>
      <c r="C134" s="664" t="s">
        <v>1870</v>
      </c>
      <c r="D134" s="745" t="s">
        <v>2571</v>
      </c>
      <c r="E134" s="746" t="s">
        <v>1889</v>
      </c>
      <c r="F134" s="664" t="s">
        <v>1866</v>
      </c>
      <c r="G134" s="664" t="s">
        <v>1916</v>
      </c>
      <c r="H134" s="664" t="s">
        <v>524</v>
      </c>
      <c r="I134" s="664" t="s">
        <v>1978</v>
      </c>
      <c r="J134" s="664" t="s">
        <v>1464</v>
      </c>
      <c r="K134" s="664" t="s">
        <v>1917</v>
      </c>
      <c r="L134" s="665">
        <v>132.97999999999999</v>
      </c>
      <c r="M134" s="665">
        <v>132.97999999999999</v>
      </c>
      <c r="N134" s="664">
        <v>1</v>
      </c>
      <c r="O134" s="747">
        <v>1</v>
      </c>
      <c r="P134" s="665"/>
      <c r="Q134" s="680">
        <v>0</v>
      </c>
      <c r="R134" s="664"/>
      <c r="S134" s="680">
        <v>0</v>
      </c>
      <c r="T134" s="747"/>
      <c r="U134" s="703">
        <v>0</v>
      </c>
    </row>
    <row r="135" spans="1:21" ht="14.4" customHeight="1" x14ac:dyDescent="0.3">
      <c r="A135" s="663">
        <v>25</v>
      </c>
      <c r="B135" s="664" t="s">
        <v>1680</v>
      </c>
      <c r="C135" s="664" t="s">
        <v>1870</v>
      </c>
      <c r="D135" s="745" t="s">
        <v>2571</v>
      </c>
      <c r="E135" s="746" t="s">
        <v>1889</v>
      </c>
      <c r="F135" s="664" t="s">
        <v>1866</v>
      </c>
      <c r="G135" s="664" t="s">
        <v>2073</v>
      </c>
      <c r="H135" s="664" t="s">
        <v>524</v>
      </c>
      <c r="I135" s="664" t="s">
        <v>2074</v>
      </c>
      <c r="J135" s="664" t="s">
        <v>2075</v>
      </c>
      <c r="K135" s="664" t="s">
        <v>2076</v>
      </c>
      <c r="L135" s="665">
        <v>53.54</v>
      </c>
      <c r="M135" s="665">
        <v>107.08</v>
      </c>
      <c r="N135" s="664">
        <v>2</v>
      </c>
      <c r="O135" s="747">
        <v>0.5</v>
      </c>
      <c r="P135" s="665"/>
      <c r="Q135" s="680">
        <v>0</v>
      </c>
      <c r="R135" s="664"/>
      <c r="S135" s="680">
        <v>0</v>
      </c>
      <c r="T135" s="747"/>
      <c r="U135" s="703">
        <v>0</v>
      </c>
    </row>
    <row r="136" spans="1:21" ht="14.4" customHeight="1" x14ac:dyDescent="0.3">
      <c r="A136" s="663">
        <v>25</v>
      </c>
      <c r="B136" s="664" t="s">
        <v>1680</v>
      </c>
      <c r="C136" s="664" t="s">
        <v>1870</v>
      </c>
      <c r="D136" s="745" t="s">
        <v>2571</v>
      </c>
      <c r="E136" s="746" t="s">
        <v>1889</v>
      </c>
      <c r="F136" s="664" t="s">
        <v>1866</v>
      </c>
      <c r="G136" s="664" t="s">
        <v>2073</v>
      </c>
      <c r="H136" s="664" t="s">
        <v>524</v>
      </c>
      <c r="I136" s="664" t="s">
        <v>2074</v>
      </c>
      <c r="J136" s="664" t="s">
        <v>2075</v>
      </c>
      <c r="K136" s="664" t="s">
        <v>2076</v>
      </c>
      <c r="L136" s="665">
        <v>49.37</v>
      </c>
      <c r="M136" s="665">
        <v>444.33</v>
      </c>
      <c r="N136" s="664">
        <v>9</v>
      </c>
      <c r="O136" s="747">
        <v>7</v>
      </c>
      <c r="P136" s="665">
        <v>98.74</v>
      </c>
      <c r="Q136" s="680">
        <v>0.22222222222222221</v>
      </c>
      <c r="R136" s="664">
        <v>2</v>
      </c>
      <c r="S136" s="680">
        <v>0.22222222222222221</v>
      </c>
      <c r="T136" s="747">
        <v>1</v>
      </c>
      <c r="U136" s="703">
        <v>0.14285714285714285</v>
      </c>
    </row>
    <row r="137" spans="1:21" ht="14.4" customHeight="1" x14ac:dyDescent="0.3">
      <c r="A137" s="663">
        <v>25</v>
      </c>
      <c r="B137" s="664" t="s">
        <v>1680</v>
      </c>
      <c r="C137" s="664" t="s">
        <v>1870</v>
      </c>
      <c r="D137" s="745" t="s">
        <v>2571</v>
      </c>
      <c r="E137" s="746" t="s">
        <v>1889</v>
      </c>
      <c r="F137" s="664" t="s">
        <v>1866</v>
      </c>
      <c r="G137" s="664" t="s">
        <v>2077</v>
      </c>
      <c r="H137" s="664" t="s">
        <v>524</v>
      </c>
      <c r="I137" s="664" t="s">
        <v>1440</v>
      </c>
      <c r="J137" s="664" t="s">
        <v>1441</v>
      </c>
      <c r="K137" s="664" t="s">
        <v>2078</v>
      </c>
      <c r="L137" s="665">
        <v>61.97</v>
      </c>
      <c r="M137" s="665">
        <v>61.97</v>
      </c>
      <c r="N137" s="664">
        <v>1</v>
      </c>
      <c r="O137" s="747">
        <v>1</v>
      </c>
      <c r="P137" s="665">
        <v>61.97</v>
      </c>
      <c r="Q137" s="680">
        <v>1</v>
      </c>
      <c r="R137" s="664">
        <v>1</v>
      </c>
      <c r="S137" s="680">
        <v>1</v>
      </c>
      <c r="T137" s="747">
        <v>1</v>
      </c>
      <c r="U137" s="703">
        <v>1</v>
      </c>
    </row>
    <row r="138" spans="1:21" ht="14.4" customHeight="1" x14ac:dyDescent="0.3">
      <c r="A138" s="663">
        <v>25</v>
      </c>
      <c r="B138" s="664" t="s">
        <v>1680</v>
      </c>
      <c r="C138" s="664" t="s">
        <v>1870</v>
      </c>
      <c r="D138" s="745" t="s">
        <v>2571</v>
      </c>
      <c r="E138" s="746" t="s">
        <v>1889</v>
      </c>
      <c r="F138" s="664" t="s">
        <v>1866</v>
      </c>
      <c r="G138" s="664" t="s">
        <v>2079</v>
      </c>
      <c r="H138" s="664" t="s">
        <v>524</v>
      </c>
      <c r="I138" s="664" t="s">
        <v>2080</v>
      </c>
      <c r="J138" s="664" t="s">
        <v>2081</v>
      </c>
      <c r="K138" s="664" t="s">
        <v>2082</v>
      </c>
      <c r="L138" s="665">
        <v>257.52</v>
      </c>
      <c r="M138" s="665">
        <v>257.52</v>
      </c>
      <c r="N138" s="664">
        <v>1</v>
      </c>
      <c r="O138" s="747">
        <v>1</v>
      </c>
      <c r="P138" s="665">
        <v>257.52</v>
      </c>
      <c r="Q138" s="680">
        <v>1</v>
      </c>
      <c r="R138" s="664">
        <v>1</v>
      </c>
      <c r="S138" s="680">
        <v>1</v>
      </c>
      <c r="T138" s="747">
        <v>1</v>
      </c>
      <c r="U138" s="703">
        <v>1</v>
      </c>
    </row>
    <row r="139" spans="1:21" ht="14.4" customHeight="1" x14ac:dyDescent="0.3">
      <c r="A139" s="663">
        <v>25</v>
      </c>
      <c r="B139" s="664" t="s">
        <v>1680</v>
      </c>
      <c r="C139" s="664" t="s">
        <v>1870</v>
      </c>
      <c r="D139" s="745" t="s">
        <v>2571</v>
      </c>
      <c r="E139" s="746" t="s">
        <v>1889</v>
      </c>
      <c r="F139" s="664" t="s">
        <v>1866</v>
      </c>
      <c r="G139" s="664" t="s">
        <v>2083</v>
      </c>
      <c r="H139" s="664" t="s">
        <v>1188</v>
      </c>
      <c r="I139" s="664" t="s">
        <v>1346</v>
      </c>
      <c r="J139" s="664" t="s">
        <v>1347</v>
      </c>
      <c r="K139" s="664" t="s">
        <v>1844</v>
      </c>
      <c r="L139" s="665">
        <v>141.04</v>
      </c>
      <c r="M139" s="665">
        <v>141.04</v>
      </c>
      <c r="N139" s="664">
        <v>1</v>
      </c>
      <c r="O139" s="747">
        <v>1</v>
      </c>
      <c r="P139" s="665"/>
      <c r="Q139" s="680">
        <v>0</v>
      </c>
      <c r="R139" s="664"/>
      <c r="S139" s="680">
        <v>0</v>
      </c>
      <c r="T139" s="747"/>
      <c r="U139" s="703">
        <v>0</v>
      </c>
    </row>
    <row r="140" spans="1:21" ht="14.4" customHeight="1" x14ac:dyDescent="0.3">
      <c r="A140" s="663">
        <v>25</v>
      </c>
      <c r="B140" s="664" t="s">
        <v>1680</v>
      </c>
      <c r="C140" s="664" t="s">
        <v>1870</v>
      </c>
      <c r="D140" s="745" t="s">
        <v>2571</v>
      </c>
      <c r="E140" s="746" t="s">
        <v>1889</v>
      </c>
      <c r="F140" s="664" t="s">
        <v>1866</v>
      </c>
      <c r="G140" s="664" t="s">
        <v>1918</v>
      </c>
      <c r="H140" s="664" t="s">
        <v>1188</v>
      </c>
      <c r="I140" s="664" t="s">
        <v>1258</v>
      </c>
      <c r="J140" s="664" t="s">
        <v>550</v>
      </c>
      <c r="K140" s="664" t="s">
        <v>1826</v>
      </c>
      <c r="L140" s="665">
        <v>18.260000000000002</v>
      </c>
      <c r="M140" s="665">
        <v>219.12000000000003</v>
      </c>
      <c r="N140" s="664">
        <v>12</v>
      </c>
      <c r="O140" s="747">
        <v>8.5</v>
      </c>
      <c r="P140" s="665">
        <v>127.82000000000002</v>
      </c>
      <c r="Q140" s="680">
        <v>0.58333333333333337</v>
      </c>
      <c r="R140" s="664">
        <v>7</v>
      </c>
      <c r="S140" s="680">
        <v>0.58333333333333337</v>
      </c>
      <c r="T140" s="747">
        <v>5</v>
      </c>
      <c r="U140" s="703">
        <v>0.58823529411764708</v>
      </c>
    </row>
    <row r="141" spans="1:21" ht="14.4" customHeight="1" x14ac:dyDescent="0.3">
      <c r="A141" s="663">
        <v>25</v>
      </c>
      <c r="B141" s="664" t="s">
        <v>1680</v>
      </c>
      <c r="C141" s="664" t="s">
        <v>1870</v>
      </c>
      <c r="D141" s="745" t="s">
        <v>2571</v>
      </c>
      <c r="E141" s="746" t="s">
        <v>1889</v>
      </c>
      <c r="F141" s="664" t="s">
        <v>1866</v>
      </c>
      <c r="G141" s="664" t="s">
        <v>1918</v>
      </c>
      <c r="H141" s="664" t="s">
        <v>524</v>
      </c>
      <c r="I141" s="664" t="s">
        <v>1919</v>
      </c>
      <c r="J141" s="664" t="s">
        <v>550</v>
      </c>
      <c r="K141" s="664" t="s">
        <v>1920</v>
      </c>
      <c r="L141" s="665">
        <v>18.260000000000002</v>
      </c>
      <c r="M141" s="665">
        <v>18.260000000000002</v>
      </c>
      <c r="N141" s="664">
        <v>1</v>
      </c>
      <c r="O141" s="747">
        <v>1</v>
      </c>
      <c r="P141" s="665">
        <v>18.260000000000002</v>
      </c>
      <c r="Q141" s="680">
        <v>1</v>
      </c>
      <c r="R141" s="664">
        <v>1</v>
      </c>
      <c r="S141" s="680">
        <v>1</v>
      </c>
      <c r="T141" s="747">
        <v>1</v>
      </c>
      <c r="U141" s="703">
        <v>1</v>
      </c>
    </row>
    <row r="142" spans="1:21" ht="14.4" customHeight="1" x14ac:dyDescent="0.3">
      <c r="A142" s="663">
        <v>25</v>
      </c>
      <c r="B142" s="664" t="s">
        <v>1680</v>
      </c>
      <c r="C142" s="664" t="s">
        <v>1870</v>
      </c>
      <c r="D142" s="745" t="s">
        <v>2571</v>
      </c>
      <c r="E142" s="746" t="s">
        <v>1889</v>
      </c>
      <c r="F142" s="664" t="s">
        <v>1866</v>
      </c>
      <c r="G142" s="664" t="s">
        <v>1918</v>
      </c>
      <c r="H142" s="664" t="s">
        <v>1188</v>
      </c>
      <c r="I142" s="664" t="s">
        <v>2084</v>
      </c>
      <c r="J142" s="664" t="s">
        <v>550</v>
      </c>
      <c r="K142" s="664" t="s">
        <v>2085</v>
      </c>
      <c r="L142" s="665">
        <v>0</v>
      </c>
      <c r="M142" s="665">
        <v>0</v>
      </c>
      <c r="N142" s="664">
        <v>3</v>
      </c>
      <c r="O142" s="747">
        <v>3</v>
      </c>
      <c r="P142" s="665"/>
      <c r="Q142" s="680"/>
      <c r="R142" s="664"/>
      <c r="S142" s="680">
        <v>0</v>
      </c>
      <c r="T142" s="747"/>
      <c r="U142" s="703">
        <v>0</v>
      </c>
    </row>
    <row r="143" spans="1:21" ht="14.4" customHeight="1" x14ac:dyDescent="0.3">
      <c r="A143" s="663">
        <v>25</v>
      </c>
      <c r="B143" s="664" t="s">
        <v>1680</v>
      </c>
      <c r="C143" s="664" t="s">
        <v>1870</v>
      </c>
      <c r="D143" s="745" t="s">
        <v>2571</v>
      </c>
      <c r="E143" s="746" t="s">
        <v>1889</v>
      </c>
      <c r="F143" s="664" t="s">
        <v>1866</v>
      </c>
      <c r="G143" s="664" t="s">
        <v>2086</v>
      </c>
      <c r="H143" s="664" t="s">
        <v>1188</v>
      </c>
      <c r="I143" s="664" t="s">
        <v>2087</v>
      </c>
      <c r="J143" s="664" t="s">
        <v>2088</v>
      </c>
      <c r="K143" s="664" t="s">
        <v>1840</v>
      </c>
      <c r="L143" s="665">
        <v>132</v>
      </c>
      <c r="M143" s="665">
        <v>264</v>
      </c>
      <c r="N143" s="664">
        <v>2</v>
      </c>
      <c r="O143" s="747">
        <v>1</v>
      </c>
      <c r="P143" s="665"/>
      <c r="Q143" s="680">
        <v>0</v>
      </c>
      <c r="R143" s="664"/>
      <c r="S143" s="680">
        <v>0</v>
      </c>
      <c r="T143" s="747"/>
      <c r="U143" s="703">
        <v>0</v>
      </c>
    </row>
    <row r="144" spans="1:21" ht="14.4" customHeight="1" x14ac:dyDescent="0.3">
      <c r="A144" s="663">
        <v>25</v>
      </c>
      <c r="B144" s="664" t="s">
        <v>1680</v>
      </c>
      <c r="C144" s="664" t="s">
        <v>1870</v>
      </c>
      <c r="D144" s="745" t="s">
        <v>2571</v>
      </c>
      <c r="E144" s="746" t="s">
        <v>1889</v>
      </c>
      <c r="F144" s="664" t="s">
        <v>1866</v>
      </c>
      <c r="G144" s="664" t="s">
        <v>2089</v>
      </c>
      <c r="H144" s="664" t="s">
        <v>1188</v>
      </c>
      <c r="I144" s="664" t="s">
        <v>2090</v>
      </c>
      <c r="J144" s="664" t="s">
        <v>2091</v>
      </c>
      <c r="K144" s="664" t="s">
        <v>2092</v>
      </c>
      <c r="L144" s="665">
        <v>246.39</v>
      </c>
      <c r="M144" s="665">
        <v>246.39</v>
      </c>
      <c r="N144" s="664">
        <v>1</v>
      </c>
      <c r="O144" s="747">
        <v>0.5</v>
      </c>
      <c r="P144" s="665"/>
      <c r="Q144" s="680">
        <v>0</v>
      </c>
      <c r="R144" s="664"/>
      <c r="S144" s="680">
        <v>0</v>
      </c>
      <c r="T144" s="747"/>
      <c r="U144" s="703">
        <v>0</v>
      </c>
    </row>
    <row r="145" spans="1:21" ht="14.4" customHeight="1" x14ac:dyDescent="0.3">
      <c r="A145" s="663">
        <v>25</v>
      </c>
      <c r="B145" s="664" t="s">
        <v>1680</v>
      </c>
      <c r="C145" s="664" t="s">
        <v>1870</v>
      </c>
      <c r="D145" s="745" t="s">
        <v>2571</v>
      </c>
      <c r="E145" s="746" t="s">
        <v>1889</v>
      </c>
      <c r="F145" s="664" t="s">
        <v>1866</v>
      </c>
      <c r="G145" s="664" t="s">
        <v>2089</v>
      </c>
      <c r="H145" s="664" t="s">
        <v>1188</v>
      </c>
      <c r="I145" s="664" t="s">
        <v>2090</v>
      </c>
      <c r="J145" s="664" t="s">
        <v>2091</v>
      </c>
      <c r="K145" s="664" t="s">
        <v>2092</v>
      </c>
      <c r="L145" s="665">
        <v>158.96</v>
      </c>
      <c r="M145" s="665">
        <v>317.92</v>
      </c>
      <c r="N145" s="664">
        <v>2</v>
      </c>
      <c r="O145" s="747">
        <v>0.5</v>
      </c>
      <c r="P145" s="665"/>
      <c r="Q145" s="680">
        <v>0</v>
      </c>
      <c r="R145" s="664"/>
      <c r="S145" s="680">
        <v>0</v>
      </c>
      <c r="T145" s="747"/>
      <c r="U145" s="703">
        <v>0</v>
      </c>
    </row>
    <row r="146" spans="1:21" ht="14.4" customHeight="1" x14ac:dyDescent="0.3">
      <c r="A146" s="663">
        <v>25</v>
      </c>
      <c r="B146" s="664" t="s">
        <v>1680</v>
      </c>
      <c r="C146" s="664" t="s">
        <v>1870</v>
      </c>
      <c r="D146" s="745" t="s">
        <v>2571</v>
      </c>
      <c r="E146" s="746" t="s">
        <v>1889</v>
      </c>
      <c r="F146" s="664" t="s">
        <v>1866</v>
      </c>
      <c r="G146" s="664" t="s">
        <v>2089</v>
      </c>
      <c r="H146" s="664" t="s">
        <v>1188</v>
      </c>
      <c r="I146" s="664" t="s">
        <v>2090</v>
      </c>
      <c r="J146" s="664" t="s">
        <v>2091</v>
      </c>
      <c r="K146" s="664" t="s">
        <v>2092</v>
      </c>
      <c r="L146" s="665">
        <v>245.91</v>
      </c>
      <c r="M146" s="665">
        <v>491.82</v>
      </c>
      <c r="N146" s="664">
        <v>2</v>
      </c>
      <c r="O146" s="747">
        <v>0.5</v>
      </c>
      <c r="P146" s="665"/>
      <c r="Q146" s="680">
        <v>0</v>
      </c>
      <c r="R146" s="664"/>
      <c r="S146" s="680">
        <v>0</v>
      </c>
      <c r="T146" s="747"/>
      <c r="U146" s="703">
        <v>0</v>
      </c>
    </row>
    <row r="147" spans="1:21" ht="14.4" customHeight="1" x14ac:dyDescent="0.3">
      <c r="A147" s="663">
        <v>25</v>
      </c>
      <c r="B147" s="664" t="s">
        <v>1680</v>
      </c>
      <c r="C147" s="664" t="s">
        <v>1870</v>
      </c>
      <c r="D147" s="745" t="s">
        <v>2571</v>
      </c>
      <c r="E147" s="746" t="s">
        <v>1889</v>
      </c>
      <c r="F147" s="664" t="s">
        <v>1866</v>
      </c>
      <c r="G147" s="664" t="s">
        <v>2093</v>
      </c>
      <c r="H147" s="664" t="s">
        <v>524</v>
      </c>
      <c r="I147" s="664" t="s">
        <v>2094</v>
      </c>
      <c r="J147" s="664" t="s">
        <v>2095</v>
      </c>
      <c r="K147" s="664" t="s">
        <v>2096</v>
      </c>
      <c r="L147" s="665">
        <v>0</v>
      </c>
      <c r="M147" s="665">
        <v>0</v>
      </c>
      <c r="N147" s="664">
        <v>1</v>
      </c>
      <c r="O147" s="747">
        <v>0.5</v>
      </c>
      <c r="P147" s="665"/>
      <c r="Q147" s="680"/>
      <c r="R147" s="664"/>
      <c r="S147" s="680">
        <v>0</v>
      </c>
      <c r="T147" s="747"/>
      <c r="U147" s="703">
        <v>0</v>
      </c>
    </row>
    <row r="148" spans="1:21" ht="14.4" customHeight="1" x14ac:dyDescent="0.3">
      <c r="A148" s="663">
        <v>25</v>
      </c>
      <c r="B148" s="664" t="s">
        <v>1680</v>
      </c>
      <c r="C148" s="664" t="s">
        <v>1870</v>
      </c>
      <c r="D148" s="745" t="s">
        <v>2571</v>
      </c>
      <c r="E148" s="746" t="s">
        <v>1889</v>
      </c>
      <c r="F148" s="664" t="s">
        <v>1866</v>
      </c>
      <c r="G148" s="664" t="s">
        <v>2097</v>
      </c>
      <c r="H148" s="664" t="s">
        <v>524</v>
      </c>
      <c r="I148" s="664" t="s">
        <v>2098</v>
      </c>
      <c r="J148" s="664" t="s">
        <v>2099</v>
      </c>
      <c r="K148" s="664" t="s">
        <v>2100</v>
      </c>
      <c r="L148" s="665">
        <v>61.97</v>
      </c>
      <c r="M148" s="665">
        <v>61.97</v>
      </c>
      <c r="N148" s="664">
        <v>1</v>
      </c>
      <c r="O148" s="747">
        <v>0.5</v>
      </c>
      <c r="P148" s="665">
        <v>61.97</v>
      </c>
      <c r="Q148" s="680">
        <v>1</v>
      </c>
      <c r="R148" s="664">
        <v>1</v>
      </c>
      <c r="S148" s="680">
        <v>1</v>
      </c>
      <c r="T148" s="747">
        <v>0.5</v>
      </c>
      <c r="U148" s="703">
        <v>1</v>
      </c>
    </row>
    <row r="149" spans="1:21" ht="14.4" customHeight="1" x14ac:dyDescent="0.3">
      <c r="A149" s="663">
        <v>25</v>
      </c>
      <c r="B149" s="664" t="s">
        <v>1680</v>
      </c>
      <c r="C149" s="664" t="s">
        <v>1870</v>
      </c>
      <c r="D149" s="745" t="s">
        <v>2571</v>
      </c>
      <c r="E149" s="746" t="s">
        <v>1889</v>
      </c>
      <c r="F149" s="664" t="s">
        <v>1866</v>
      </c>
      <c r="G149" s="664" t="s">
        <v>2097</v>
      </c>
      <c r="H149" s="664" t="s">
        <v>524</v>
      </c>
      <c r="I149" s="664" t="s">
        <v>2101</v>
      </c>
      <c r="J149" s="664" t="s">
        <v>2099</v>
      </c>
      <c r="K149" s="664" t="s">
        <v>2102</v>
      </c>
      <c r="L149" s="665">
        <v>61.97</v>
      </c>
      <c r="M149" s="665">
        <v>61.97</v>
      </c>
      <c r="N149" s="664">
        <v>1</v>
      </c>
      <c r="O149" s="747">
        <v>0.5</v>
      </c>
      <c r="P149" s="665">
        <v>61.97</v>
      </c>
      <c r="Q149" s="680">
        <v>1</v>
      </c>
      <c r="R149" s="664">
        <v>1</v>
      </c>
      <c r="S149" s="680">
        <v>1</v>
      </c>
      <c r="T149" s="747">
        <v>0.5</v>
      </c>
      <c r="U149" s="703">
        <v>1</v>
      </c>
    </row>
    <row r="150" spans="1:21" ht="14.4" customHeight="1" x14ac:dyDescent="0.3">
      <c r="A150" s="663">
        <v>25</v>
      </c>
      <c r="B150" s="664" t="s">
        <v>1680</v>
      </c>
      <c r="C150" s="664" t="s">
        <v>1870</v>
      </c>
      <c r="D150" s="745" t="s">
        <v>2571</v>
      </c>
      <c r="E150" s="746" t="s">
        <v>1889</v>
      </c>
      <c r="F150" s="664" t="s">
        <v>1866</v>
      </c>
      <c r="G150" s="664" t="s">
        <v>2103</v>
      </c>
      <c r="H150" s="664" t="s">
        <v>1188</v>
      </c>
      <c r="I150" s="664" t="s">
        <v>2104</v>
      </c>
      <c r="J150" s="664" t="s">
        <v>2105</v>
      </c>
      <c r="K150" s="664" t="s">
        <v>2106</v>
      </c>
      <c r="L150" s="665">
        <v>31.32</v>
      </c>
      <c r="M150" s="665">
        <v>62.64</v>
      </c>
      <c r="N150" s="664">
        <v>2</v>
      </c>
      <c r="O150" s="747">
        <v>1.5</v>
      </c>
      <c r="P150" s="665">
        <v>31.32</v>
      </c>
      <c r="Q150" s="680">
        <v>0.5</v>
      </c>
      <c r="R150" s="664">
        <v>1</v>
      </c>
      <c r="S150" s="680">
        <v>0.5</v>
      </c>
      <c r="T150" s="747">
        <v>0.5</v>
      </c>
      <c r="U150" s="703">
        <v>0.33333333333333331</v>
      </c>
    </row>
    <row r="151" spans="1:21" ht="14.4" customHeight="1" x14ac:dyDescent="0.3">
      <c r="A151" s="663">
        <v>25</v>
      </c>
      <c r="B151" s="664" t="s">
        <v>1680</v>
      </c>
      <c r="C151" s="664" t="s">
        <v>1870</v>
      </c>
      <c r="D151" s="745" t="s">
        <v>2571</v>
      </c>
      <c r="E151" s="746" t="s">
        <v>1889</v>
      </c>
      <c r="F151" s="664" t="s">
        <v>1866</v>
      </c>
      <c r="G151" s="664" t="s">
        <v>2107</v>
      </c>
      <c r="H151" s="664" t="s">
        <v>524</v>
      </c>
      <c r="I151" s="664" t="s">
        <v>2108</v>
      </c>
      <c r="J151" s="664" t="s">
        <v>2109</v>
      </c>
      <c r="K151" s="664" t="s">
        <v>2110</v>
      </c>
      <c r="L151" s="665">
        <v>0</v>
      </c>
      <c r="M151" s="665">
        <v>0</v>
      </c>
      <c r="N151" s="664">
        <v>1</v>
      </c>
      <c r="O151" s="747">
        <v>1</v>
      </c>
      <c r="P151" s="665"/>
      <c r="Q151" s="680"/>
      <c r="R151" s="664"/>
      <c r="S151" s="680">
        <v>0</v>
      </c>
      <c r="T151" s="747"/>
      <c r="U151" s="703">
        <v>0</v>
      </c>
    </row>
    <row r="152" spans="1:21" ht="14.4" customHeight="1" x14ac:dyDescent="0.3">
      <c r="A152" s="663">
        <v>25</v>
      </c>
      <c r="B152" s="664" t="s">
        <v>1680</v>
      </c>
      <c r="C152" s="664" t="s">
        <v>1870</v>
      </c>
      <c r="D152" s="745" t="s">
        <v>2571</v>
      </c>
      <c r="E152" s="746" t="s">
        <v>1889</v>
      </c>
      <c r="F152" s="664" t="s">
        <v>1867</v>
      </c>
      <c r="G152" s="664" t="s">
        <v>2111</v>
      </c>
      <c r="H152" s="664" t="s">
        <v>524</v>
      </c>
      <c r="I152" s="664" t="s">
        <v>2112</v>
      </c>
      <c r="J152" s="664" t="s">
        <v>2113</v>
      </c>
      <c r="K152" s="664"/>
      <c r="L152" s="665">
        <v>0</v>
      </c>
      <c r="M152" s="665">
        <v>0</v>
      </c>
      <c r="N152" s="664">
        <v>3</v>
      </c>
      <c r="O152" s="747">
        <v>3</v>
      </c>
      <c r="P152" s="665">
        <v>0</v>
      </c>
      <c r="Q152" s="680"/>
      <c r="R152" s="664">
        <v>2</v>
      </c>
      <c r="S152" s="680">
        <v>0.66666666666666663</v>
      </c>
      <c r="T152" s="747">
        <v>2</v>
      </c>
      <c r="U152" s="703">
        <v>0.66666666666666663</v>
      </c>
    </row>
    <row r="153" spans="1:21" ht="14.4" customHeight="1" x14ac:dyDescent="0.3">
      <c r="A153" s="663">
        <v>25</v>
      </c>
      <c r="B153" s="664" t="s">
        <v>1680</v>
      </c>
      <c r="C153" s="664" t="s">
        <v>1870</v>
      </c>
      <c r="D153" s="745" t="s">
        <v>2571</v>
      </c>
      <c r="E153" s="746" t="s">
        <v>1891</v>
      </c>
      <c r="F153" s="664" t="s">
        <v>1866</v>
      </c>
      <c r="G153" s="664" t="s">
        <v>1915</v>
      </c>
      <c r="H153" s="664" t="s">
        <v>1188</v>
      </c>
      <c r="I153" s="664" t="s">
        <v>1518</v>
      </c>
      <c r="J153" s="664" t="s">
        <v>1317</v>
      </c>
      <c r="K153" s="664" t="s">
        <v>1795</v>
      </c>
      <c r="L153" s="665">
        <v>154.36000000000001</v>
      </c>
      <c r="M153" s="665">
        <v>2624.1200000000003</v>
      </c>
      <c r="N153" s="664">
        <v>17</v>
      </c>
      <c r="O153" s="747">
        <v>14</v>
      </c>
      <c r="P153" s="665">
        <v>1234.8800000000001</v>
      </c>
      <c r="Q153" s="680">
        <v>0.47058823529411764</v>
      </c>
      <c r="R153" s="664">
        <v>8</v>
      </c>
      <c r="S153" s="680">
        <v>0.47058823529411764</v>
      </c>
      <c r="T153" s="747">
        <v>7</v>
      </c>
      <c r="U153" s="703">
        <v>0.5</v>
      </c>
    </row>
    <row r="154" spans="1:21" ht="14.4" customHeight="1" x14ac:dyDescent="0.3">
      <c r="A154" s="663">
        <v>25</v>
      </c>
      <c r="B154" s="664" t="s">
        <v>1680</v>
      </c>
      <c r="C154" s="664" t="s">
        <v>1870</v>
      </c>
      <c r="D154" s="745" t="s">
        <v>2571</v>
      </c>
      <c r="E154" s="746" t="s">
        <v>1891</v>
      </c>
      <c r="F154" s="664" t="s">
        <v>1866</v>
      </c>
      <c r="G154" s="664" t="s">
        <v>2114</v>
      </c>
      <c r="H154" s="664" t="s">
        <v>1188</v>
      </c>
      <c r="I154" s="664" t="s">
        <v>1215</v>
      </c>
      <c r="J154" s="664" t="s">
        <v>1216</v>
      </c>
      <c r="K154" s="664" t="s">
        <v>2115</v>
      </c>
      <c r="L154" s="665">
        <v>65.540000000000006</v>
      </c>
      <c r="M154" s="665">
        <v>131.08000000000001</v>
      </c>
      <c r="N154" s="664">
        <v>2</v>
      </c>
      <c r="O154" s="747">
        <v>1</v>
      </c>
      <c r="P154" s="665"/>
      <c r="Q154" s="680">
        <v>0</v>
      </c>
      <c r="R154" s="664"/>
      <c r="S154" s="680">
        <v>0</v>
      </c>
      <c r="T154" s="747"/>
      <c r="U154" s="703">
        <v>0</v>
      </c>
    </row>
    <row r="155" spans="1:21" ht="14.4" customHeight="1" x14ac:dyDescent="0.3">
      <c r="A155" s="663">
        <v>25</v>
      </c>
      <c r="B155" s="664" t="s">
        <v>1680</v>
      </c>
      <c r="C155" s="664" t="s">
        <v>1870</v>
      </c>
      <c r="D155" s="745" t="s">
        <v>2571</v>
      </c>
      <c r="E155" s="746" t="s">
        <v>1891</v>
      </c>
      <c r="F155" s="664" t="s">
        <v>1866</v>
      </c>
      <c r="G155" s="664" t="s">
        <v>2116</v>
      </c>
      <c r="H155" s="664" t="s">
        <v>524</v>
      </c>
      <c r="I155" s="664" t="s">
        <v>735</v>
      </c>
      <c r="J155" s="664" t="s">
        <v>736</v>
      </c>
      <c r="K155" s="664" t="s">
        <v>2117</v>
      </c>
      <c r="L155" s="665">
        <v>0</v>
      </c>
      <c r="M155" s="665">
        <v>0</v>
      </c>
      <c r="N155" s="664">
        <v>1</v>
      </c>
      <c r="O155" s="747">
        <v>1</v>
      </c>
      <c r="P155" s="665"/>
      <c r="Q155" s="680"/>
      <c r="R155" s="664"/>
      <c r="S155" s="680">
        <v>0</v>
      </c>
      <c r="T155" s="747"/>
      <c r="U155" s="703">
        <v>0</v>
      </c>
    </row>
    <row r="156" spans="1:21" ht="14.4" customHeight="1" x14ac:dyDescent="0.3">
      <c r="A156" s="663">
        <v>25</v>
      </c>
      <c r="B156" s="664" t="s">
        <v>1680</v>
      </c>
      <c r="C156" s="664" t="s">
        <v>1870</v>
      </c>
      <c r="D156" s="745" t="s">
        <v>2571</v>
      </c>
      <c r="E156" s="746" t="s">
        <v>1891</v>
      </c>
      <c r="F156" s="664" t="s">
        <v>1866</v>
      </c>
      <c r="G156" s="664" t="s">
        <v>1968</v>
      </c>
      <c r="H156" s="664" t="s">
        <v>524</v>
      </c>
      <c r="I156" s="664" t="s">
        <v>1455</v>
      </c>
      <c r="J156" s="664" t="s">
        <v>1456</v>
      </c>
      <c r="K156" s="664" t="s">
        <v>1967</v>
      </c>
      <c r="L156" s="665">
        <v>170.52</v>
      </c>
      <c r="M156" s="665">
        <v>682.08</v>
      </c>
      <c r="N156" s="664">
        <v>4</v>
      </c>
      <c r="O156" s="747">
        <v>1</v>
      </c>
      <c r="P156" s="665">
        <v>682.08</v>
      </c>
      <c r="Q156" s="680">
        <v>1</v>
      </c>
      <c r="R156" s="664">
        <v>4</v>
      </c>
      <c r="S156" s="680">
        <v>1</v>
      </c>
      <c r="T156" s="747">
        <v>1</v>
      </c>
      <c r="U156" s="703">
        <v>1</v>
      </c>
    </row>
    <row r="157" spans="1:21" ht="14.4" customHeight="1" x14ac:dyDescent="0.3">
      <c r="A157" s="663">
        <v>25</v>
      </c>
      <c r="B157" s="664" t="s">
        <v>1680</v>
      </c>
      <c r="C157" s="664" t="s">
        <v>1870</v>
      </c>
      <c r="D157" s="745" t="s">
        <v>2571</v>
      </c>
      <c r="E157" s="746" t="s">
        <v>1891</v>
      </c>
      <c r="F157" s="664" t="s">
        <v>1866</v>
      </c>
      <c r="G157" s="664" t="s">
        <v>1968</v>
      </c>
      <c r="H157" s="664" t="s">
        <v>524</v>
      </c>
      <c r="I157" s="664" t="s">
        <v>2046</v>
      </c>
      <c r="J157" s="664" t="s">
        <v>1456</v>
      </c>
      <c r="K157" s="664" t="s">
        <v>2047</v>
      </c>
      <c r="L157" s="665">
        <v>0</v>
      </c>
      <c r="M157" s="665">
        <v>0</v>
      </c>
      <c r="N157" s="664">
        <v>1</v>
      </c>
      <c r="O157" s="747">
        <v>1</v>
      </c>
      <c r="P157" s="665">
        <v>0</v>
      </c>
      <c r="Q157" s="680"/>
      <c r="R157" s="664">
        <v>1</v>
      </c>
      <c r="S157" s="680">
        <v>1</v>
      </c>
      <c r="T157" s="747">
        <v>1</v>
      </c>
      <c r="U157" s="703">
        <v>1</v>
      </c>
    </row>
    <row r="158" spans="1:21" ht="14.4" customHeight="1" x14ac:dyDescent="0.3">
      <c r="A158" s="663">
        <v>25</v>
      </c>
      <c r="B158" s="664" t="s">
        <v>1680</v>
      </c>
      <c r="C158" s="664" t="s">
        <v>1870</v>
      </c>
      <c r="D158" s="745" t="s">
        <v>2571</v>
      </c>
      <c r="E158" s="746" t="s">
        <v>1891</v>
      </c>
      <c r="F158" s="664" t="s">
        <v>1866</v>
      </c>
      <c r="G158" s="664" t="s">
        <v>1936</v>
      </c>
      <c r="H158" s="664" t="s">
        <v>524</v>
      </c>
      <c r="I158" s="664" t="s">
        <v>2118</v>
      </c>
      <c r="J158" s="664" t="s">
        <v>2119</v>
      </c>
      <c r="K158" s="664" t="s">
        <v>2120</v>
      </c>
      <c r="L158" s="665">
        <v>0</v>
      </c>
      <c r="M158" s="665">
        <v>0</v>
      </c>
      <c r="N158" s="664">
        <v>2</v>
      </c>
      <c r="O158" s="747">
        <v>1</v>
      </c>
      <c r="P158" s="665">
        <v>0</v>
      </c>
      <c r="Q158" s="680"/>
      <c r="R158" s="664">
        <v>2</v>
      </c>
      <c r="S158" s="680">
        <v>1</v>
      </c>
      <c r="T158" s="747">
        <v>1</v>
      </c>
      <c r="U158" s="703">
        <v>1</v>
      </c>
    </row>
    <row r="159" spans="1:21" ht="14.4" customHeight="1" x14ac:dyDescent="0.3">
      <c r="A159" s="663">
        <v>25</v>
      </c>
      <c r="B159" s="664" t="s">
        <v>1680</v>
      </c>
      <c r="C159" s="664" t="s">
        <v>1870</v>
      </c>
      <c r="D159" s="745" t="s">
        <v>2571</v>
      </c>
      <c r="E159" s="746" t="s">
        <v>1891</v>
      </c>
      <c r="F159" s="664" t="s">
        <v>1866</v>
      </c>
      <c r="G159" s="664" t="s">
        <v>2121</v>
      </c>
      <c r="H159" s="664" t="s">
        <v>524</v>
      </c>
      <c r="I159" s="664" t="s">
        <v>2122</v>
      </c>
      <c r="J159" s="664" t="s">
        <v>2123</v>
      </c>
      <c r="K159" s="664" t="s">
        <v>2124</v>
      </c>
      <c r="L159" s="665">
        <v>60.9</v>
      </c>
      <c r="M159" s="665">
        <v>60.9</v>
      </c>
      <c r="N159" s="664">
        <v>1</v>
      </c>
      <c r="O159" s="747">
        <v>0.5</v>
      </c>
      <c r="P159" s="665"/>
      <c r="Q159" s="680">
        <v>0</v>
      </c>
      <c r="R159" s="664"/>
      <c r="S159" s="680">
        <v>0</v>
      </c>
      <c r="T159" s="747"/>
      <c r="U159" s="703">
        <v>0</v>
      </c>
    </row>
    <row r="160" spans="1:21" ht="14.4" customHeight="1" x14ac:dyDescent="0.3">
      <c r="A160" s="663">
        <v>25</v>
      </c>
      <c r="B160" s="664" t="s">
        <v>1680</v>
      </c>
      <c r="C160" s="664" t="s">
        <v>1870</v>
      </c>
      <c r="D160" s="745" t="s">
        <v>2571</v>
      </c>
      <c r="E160" s="746" t="s">
        <v>1891</v>
      </c>
      <c r="F160" s="664" t="s">
        <v>1866</v>
      </c>
      <c r="G160" s="664" t="s">
        <v>1922</v>
      </c>
      <c r="H160" s="664" t="s">
        <v>524</v>
      </c>
      <c r="I160" s="664" t="s">
        <v>2125</v>
      </c>
      <c r="J160" s="664" t="s">
        <v>2126</v>
      </c>
      <c r="K160" s="664" t="s">
        <v>2127</v>
      </c>
      <c r="L160" s="665">
        <v>0</v>
      </c>
      <c r="M160" s="665">
        <v>0</v>
      </c>
      <c r="N160" s="664">
        <v>1</v>
      </c>
      <c r="O160" s="747">
        <v>1</v>
      </c>
      <c r="P160" s="665"/>
      <c r="Q160" s="680"/>
      <c r="R160" s="664"/>
      <c r="S160" s="680">
        <v>0</v>
      </c>
      <c r="T160" s="747"/>
      <c r="U160" s="703">
        <v>0</v>
      </c>
    </row>
    <row r="161" spans="1:21" ht="14.4" customHeight="1" x14ac:dyDescent="0.3">
      <c r="A161" s="663">
        <v>25</v>
      </c>
      <c r="B161" s="664" t="s">
        <v>1680</v>
      </c>
      <c r="C161" s="664" t="s">
        <v>1870</v>
      </c>
      <c r="D161" s="745" t="s">
        <v>2571</v>
      </c>
      <c r="E161" s="746" t="s">
        <v>1891</v>
      </c>
      <c r="F161" s="664" t="s">
        <v>1866</v>
      </c>
      <c r="G161" s="664" t="s">
        <v>1922</v>
      </c>
      <c r="H161" s="664" t="s">
        <v>524</v>
      </c>
      <c r="I161" s="664" t="s">
        <v>2128</v>
      </c>
      <c r="J161" s="664" t="s">
        <v>2126</v>
      </c>
      <c r="K161" s="664" t="s">
        <v>2129</v>
      </c>
      <c r="L161" s="665">
        <v>98.75</v>
      </c>
      <c r="M161" s="665">
        <v>98.75</v>
      </c>
      <c r="N161" s="664">
        <v>1</v>
      </c>
      <c r="O161" s="747">
        <v>1</v>
      </c>
      <c r="P161" s="665">
        <v>98.75</v>
      </c>
      <c r="Q161" s="680">
        <v>1</v>
      </c>
      <c r="R161" s="664">
        <v>1</v>
      </c>
      <c r="S161" s="680">
        <v>1</v>
      </c>
      <c r="T161" s="747">
        <v>1</v>
      </c>
      <c r="U161" s="703">
        <v>1</v>
      </c>
    </row>
    <row r="162" spans="1:21" ht="14.4" customHeight="1" x14ac:dyDescent="0.3">
      <c r="A162" s="663">
        <v>25</v>
      </c>
      <c r="B162" s="664" t="s">
        <v>1680</v>
      </c>
      <c r="C162" s="664" t="s">
        <v>1870</v>
      </c>
      <c r="D162" s="745" t="s">
        <v>2571</v>
      </c>
      <c r="E162" s="746" t="s">
        <v>1891</v>
      </c>
      <c r="F162" s="664" t="s">
        <v>1866</v>
      </c>
      <c r="G162" s="664" t="s">
        <v>1922</v>
      </c>
      <c r="H162" s="664" t="s">
        <v>524</v>
      </c>
      <c r="I162" s="664" t="s">
        <v>2130</v>
      </c>
      <c r="J162" s="664" t="s">
        <v>1924</v>
      </c>
      <c r="K162" s="664" t="s">
        <v>2047</v>
      </c>
      <c r="L162" s="665">
        <v>98.75</v>
      </c>
      <c r="M162" s="665">
        <v>98.75</v>
      </c>
      <c r="N162" s="664">
        <v>1</v>
      </c>
      <c r="O162" s="747">
        <v>1</v>
      </c>
      <c r="P162" s="665"/>
      <c r="Q162" s="680">
        <v>0</v>
      </c>
      <c r="R162" s="664"/>
      <c r="S162" s="680">
        <v>0</v>
      </c>
      <c r="T162" s="747"/>
      <c r="U162" s="703">
        <v>0</v>
      </c>
    </row>
    <row r="163" spans="1:21" ht="14.4" customHeight="1" x14ac:dyDescent="0.3">
      <c r="A163" s="663">
        <v>25</v>
      </c>
      <c r="B163" s="664" t="s">
        <v>1680</v>
      </c>
      <c r="C163" s="664" t="s">
        <v>1870</v>
      </c>
      <c r="D163" s="745" t="s">
        <v>2571</v>
      </c>
      <c r="E163" s="746" t="s">
        <v>1891</v>
      </c>
      <c r="F163" s="664" t="s">
        <v>1866</v>
      </c>
      <c r="G163" s="664" t="s">
        <v>1916</v>
      </c>
      <c r="H163" s="664" t="s">
        <v>524</v>
      </c>
      <c r="I163" s="664" t="s">
        <v>1463</v>
      </c>
      <c r="J163" s="664" t="s">
        <v>1464</v>
      </c>
      <c r="K163" s="664" t="s">
        <v>1917</v>
      </c>
      <c r="L163" s="665">
        <v>132.97999999999999</v>
      </c>
      <c r="M163" s="665">
        <v>265.95999999999998</v>
      </c>
      <c r="N163" s="664">
        <v>2</v>
      </c>
      <c r="O163" s="747">
        <v>2</v>
      </c>
      <c r="P163" s="665">
        <v>132.97999999999999</v>
      </c>
      <c r="Q163" s="680">
        <v>0.5</v>
      </c>
      <c r="R163" s="664">
        <v>1</v>
      </c>
      <c r="S163" s="680">
        <v>0.5</v>
      </c>
      <c r="T163" s="747">
        <v>1</v>
      </c>
      <c r="U163" s="703">
        <v>0.5</v>
      </c>
    </row>
    <row r="164" spans="1:21" ht="14.4" customHeight="1" x14ac:dyDescent="0.3">
      <c r="A164" s="663">
        <v>25</v>
      </c>
      <c r="B164" s="664" t="s">
        <v>1680</v>
      </c>
      <c r="C164" s="664" t="s">
        <v>1870</v>
      </c>
      <c r="D164" s="745" t="s">
        <v>2571</v>
      </c>
      <c r="E164" s="746" t="s">
        <v>1891</v>
      </c>
      <c r="F164" s="664" t="s">
        <v>1866</v>
      </c>
      <c r="G164" s="664" t="s">
        <v>2073</v>
      </c>
      <c r="H164" s="664" t="s">
        <v>524</v>
      </c>
      <c r="I164" s="664" t="s">
        <v>2074</v>
      </c>
      <c r="J164" s="664" t="s">
        <v>2075</v>
      </c>
      <c r="K164" s="664" t="s">
        <v>2076</v>
      </c>
      <c r="L164" s="665">
        <v>49.37</v>
      </c>
      <c r="M164" s="665">
        <v>49.37</v>
      </c>
      <c r="N164" s="664">
        <v>1</v>
      </c>
      <c r="O164" s="747">
        <v>1</v>
      </c>
      <c r="P164" s="665"/>
      <c r="Q164" s="680">
        <v>0</v>
      </c>
      <c r="R164" s="664"/>
      <c r="S164" s="680">
        <v>0</v>
      </c>
      <c r="T164" s="747"/>
      <c r="U164" s="703">
        <v>0</v>
      </c>
    </row>
    <row r="165" spans="1:21" ht="14.4" customHeight="1" x14ac:dyDescent="0.3">
      <c r="A165" s="663">
        <v>25</v>
      </c>
      <c r="B165" s="664" t="s">
        <v>1680</v>
      </c>
      <c r="C165" s="664" t="s">
        <v>1870</v>
      </c>
      <c r="D165" s="745" t="s">
        <v>2571</v>
      </c>
      <c r="E165" s="746" t="s">
        <v>1891</v>
      </c>
      <c r="F165" s="664" t="s">
        <v>1866</v>
      </c>
      <c r="G165" s="664" t="s">
        <v>2131</v>
      </c>
      <c r="H165" s="664" t="s">
        <v>524</v>
      </c>
      <c r="I165" s="664" t="s">
        <v>2132</v>
      </c>
      <c r="J165" s="664" t="s">
        <v>2133</v>
      </c>
      <c r="K165" s="664" t="s">
        <v>1827</v>
      </c>
      <c r="L165" s="665">
        <v>0</v>
      </c>
      <c r="M165" s="665">
        <v>0</v>
      </c>
      <c r="N165" s="664">
        <v>1</v>
      </c>
      <c r="O165" s="747">
        <v>1</v>
      </c>
      <c r="P165" s="665">
        <v>0</v>
      </c>
      <c r="Q165" s="680"/>
      <c r="R165" s="664">
        <v>1</v>
      </c>
      <c r="S165" s="680">
        <v>1</v>
      </c>
      <c r="T165" s="747">
        <v>1</v>
      </c>
      <c r="U165" s="703">
        <v>1</v>
      </c>
    </row>
    <row r="166" spans="1:21" ht="14.4" customHeight="1" x14ac:dyDescent="0.3">
      <c r="A166" s="663">
        <v>25</v>
      </c>
      <c r="B166" s="664" t="s">
        <v>1680</v>
      </c>
      <c r="C166" s="664" t="s">
        <v>1870</v>
      </c>
      <c r="D166" s="745" t="s">
        <v>2571</v>
      </c>
      <c r="E166" s="746" t="s">
        <v>1891</v>
      </c>
      <c r="F166" s="664" t="s">
        <v>1866</v>
      </c>
      <c r="G166" s="664" t="s">
        <v>2040</v>
      </c>
      <c r="H166" s="664" t="s">
        <v>524</v>
      </c>
      <c r="I166" s="664" t="s">
        <v>727</v>
      </c>
      <c r="J166" s="664" t="s">
        <v>2041</v>
      </c>
      <c r="K166" s="664" t="s">
        <v>2042</v>
      </c>
      <c r="L166" s="665">
        <v>38.56</v>
      </c>
      <c r="M166" s="665">
        <v>154.24</v>
      </c>
      <c r="N166" s="664">
        <v>4</v>
      </c>
      <c r="O166" s="747">
        <v>3</v>
      </c>
      <c r="P166" s="665">
        <v>38.56</v>
      </c>
      <c r="Q166" s="680">
        <v>0.25</v>
      </c>
      <c r="R166" s="664">
        <v>1</v>
      </c>
      <c r="S166" s="680">
        <v>0.25</v>
      </c>
      <c r="T166" s="747">
        <v>1</v>
      </c>
      <c r="U166" s="703">
        <v>0.33333333333333331</v>
      </c>
    </row>
    <row r="167" spans="1:21" ht="14.4" customHeight="1" x14ac:dyDescent="0.3">
      <c r="A167" s="663">
        <v>25</v>
      </c>
      <c r="B167" s="664" t="s">
        <v>1680</v>
      </c>
      <c r="C167" s="664" t="s">
        <v>1870</v>
      </c>
      <c r="D167" s="745" t="s">
        <v>2571</v>
      </c>
      <c r="E167" s="746" t="s">
        <v>1891</v>
      </c>
      <c r="F167" s="664" t="s">
        <v>1866</v>
      </c>
      <c r="G167" s="664" t="s">
        <v>1918</v>
      </c>
      <c r="H167" s="664" t="s">
        <v>1188</v>
      </c>
      <c r="I167" s="664" t="s">
        <v>1258</v>
      </c>
      <c r="J167" s="664" t="s">
        <v>550</v>
      </c>
      <c r="K167" s="664" t="s">
        <v>1826</v>
      </c>
      <c r="L167" s="665">
        <v>18.260000000000002</v>
      </c>
      <c r="M167" s="665">
        <v>18.260000000000002</v>
      </c>
      <c r="N167" s="664">
        <v>1</v>
      </c>
      <c r="O167" s="747">
        <v>0.5</v>
      </c>
      <c r="P167" s="665"/>
      <c r="Q167" s="680">
        <v>0</v>
      </c>
      <c r="R167" s="664"/>
      <c r="S167" s="680">
        <v>0</v>
      </c>
      <c r="T167" s="747"/>
      <c r="U167" s="703">
        <v>0</v>
      </c>
    </row>
    <row r="168" spans="1:21" ht="14.4" customHeight="1" x14ac:dyDescent="0.3">
      <c r="A168" s="663">
        <v>25</v>
      </c>
      <c r="B168" s="664" t="s">
        <v>1680</v>
      </c>
      <c r="C168" s="664" t="s">
        <v>1870</v>
      </c>
      <c r="D168" s="745" t="s">
        <v>2571</v>
      </c>
      <c r="E168" s="746" t="s">
        <v>1891</v>
      </c>
      <c r="F168" s="664" t="s">
        <v>1866</v>
      </c>
      <c r="G168" s="664" t="s">
        <v>1918</v>
      </c>
      <c r="H168" s="664" t="s">
        <v>1188</v>
      </c>
      <c r="I168" s="664" t="s">
        <v>1197</v>
      </c>
      <c r="J168" s="664" t="s">
        <v>550</v>
      </c>
      <c r="K168" s="664" t="s">
        <v>1827</v>
      </c>
      <c r="L168" s="665">
        <v>36.54</v>
      </c>
      <c r="M168" s="665">
        <v>36.54</v>
      </c>
      <c r="N168" s="664">
        <v>1</v>
      </c>
      <c r="O168" s="747">
        <v>1</v>
      </c>
      <c r="P168" s="665"/>
      <c r="Q168" s="680">
        <v>0</v>
      </c>
      <c r="R168" s="664"/>
      <c r="S168" s="680">
        <v>0</v>
      </c>
      <c r="T168" s="747"/>
      <c r="U168" s="703">
        <v>0</v>
      </c>
    </row>
    <row r="169" spans="1:21" ht="14.4" customHeight="1" x14ac:dyDescent="0.3">
      <c r="A169" s="663">
        <v>25</v>
      </c>
      <c r="B169" s="664" t="s">
        <v>1680</v>
      </c>
      <c r="C169" s="664" t="s">
        <v>1870</v>
      </c>
      <c r="D169" s="745" t="s">
        <v>2571</v>
      </c>
      <c r="E169" s="746" t="s">
        <v>1891</v>
      </c>
      <c r="F169" s="664" t="s">
        <v>1866</v>
      </c>
      <c r="G169" s="664" t="s">
        <v>1942</v>
      </c>
      <c r="H169" s="664" t="s">
        <v>524</v>
      </c>
      <c r="I169" s="664" t="s">
        <v>2134</v>
      </c>
      <c r="J169" s="664" t="s">
        <v>2135</v>
      </c>
      <c r="K169" s="664" t="s">
        <v>2136</v>
      </c>
      <c r="L169" s="665">
        <v>157.78</v>
      </c>
      <c r="M169" s="665">
        <v>157.78</v>
      </c>
      <c r="N169" s="664">
        <v>1</v>
      </c>
      <c r="O169" s="747">
        <v>0.5</v>
      </c>
      <c r="P169" s="665"/>
      <c r="Q169" s="680">
        <v>0</v>
      </c>
      <c r="R169" s="664"/>
      <c r="S169" s="680">
        <v>0</v>
      </c>
      <c r="T169" s="747"/>
      <c r="U169" s="703">
        <v>0</v>
      </c>
    </row>
    <row r="170" spans="1:21" ht="14.4" customHeight="1" x14ac:dyDescent="0.3">
      <c r="A170" s="663">
        <v>25</v>
      </c>
      <c r="B170" s="664" t="s">
        <v>1680</v>
      </c>
      <c r="C170" s="664" t="s">
        <v>1870</v>
      </c>
      <c r="D170" s="745" t="s">
        <v>2571</v>
      </c>
      <c r="E170" s="746" t="s">
        <v>1891</v>
      </c>
      <c r="F170" s="664" t="s">
        <v>1866</v>
      </c>
      <c r="G170" s="664" t="s">
        <v>1942</v>
      </c>
      <c r="H170" s="664" t="s">
        <v>524</v>
      </c>
      <c r="I170" s="664" t="s">
        <v>2137</v>
      </c>
      <c r="J170" s="664" t="s">
        <v>2135</v>
      </c>
      <c r="K170" s="664" t="s">
        <v>2138</v>
      </c>
      <c r="L170" s="665">
        <v>0</v>
      </c>
      <c r="M170" s="665">
        <v>0</v>
      </c>
      <c r="N170" s="664">
        <v>1</v>
      </c>
      <c r="O170" s="747">
        <v>1</v>
      </c>
      <c r="P170" s="665">
        <v>0</v>
      </c>
      <c r="Q170" s="680"/>
      <c r="R170" s="664">
        <v>1</v>
      </c>
      <c r="S170" s="680">
        <v>1</v>
      </c>
      <c r="T170" s="747">
        <v>1</v>
      </c>
      <c r="U170" s="703">
        <v>1</v>
      </c>
    </row>
    <row r="171" spans="1:21" ht="14.4" customHeight="1" x14ac:dyDescent="0.3">
      <c r="A171" s="663">
        <v>25</v>
      </c>
      <c r="B171" s="664" t="s">
        <v>1680</v>
      </c>
      <c r="C171" s="664" t="s">
        <v>1870</v>
      </c>
      <c r="D171" s="745" t="s">
        <v>2571</v>
      </c>
      <c r="E171" s="746" t="s">
        <v>1891</v>
      </c>
      <c r="F171" s="664" t="s">
        <v>1866</v>
      </c>
      <c r="G171" s="664" t="s">
        <v>2139</v>
      </c>
      <c r="H171" s="664" t="s">
        <v>524</v>
      </c>
      <c r="I171" s="664" t="s">
        <v>1129</v>
      </c>
      <c r="J171" s="664" t="s">
        <v>1130</v>
      </c>
      <c r="K171" s="664" t="s">
        <v>1131</v>
      </c>
      <c r="L171" s="665">
        <v>108.44</v>
      </c>
      <c r="M171" s="665">
        <v>108.44</v>
      </c>
      <c r="N171" s="664">
        <v>1</v>
      </c>
      <c r="O171" s="747">
        <v>0.5</v>
      </c>
      <c r="P171" s="665"/>
      <c r="Q171" s="680">
        <v>0</v>
      </c>
      <c r="R171" s="664"/>
      <c r="S171" s="680">
        <v>0</v>
      </c>
      <c r="T171" s="747"/>
      <c r="U171" s="703">
        <v>0</v>
      </c>
    </row>
    <row r="172" spans="1:21" ht="14.4" customHeight="1" x14ac:dyDescent="0.3">
      <c r="A172" s="663">
        <v>25</v>
      </c>
      <c r="B172" s="664" t="s">
        <v>1680</v>
      </c>
      <c r="C172" s="664" t="s">
        <v>1870</v>
      </c>
      <c r="D172" s="745" t="s">
        <v>2571</v>
      </c>
      <c r="E172" s="746" t="s">
        <v>1891</v>
      </c>
      <c r="F172" s="664" t="s">
        <v>1866</v>
      </c>
      <c r="G172" s="664" t="s">
        <v>2139</v>
      </c>
      <c r="H172" s="664" t="s">
        <v>524</v>
      </c>
      <c r="I172" s="664" t="s">
        <v>2140</v>
      </c>
      <c r="J172" s="664" t="s">
        <v>1130</v>
      </c>
      <c r="K172" s="664" t="s">
        <v>2141</v>
      </c>
      <c r="L172" s="665">
        <v>54.23</v>
      </c>
      <c r="M172" s="665">
        <v>54.23</v>
      </c>
      <c r="N172" s="664">
        <v>1</v>
      </c>
      <c r="O172" s="747">
        <v>0.5</v>
      </c>
      <c r="P172" s="665"/>
      <c r="Q172" s="680">
        <v>0</v>
      </c>
      <c r="R172" s="664"/>
      <c r="S172" s="680">
        <v>0</v>
      </c>
      <c r="T172" s="747"/>
      <c r="U172" s="703">
        <v>0</v>
      </c>
    </row>
    <row r="173" spans="1:21" ht="14.4" customHeight="1" x14ac:dyDescent="0.3">
      <c r="A173" s="663">
        <v>25</v>
      </c>
      <c r="B173" s="664" t="s">
        <v>1680</v>
      </c>
      <c r="C173" s="664" t="s">
        <v>1870</v>
      </c>
      <c r="D173" s="745" t="s">
        <v>2571</v>
      </c>
      <c r="E173" s="746" t="s">
        <v>1891</v>
      </c>
      <c r="F173" s="664" t="s">
        <v>1866</v>
      </c>
      <c r="G173" s="664" t="s">
        <v>1926</v>
      </c>
      <c r="H173" s="664" t="s">
        <v>524</v>
      </c>
      <c r="I173" s="664" t="s">
        <v>696</v>
      </c>
      <c r="J173" s="664" t="s">
        <v>1927</v>
      </c>
      <c r="K173" s="664" t="s">
        <v>1925</v>
      </c>
      <c r="L173" s="665">
        <v>0</v>
      </c>
      <c r="M173" s="665">
        <v>0</v>
      </c>
      <c r="N173" s="664">
        <v>3</v>
      </c>
      <c r="O173" s="747">
        <v>2</v>
      </c>
      <c r="P173" s="665"/>
      <c r="Q173" s="680"/>
      <c r="R173" s="664"/>
      <c r="S173" s="680">
        <v>0</v>
      </c>
      <c r="T173" s="747"/>
      <c r="U173" s="703">
        <v>0</v>
      </c>
    </row>
    <row r="174" spans="1:21" ht="14.4" customHeight="1" x14ac:dyDescent="0.3">
      <c r="A174" s="663">
        <v>25</v>
      </c>
      <c r="B174" s="664" t="s">
        <v>1680</v>
      </c>
      <c r="C174" s="664" t="s">
        <v>1870</v>
      </c>
      <c r="D174" s="745" t="s">
        <v>2571</v>
      </c>
      <c r="E174" s="746" t="s">
        <v>1891</v>
      </c>
      <c r="F174" s="664" t="s">
        <v>1866</v>
      </c>
      <c r="G174" s="664" t="s">
        <v>2142</v>
      </c>
      <c r="H174" s="664" t="s">
        <v>524</v>
      </c>
      <c r="I174" s="664" t="s">
        <v>2143</v>
      </c>
      <c r="J174" s="664" t="s">
        <v>2144</v>
      </c>
      <c r="K174" s="664" t="s">
        <v>2145</v>
      </c>
      <c r="L174" s="665">
        <v>0</v>
      </c>
      <c r="M174" s="665">
        <v>0</v>
      </c>
      <c r="N174" s="664">
        <v>1</v>
      </c>
      <c r="O174" s="747">
        <v>1</v>
      </c>
      <c r="P174" s="665"/>
      <c r="Q174" s="680"/>
      <c r="R174" s="664"/>
      <c r="S174" s="680">
        <v>0</v>
      </c>
      <c r="T174" s="747"/>
      <c r="U174" s="703">
        <v>0</v>
      </c>
    </row>
    <row r="175" spans="1:21" ht="14.4" customHeight="1" x14ac:dyDescent="0.3">
      <c r="A175" s="663">
        <v>25</v>
      </c>
      <c r="B175" s="664" t="s">
        <v>1680</v>
      </c>
      <c r="C175" s="664" t="s">
        <v>1870</v>
      </c>
      <c r="D175" s="745" t="s">
        <v>2571</v>
      </c>
      <c r="E175" s="746" t="s">
        <v>1891</v>
      </c>
      <c r="F175" s="664" t="s">
        <v>1866</v>
      </c>
      <c r="G175" s="664" t="s">
        <v>2146</v>
      </c>
      <c r="H175" s="664" t="s">
        <v>524</v>
      </c>
      <c r="I175" s="664" t="s">
        <v>2147</v>
      </c>
      <c r="J175" s="664" t="s">
        <v>838</v>
      </c>
      <c r="K175" s="664" t="s">
        <v>2148</v>
      </c>
      <c r="L175" s="665">
        <v>0</v>
      </c>
      <c r="M175" s="665">
        <v>0</v>
      </c>
      <c r="N175" s="664">
        <v>2</v>
      </c>
      <c r="O175" s="747">
        <v>0.5</v>
      </c>
      <c r="P175" s="665"/>
      <c r="Q175" s="680"/>
      <c r="R175" s="664"/>
      <c r="S175" s="680">
        <v>0</v>
      </c>
      <c r="T175" s="747"/>
      <c r="U175" s="703">
        <v>0</v>
      </c>
    </row>
    <row r="176" spans="1:21" ht="14.4" customHeight="1" x14ac:dyDescent="0.3">
      <c r="A176" s="663">
        <v>25</v>
      </c>
      <c r="B176" s="664" t="s">
        <v>1680</v>
      </c>
      <c r="C176" s="664" t="s">
        <v>1870</v>
      </c>
      <c r="D176" s="745" t="s">
        <v>2571</v>
      </c>
      <c r="E176" s="746" t="s">
        <v>1893</v>
      </c>
      <c r="F176" s="664" t="s">
        <v>1866</v>
      </c>
      <c r="G176" s="664" t="s">
        <v>1915</v>
      </c>
      <c r="H176" s="664" t="s">
        <v>524</v>
      </c>
      <c r="I176" s="664" t="s">
        <v>1932</v>
      </c>
      <c r="J176" s="664" t="s">
        <v>1640</v>
      </c>
      <c r="K176" s="664" t="s">
        <v>1933</v>
      </c>
      <c r="L176" s="665">
        <v>154.36000000000001</v>
      </c>
      <c r="M176" s="665">
        <v>1080.52</v>
      </c>
      <c r="N176" s="664">
        <v>7</v>
      </c>
      <c r="O176" s="747">
        <v>6</v>
      </c>
      <c r="P176" s="665"/>
      <c r="Q176" s="680">
        <v>0</v>
      </c>
      <c r="R176" s="664"/>
      <c r="S176" s="680">
        <v>0</v>
      </c>
      <c r="T176" s="747"/>
      <c r="U176" s="703">
        <v>0</v>
      </c>
    </row>
    <row r="177" spans="1:21" ht="14.4" customHeight="1" x14ac:dyDescent="0.3">
      <c r="A177" s="663">
        <v>25</v>
      </c>
      <c r="B177" s="664" t="s">
        <v>1680</v>
      </c>
      <c r="C177" s="664" t="s">
        <v>1870</v>
      </c>
      <c r="D177" s="745" t="s">
        <v>2571</v>
      </c>
      <c r="E177" s="746" t="s">
        <v>1893</v>
      </c>
      <c r="F177" s="664" t="s">
        <v>1866</v>
      </c>
      <c r="G177" s="664" t="s">
        <v>1915</v>
      </c>
      <c r="H177" s="664" t="s">
        <v>524</v>
      </c>
      <c r="I177" s="664" t="s">
        <v>1934</v>
      </c>
      <c r="J177" s="664" t="s">
        <v>1317</v>
      </c>
      <c r="K177" s="664" t="s">
        <v>1935</v>
      </c>
      <c r="L177" s="665">
        <v>0</v>
      </c>
      <c r="M177" s="665">
        <v>0</v>
      </c>
      <c r="N177" s="664">
        <v>1</v>
      </c>
      <c r="O177" s="747">
        <v>1</v>
      </c>
      <c r="P177" s="665">
        <v>0</v>
      </c>
      <c r="Q177" s="680"/>
      <c r="R177" s="664">
        <v>1</v>
      </c>
      <c r="S177" s="680">
        <v>1</v>
      </c>
      <c r="T177" s="747">
        <v>1</v>
      </c>
      <c r="U177" s="703">
        <v>1</v>
      </c>
    </row>
    <row r="178" spans="1:21" ht="14.4" customHeight="1" x14ac:dyDescent="0.3">
      <c r="A178" s="663">
        <v>25</v>
      </c>
      <c r="B178" s="664" t="s">
        <v>1680</v>
      </c>
      <c r="C178" s="664" t="s">
        <v>1870</v>
      </c>
      <c r="D178" s="745" t="s">
        <v>2571</v>
      </c>
      <c r="E178" s="746" t="s">
        <v>1893</v>
      </c>
      <c r="F178" s="664" t="s">
        <v>1866</v>
      </c>
      <c r="G178" s="664" t="s">
        <v>1915</v>
      </c>
      <c r="H178" s="664" t="s">
        <v>1188</v>
      </c>
      <c r="I178" s="664" t="s">
        <v>1518</v>
      </c>
      <c r="J178" s="664" t="s">
        <v>1317</v>
      </c>
      <c r="K178" s="664" t="s">
        <v>1795</v>
      </c>
      <c r="L178" s="665">
        <v>154.36000000000001</v>
      </c>
      <c r="M178" s="665">
        <v>2469.7600000000002</v>
      </c>
      <c r="N178" s="664">
        <v>16</v>
      </c>
      <c r="O178" s="747">
        <v>15</v>
      </c>
      <c r="P178" s="665">
        <v>1389.2400000000002</v>
      </c>
      <c r="Q178" s="680">
        <v>0.5625</v>
      </c>
      <c r="R178" s="664">
        <v>9</v>
      </c>
      <c r="S178" s="680">
        <v>0.5625</v>
      </c>
      <c r="T178" s="747">
        <v>8.5</v>
      </c>
      <c r="U178" s="703">
        <v>0.56666666666666665</v>
      </c>
    </row>
    <row r="179" spans="1:21" ht="14.4" customHeight="1" x14ac:dyDescent="0.3">
      <c r="A179" s="663">
        <v>25</v>
      </c>
      <c r="B179" s="664" t="s">
        <v>1680</v>
      </c>
      <c r="C179" s="664" t="s">
        <v>1870</v>
      </c>
      <c r="D179" s="745" t="s">
        <v>2571</v>
      </c>
      <c r="E179" s="746" t="s">
        <v>1893</v>
      </c>
      <c r="F179" s="664" t="s">
        <v>1866</v>
      </c>
      <c r="G179" s="664" t="s">
        <v>1915</v>
      </c>
      <c r="H179" s="664" t="s">
        <v>1188</v>
      </c>
      <c r="I179" s="664" t="s">
        <v>2009</v>
      </c>
      <c r="J179" s="664" t="s">
        <v>2010</v>
      </c>
      <c r="K179" s="664" t="s">
        <v>2011</v>
      </c>
      <c r="L179" s="665">
        <v>149.52000000000001</v>
      </c>
      <c r="M179" s="665">
        <v>149.52000000000001</v>
      </c>
      <c r="N179" s="664">
        <v>1</v>
      </c>
      <c r="O179" s="747">
        <v>1</v>
      </c>
      <c r="P179" s="665"/>
      <c r="Q179" s="680">
        <v>0</v>
      </c>
      <c r="R179" s="664"/>
      <c r="S179" s="680">
        <v>0</v>
      </c>
      <c r="T179" s="747"/>
      <c r="U179" s="703">
        <v>0</v>
      </c>
    </row>
    <row r="180" spans="1:21" ht="14.4" customHeight="1" x14ac:dyDescent="0.3">
      <c r="A180" s="663">
        <v>25</v>
      </c>
      <c r="B180" s="664" t="s">
        <v>1680</v>
      </c>
      <c r="C180" s="664" t="s">
        <v>1870</v>
      </c>
      <c r="D180" s="745" t="s">
        <v>2571</v>
      </c>
      <c r="E180" s="746" t="s">
        <v>1893</v>
      </c>
      <c r="F180" s="664" t="s">
        <v>1866</v>
      </c>
      <c r="G180" s="664" t="s">
        <v>1915</v>
      </c>
      <c r="H180" s="664" t="s">
        <v>524</v>
      </c>
      <c r="I180" s="664" t="s">
        <v>1639</v>
      </c>
      <c r="J180" s="664" t="s">
        <v>1640</v>
      </c>
      <c r="K180" s="664" t="s">
        <v>2149</v>
      </c>
      <c r="L180" s="665">
        <v>154.36000000000001</v>
      </c>
      <c r="M180" s="665">
        <v>154.36000000000001</v>
      </c>
      <c r="N180" s="664">
        <v>1</v>
      </c>
      <c r="O180" s="747">
        <v>1</v>
      </c>
      <c r="P180" s="665">
        <v>154.36000000000001</v>
      </c>
      <c r="Q180" s="680">
        <v>1</v>
      </c>
      <c r="R180" s="664">
        <v>1</v>
      </c>
      <c r="S180" s="680">
        <v>1</v>
      </c>
      <c r="T180" s="747">
        <v>1</v>
      </c>
      <c r="U180" s="703">
        <v>1</v>
      </c>
    </row>
    <row r="181" spans="1:21" ht="14.4" customHeight="1" x14ac:dyDescent="0.3">
      <c r="A181" s="663">
        <v>25</v>
      </c>
      <c r="B181" s="664" t="s">
        <v>1680</v>
      </c>
      <c r="C181" s="664" t="s">
        <v>1870</v>
      </c>
      <c r="D181" s="745" t="s">
        <v>2571</v>
      </c>
      <c r="E181" s="746" t="s">
        <v>1893</v>
      </c>
      <c r="F181" s="664" t="s">
        <v>1866</v>
      </c>
      <c r="G181" s="664" t="s">
        <v>1915</v>
      </c>
      <c r="H181" s="664" t="s">
        <v>1188</v>
      </c>
      <c r="I181" s="664" t="s">
        <v>1316</v>
      </c>
      <c r="J181" s="664" t="s">
        <v>1317</v>
      </c>
      <c r="K181" s="664" t="s">
        <v>1796</v>
      </c>
      <c r="L181" s="665">
        <v>225.06</v>
      </c>
      <c r="M181" s="665">
        <v>225.06</v>
      </c>
      <c r="N181" s="664">
        <v>1</v>
      </c>
      <c r="O181" s="747">
        <v>1</v>
      </c>
      <c r="P181" s="665"/>
      <c r="Q181" s="680">
        <v>0</v>
      </c>
      <c r="R181" s="664"/>
      <c r="S181" s="680">
        <v>0</v>
      </c>
      <c r="T181" s="747"/>
      <c r="U181" s="703">
        <v>0</v>
      </c>
    </row>
    <row r="182" spans="1:21" ht="14.4" customHeight="1" x14ac:dyDescent="0.3">
      <c r="A182" s="663">
        <v>25</v>
      </c>
      <c r="B182" s="664" t="s">
        <v>1680</v>
      </c>
      <c r="C182" s="664" t="s">
        <v>1870</v>
      </c>
      <c r="D182" s="745" t="s">
        <v>2571</v>
      </c>
      <c r="E182" s="746" t="s">
        <v>1893</v>
      </c>
      <c r="F182" s="664" t="s">
        <v>1866</v>
      </c>
      <c r="G182" s="664" t="s">
        <v>1915</v>
      </c>
      <c r="H182" s="664" t="s">
        <v>524</v>
      </c>
      <c r="I182" s="664" t="s">
        <v>2150</v>
      </c>
      <c r="J182" s="664" t="s">
        <v>1640</v>
      </c>
      <c r="K182" s="664" t="s">
        <v>1795</v>
      </c>
      <c r="L182" s="665">
        <v>0</v>
      </c>
      <c r="M182" s="665">
        <v>0</v>
      </c>
      <c r="N182" s="664">
        <v>7</v>
      </c>
      <c r="O182" s="747">
        <v>6.5</v>
      </c>
      <c r="P182" s="665">
        <v>0</v>
      </c>
      <c r="Q182" s="680"/>
      <c r="R182" s="664">
        <v>3</v>
      </c>
      <c r="S182" s="680">
        <v>0.42857142857142855</v>
      </c>
      <c r="T182" s="747">
        <v>3</v>
      </c>
      <c r="U182" s="703">
        <v>0.46153846153846156</v>
      </c>
    </row>
    <row r="183" spans="1:21" ht="14.4" customHeight="1" x14ac:dyDescent="0.3">
      <c r="A183" s="663">
        <v>25</v>
      </c>
      <c r="B183" s="664" t="s">
        <v>1680</v>
      </c>
      <c r="C183" s="664" t="s">
        <v>1870</v>
      </c>
      <c r="D183" s="745" t="s">
        <v>2571</v>
      </c>
      <c r="E183" s="746" t="s">
        <v>1893</v>
      </c>
      <c r="F183" s="664" t="s">
        <v>1866</v>
      </c>
      <c r="G183" s="664" t="s">
        <v>2151</v>
      </c>
      <c r="H183" s="664" t="s">
        <v>1188</v>
      </c>
      <c r="I183" s="664" t="s">
        <v>2152</v>
      </c>
      <c r="J183" s="664" t="s">
        <v>2153</v>
      </c>
      <c r="K183" s="664" t="s">
        <v>2154</v>
      </c>
      <c r="L183" s="665">
        <v>70.540000000000006</v>
      </c>
      <c r="M183" s="665">
        <v>70.540000000000006</v>
      </c>
      <c r="N183" s="664">
        <v>1</v>
      </c>
      <c r="O183" s="747">
        <v>0.5</v>
      </c>
      <c r="P183" s="665">
        <v>70.540000000000006</v>
      </c>
      <c r="Q183" s="680">
        <v>1</v>
      </c>
      <c r="R183" s="664">
        <v>1</v>
      </c>
      <c r="S183" s="680">
        <v>1</v>
      </c>
      <c r="T183" s="747">
        <v>0.5</v>
      </c>
      <c r="U183" s="703">
        <v>1</v>
      </c>
    </row>
    <row r="184" spans="1:21" ht="14.4" customHeight="1" x14ac:dyDescent="0.3">
      <c r="A184" s="663">
        <v>25</v>
      </c>
      <c r="B184" s="664" t="s">
        <v>1680</v>
      </c>
      <c r="C184" s="664" t="s">
        <v>1870</v>
      </c>
      <c r="D184" s="745" t="s">
        <v>2571</v>
      </c>
      <c r="E184" s="746" t="s">
        <v>1893</v>
      </c>
      <c r="F184" s="664" t="s">
        <v>1866</v>
      </c>
      <c r="G184" s="664" t="s">
        <v>1968</v>
      </c>
      <c r="H184" s="664" t="s">
        <v>524</v>
      </c>
      <c r="I184" s="664" t="s">
        <v>2155</v>
      </c>
      <c r="J184" s="664" t="s">
        <v>2156</v>
      </c>
      <c r="K184" s="664" t="s">
        <v>2157</v>
      </c>
      <c r="L184" s="665">
        <v>42.63</v>
      </c>
      <c r="M184" s="665">
        <v>42.63</v>
      </c>
      <c r="N184" s="664">
        <v>1</v>
      </c>
      <c r="O184" s="747">
        <v>0.5</v>
      </c>
      <c r="P184" s="665"/>
      <c r="Q184" s="680">
        <v>0</v>
      </c>
      <c r="R184" s="664"/>
      <c r="S184" s="680">
        <v>0</v>
      </c>
      <c r="T184" s="747"/>
      <c r="U184" s="703">
        <v>0</v>
      </c>
    </row>
    <row r="185" spans="1:21" ht="14.4" customHeight="1" x14ac:dyDescent="0.3">
      <c r="A185" s="663">
        <v>25</v>
      </c>
      <c r="B185" s="664" t="s">
        <v>1680</v>
      </c>
      <c r="C185" s="664" t="s">
        <v>1870</v>
      </c>
      <c r="D185" s="745" t="s">
        <v>2571</v>
      </c>
      <c r="E185" s="746" t="s">
        <v>1893</v>
      </c>
      <c r="F185" s="664" t="s">
        <v>1866</v>
      </c>
      <c r="G185" s="664" t="s">
        <v>1968</v>
      </c>
      <c r="H185" s="664" t="s">
        <v>524</v>
      </c>
      <c r="I185" s="664" t="s">
        <v>2046</v>
      </c>
      <c r="J185" s="664" t="s">
        <v>1456</v>
      </c>
      <c r="K185" s="664" t="s">
        <v>2047</v>
      </c>
      <c r="L185" s="665">
        <v>0</v>
      </c>
      <c r="M185" s="665">
        <v>0</v>
      </c>
      <c r="N185" s="664">
        <v>4</v>
      </c>
      <c r="O185" s="747">
        <v>3.5</v>
      </c>
      <c r="P185" s="665">
        <v>0</v>
      </c>
      <c r="Q185" s="680"/>
      <c r="R185" s="664">
        <v>1</v>
      </c>
      <c r="S185" s="680">
        <v>0.25</v>
      </c>
      <c r="T185" s="747">
        <v>1</v>
      </c>
      <c r="U185" s="703">
        <v>0.2857142857142857</v>
      </c>
    </row>
    <row r="186" spans="1:21" ht="14.4" customHeight="1" x14ac:dyDescent="0.3">
      <c r="A186" s="663">
        <v>25</v>
      </c>
      <c r="B186" s="664" t="s">
        <v>1680</v>
      </c>
      <c r="C186" s="664" t="s">
        <v>1870</v>
      </c>
      <c r="D186" s="745" t="s">
        <v>2571</v>
      </c>
      <c r="E186" s="746" t="s">
        <v>1893</v>
      </c>
      <c r="F186" s="664" t="s">
        <v>1866</v>
      </c>
      <c r="G186" s="664" t="s">
        <v>1968</v>
      </c>
      <c r="H186" s="664" t="s">
        <v>524</v>
      </c>
      <c r="I186" s="664" t="s">
        <v>2012</v>
      </c>
      <c r="J186" s="664" t="s">
        <v>1456</v>
      </c>
      <c r="K186" s="664" t="s">
        <v>1967</v>
      </c>
      <c r="L186" s="665">
        <v>0</v>
      </c>
      <c r="M186" s="665">
        <v>0</v>
      </c>
      <c r="N186" s="664">
        <v>1</v>
      </c>
      <c r="O186" s="747">
        <v>1</v>
      </c>
      <c r="P186" s="665"/>
      <c r="Q186" s="680"/>
      <c r="R186" s="664"/>
      <c r="S186" s="680">
        <v>0</v>
      </c>
      <c r="T186" s="747"/>
      <c r="U186" s="703">
        <v>0</v>
      </c>
    </row>
    <row r="187" spans="1:21" ht="14.4" customHeight="1" x14ac:dyDescent="0.3">
      <c r="A187" s="663">
        <v>25</v>
      </c>
      <c r="B187" s="664" t="s">
        <v>1680</v>
      </c>
      <c r="C187" s="664" t="s">
        <v>1870</v>
      </c>
      <c r="D187" s="745" t="s">
        <v>2571</v>
      </c>
      <c r="E187" s="746" t="s">
        <v>1893</v>
      </c>
      <c r="F187" s="664" t="s">
        <v>1866</v>
      </c>
      <c r="G187" s="664" t="s">
        <v>2158</v>
      </c>
      <c r="H187" s="664" t="s">
        <v>524</v>
      </c>
      <c r="I187" s="664" t="s">
        <v>1032</v>
      </c>
      <c r="J187" s="664" t="s">
        <v>1033</v>
      </c>
      <c r="K187" s="664" t="s">
        <v>2159</v>
      </c>
      <c r="L187" s="665">
        <v>34.57</v>
      </c>
      <c r="M187" s="665">
        <v>34.57</v>
      </c>
      <c r="N187" s="664">
        <v>1</v>
      </c>
      <c r="O187" s="747">
        <v>0.5</v>
      </c>
      <c r="P187" s="665">
        <v>34.57</v>
      </c>
      <c r="Q187" s="680">
        <v>1</v>
      </c>
      <c r="R187" s="664">
        <v>1</v>
      </c>
      <c r="S187" s="680">
        <v>1</v>
      </c>
      <c r="T187" s="747">
        <v>0.5</v>
      </c>
      <c r="U187" s="703">
        <v>1</v>
      </c>
    </row>
    <row r="188" spans="1:21" ht="14.4" customHeight="1" x14ac:dyDescent="0.3">
      <c r="A188" s="663">
        <v>25</v>
      </c>
      <c r="B188" s="664" t="s">
        <v>1680</v>
      </c>
      <c r="C188" s="664" t="s">
        <v>1870</v>
      </c>
      <c r="D188" s="745" t="s">
        <v>2571</v>
      </c>
      <c r="E188" s="746" t="s">
        <v>1893</v>
      </c>
      <c r="F188" s="664" t="s">
        <v>1866</v>
      </c>
      <c r="G188" s="664" t="s">
        <v>2160</v>
      </c>
      <c r="H188" s="664" t="s">
        <v>524</v>
      </c>
      <c r="I188" s="664" t="s">
        <v>829</v>
      </c>
      <c r="J188" s="664" t="s">
        <v>830</v>
      </c>
      <c r="K188" s="664" t="s">
        <v>2161</v>
      </c>
      <c r="L188" s="665">
        <v>42.05</v>
      </c>
      <c r="M188" s="665">
        <v>42.05</v>
      </c>
      <c r="N188" s="664">
        <v>1</v>
      </c>
      <c r="O188" s="747">
        <v>0.5</v>
      </c>
      <c r="P188" s="665"/>
      <c r="Q188" s="680">
        <v>0</v>
      </c>
      <c r="R188" s="664"/>
      <c r="S188" s="680">
        <v>0</v>
      </c>
      <c r="T188" s="747"/>
      <c r="U188" s="703">
        <v>0</v>
      </c>
    </row>
    <row r="189" spans="1:21" ht="14.4" customHeight="1" x14ac:dyDescent="0.3">
      <c r="A189" s="663">
        <v>25</v>
      </c>
      <c r="B189" s="664" t="s">
        <v>1680</v>
      </c>
      <c r="C189" s="664" t="s">
        <v>1870</v>
      </c>
      <c r="D189" s="745" t="s">
        <v>2571</v>
      </c>
      <c r="E189" s="746" t="s">
        <v>1893</v>
      </c>
      <c r="F189" s="664" t="s">
        <v>1866</v>
      </c>
      <c r="G189" s="664" t="s">
        <v>2162</v>
      </c>
      <c r="H189" s="664" t="s">
        <v>524</v>
      </c>
      <c r="I189" s="664" t="s">
        <v>2163</v>
      </c>
      <c r="J189" s="664" t="s">
        <v>2164</v>
      </c>
      <c r="K189" s="664" t="s">
        <v>2165</v>
      </c>
      <c r="L189" s="665">
        <v>0</v>
      </c>
      <c r="M189" s="665">
        <v>0</v>
      </c>
      <c r="N189" s="664">
        <v>3</v>
      </c>
      <c r="O189" s="747">
        <v>0.5</v>
      </c>
      <c r="P189" s="665">
        <v>0</v>
      </c>
      <c r="Q189" s="680"/>
      <c r="R189" s="664">
        <v>3</v>
      </c>
      <c r="S189" s="680">
        <v>1</v>
      </c>
      <c r="T189" s="747">
        <v>0.5</v>
      </c>
      <c r="U189" s="703">
        <v>1</v>
      </c>
    </row>
    <row r="190" spans="1:21" ht="14.4" customHeight="1" x14ac:dyDescent="0.3">
      <c r="A190" s="663">
        <v>25</v>
      </c>
      <c r="B190" s="664" t="s">
        <v>1680</v>
      </c>
      <c r="C190" s="664" t="s">
        <v>1870</v>
      </c>
      <c r="D190" s="745" t="s">
        <v>2571</v>
      </c>
      <c r="E190" s="746" t="s">
        <v>1893</v>
      </c>
      <c r="F190" s="664" t="s">
        <v>1866</v>
      </c>
      <c r="G190" s="664" t="s">
        <v>2166</v>
      </c>
      <c r="H190" s="664" t="s">
        <v>524</v>
      </c>
      <c r="I190" s="664" t="s">
        <v>2167</v>
      </c>
      <c r="J190" s="664" t="s">
        <v>2168</v>
      </c>
      <c r="K190" s="664" t="s">
        <v>2169</v>
      </c>
      <c r="L190" s="665">
        <v>159.16999999999999</v>
      </c>
      <c r="M190" s="665">
        <v>159.16999999999999</v>
      </c>
      <c r="N190" s="664">
        <v>1</v>
      </c>
      <c r="O190" s="747">
        <v>1</v>
      </c>
      <c r="P190" s="665">
        <v>159.16999999999999</v>
      </c>
      <c r="Q190" s="680">
        <v>1</v>
      </c>
      <c r="R190" s="664">
        <v>1</v>
      </c>
      <c r="S190" s="680">
        <v>1</v>
      </c>
      <c r="T190" s="747">
        <v>1</v>
      </c>
      <c r="U190" s="703">
        <v>1</v>
      </c>
    </row>
    <row r="191" spans="1:21" ht="14.4" customHeight="1" x14ac:dyDescent="0.3">
      <c r="A191" s="663">
        <v>25</v>
      </c>
      <c r="B191" s="664" t="s">
        <v>1680</v>
      </c>
      <c r="C191" s="664" t="s">
        <v>1870</v>
      </c>
      <c r="D191" s="745" t="s">
        <v>2571</v>
      </c>
      <c r="E191" s="746" t="s">
        <v>1893</v>
      </c>
      <c r="F191" s="664" t="s">
        <v>1866</v>
      </c>
      <c r="G191" s="664" t="s">
        <v>2166</v>
      </c>
      <c r="H191" s="664" t="s">
        <v>524</v>
      </c>
      <c r="I191" s="664" t="s">
        <v>2170</v>
      </c>
      <c r="J191" s="664" t="s">
        <v>2168</v>
      </c>
      <c r="K191" s="664" t="s">
        <v>2171</v>
      </c>
      <c r="L191" s="665">
        <v>79.58</v>
      </c>
      <c r="M191" s="665">
        <v>79.58</v>
      </c>
      <c r="N191" s="664">
        <v>1</v>
      </c>
      <c r="O191" s="747">
        <v>0.5</v>
      </c>
      <c r="P191" s="665">
        <v>79.58</v>
      </c>
      <c r="Q191" s="680">
        <v>1</v>
      </c>
      <c r="R191" s="664">
        <v>1</v>
      </c>
      <c r="S191" s="680">
        <v>1</v>
      </c>
      <c r="T191" s="747">
        <v>0.5</v>
      </c>
      <c r="U191" s="703">
        <v>1</v>
      </c>
    </row>
    <row r="192" spans="1:21" ht="14.4" customHeight="1" x14ac:dyDescent="0.3">
      <c r="A192" s="663">
        <v>25</v>
      </c>
      <c r="B192" s="664" t="s">
        <v>1680</v>
      </c>
      <c r="C192" s="664" t="s">
        <v>1870</v>
      </c>
      <c r="D192" s="745" t="s">
        <v>2571</v>
      </c>
      <c r="E192" s="746" t="s">
        <v>1893</v>
      </c>
      <c r="F192" s="664" t="s">
        <v>1866</v>
      </c>
      <c r="G192" s="664" t="s">
        <v>2172</v>
      </c>
      <c r="H192" s="664" t="s">
        <v>1188</v>
      </c>
      <c r="I192" s="664" t="s">
        <v>1227</v>
      </c>
      <c r="J192" s="664" t="s">
        <v>1833</v>
      </c>
      <c r="K192" s="664" t="s">
        <v>1834</v>
      </c>
      <c r="L192" s="665">
        <v>424.24</v>
      </c>
      <c r="M192" s="665">
        <v>848.48</v>
      </c>
      <c r="N192" s="664">
        <v>2</v>
      </c>
      <c r="O192" s="747">
        <v>1</v>
      </c>
      <c r="P192" s="665">
        <v>848.48</v>
      </c>
      <c r="Q192" s="680">
        <v>1</v>
      </c>
      <c r="R192" s="664">
        <v>2</v>
      </c>
      <c r="S192" s="680">
        <v>1</v>
      </c>
      <c r="T192" s="747">
        <v>1</v>
      </c>
      <c r="U192" s="703">
        <v>1</v>
      </c>
    </row>
    <row r="193" spans="1:21" ht="14.4" customHeight="1" x14ac:dyDescent="0.3">
      <c r="A193" s="663">
        <v>25</v>
      </c>
      <c r="B193" s="664" t="s">
        <v>1680</v>
      </c>
      <c r="C193" s="664" t="s">
        <v>1870</v>
      </c>
      <c r="D193" s="745" t="s">
        <v>2571</v>
      </c>
      <c r="E193" s="746" t="s">
        <v>1893</v>
      </c>
      <c r="F193" s="664" t="s">
        <v>1866</v>
      </c>
      <c r="G193" s="664" t="s">
        <v>1996</v>
      </c>
      <c r="H193" s="664" t="s">
        <v>524</v>
      </c>
      <c r="I193" s="664" t="s">
        <v>2173</v>
      </c>
      <c r="J193" s="664" t="s">
        <v>2063</v>
      </c>
      <c r="K193" s="664" t="s">
        <v>2174</v>
      </c>
      <c r="L193" s="665">
        <v>0</v>
      </c>
      <c r="M193" s="665">
        <v>0</v>
      </c>
      <c r="N193" s="664">
        <v>2</v>
      </c>
      <c r="O193" s="747">
        <v>1.5</v>
      </c>
      <c r="P193" s="665">
        <v>0</v>
      </c>
      <c r="Q193" s="680"/>
      <c r="R193" s="664">
        <v>1</v>
      </c>
      <c r="S193" s="680">
        <v>0.5</v>
      </c>
      <c r="T193" s="747">
        <v>1</v>
      </c>
      <c r="U193" s="703">
        <v>0.66666666666666663</v>
      </c>
    </row>
    <row r="194" spans="1:21" ht="14.4" customHeight="1" x14ac:dyDescent="0.3">
      <c r="A194" s="663">
        <v>25</v>
      </c>
      <c r="B194" s="664" t="s">
        <v>1680</v>
      </c>
      <c r="C194" s="664" t="s">
        <v>1870</v>
      </c>
      <c r="D194" s="745" t="s">
        <v>2571</v>
      </c>
      <c r="E194" s="746" t="s">
        <v>1893</v>
      </c>
      <c r="F194" s="664" t="s">
        <v>1866</v>
      </c>
      <c r="G194" s="664" t="s">
        <v>2065</v>
      </c>
      <c r="H194" s="664" t="s">
        <v>524</v>
      </c>
      <c r="I194" s="664" t="s">
        <v>2175</v>
      </c>
      <c r="J194" s="664" t="s">
        <v>2176</v>
      </c>
      <c r="K194" s="664" t="s">
        <v>2177</v>
      </c>
      <c r="L194" s="665">
        <v>76.22</v>
      </c>
      <c r="M194" s="665">
        <v>76.22</v>
      </c>
      <c r="N194" s="664">
        <v>1</v>
      </c>
      <c r="O194" s="747">
        <v>1</v>
      </c>
      <c r="P194" s="665"/>
      <c r="Q194" s="680">
        <v>0</v>
      </c>
      <c r="R194" s="664"/>
      <c r="S194" s="680">
        <v>0</v>
      </c>
      <c r="T194" s="747"/>
      <c r="U194" s="703">
        <v>0</v>
      </c>
    </row>
    <row r="195" spans="1:21" ht="14.4" customHeight="1" x14ac:dyDescent="0.3">
      <c r="A195" s="663">
        <v>25</v>
      </c>
      <c r="B195" s="664" t="s">
        <v>1680</v>
      </c>
      <c r="C195" s="664" t="s">
        <v>1870</v>
      </c>
      <c r="D195" s="745" t="s">
        <v>2571</v>
      </c>
      <c r="E195" s="746" t="s">
        <v>1893</v>
      </c>
      <c r="F195" s="664" t="s">
        <v>1866</v>
      </c>
      <c r="G195" s="664" t="s">
        <v>1916</v>
      </c>
      <c r="H195" s="664" t="s">
        <v>524</v>
      </c>
      <c r="I195" s="664" t="s">
        <v>1978</v>
      </c>
      <c r="J195" s="664" t="s">
        <v>1464</v>
      </c>
      <c r="K195" s="664" t="s">
        <v>1917</v>
      </c>
      <c r="L195" s="665">
        <v>132.97999999999999</v>
      </c>
      <c r="M195" s="665">
        <v>531.91999999999996</v>
      </c>
      <c r="N195" s="664">
        <v>4</v>
      </c>
      <c r="O195" s="747">
        <v>4</v>
      </c>
      <c r="P195" s="665"/>
      <c r="Q195" s="680">
        <v>0</v>
      </c>
      <c r="R195" s="664"/>
      <c r="S195" s="680">
        <v>0</v>
      </c>
      <c r="T195" s="747"/>
      <c r="U195" s="703">
        <v>0</v>
      </c>
    </row>
    <row r="196" spans="1:21" ht="14.4" customHeight="1" x14ac:dyDescent="0.3">
      <c r="A196" s="663">
        <v>25</v>
      </c>
      <c r="B196" s="664" t="s">
        <v>1680</v>
      </c>
      <c r="C196" s="664" t="s">
        <v>1870</v>
      </c>
      <c r="D196" s="745" t="s">
        <v>2571</v>
      </c>
      <c r="E196" s="746" t="s">
        <v>1893</v>
      </c>
      <c r="F196" s="664" t="s">
        <v>1866</v>
      </c>
      <c r="G196" s="664" t="s">
        <v>2073</v>
      </c>
      <c r="H196" s="664" t="s">
        <v>524</v>
      </c>
      <c r="I196" s="664" t="s">
        <v>2074</v>
      </c>
      <c r="J196" s="664" t="s">
        <v>2075</v>
      </c>
      <c r="K196" s="664" t="s">
        <v>2076</v>
      </c>
      <c r="L196" s="665">
        <v>49.37</v>
      </c>
      <c r="M196" s="665">
        <v>49.37</v>
      </c>
      <c r="N196" s="664">
        <v>1</v>
      </c>
      <c r="O196" s="747">
        <v>1</v>
      </c>
      <c r="P196" s="665"/>
      <c r="Q196" s="680">
        <v>0</v>
      </c>
      <c r="R196" s="664"/>
      <c r="S196" s="680">
        <v>0</v>
      </c>
      <c r="T196" s="747"/>
      <c r="U196" s="703">
        <v>0</v>
      </c>
    </row>
    <row r="197" spans="1:21" ht="14.4" customHeight="1" x14ac:dyDescent="0.3">
      <c r="A197" s="663">
        <v>25</v>
      </c>
      <c r="B197" s="664" t="s">
        <v>1680</v>
      </c>
      <c r="C197" s="664" t="s">
        <v>1870</v>
      </c>
      <c r="D197" s="745" t="s">
        <v>2571</v>
      </c>
      <c r="E197" s="746" t="s">
        <v>1893</v>
      </c>
      <c r="F197" s="664" t="s">
        <v>1866</v>
      </c>
      <c r="G197" s="664" t="s">
        <v>2178</v>
      </c>
      <c r="H197" s="664" t="s">
        <v>524</v>
      </c>
      <c r="I197" s="664" t="s">
        <v>2179</v>
      </c>
      <c r="J197" s="664" t="s">
        <v>2180</v>
      </c>
      <c r="K197" s="664" t="s">
        <v>2181</v>
      </c>
      <c r="L197" s="665">
        <v>0</v>
      </c>
      <c r="M197" s="665">
        <v>0</v>
      </c>
      <c r="N197" s="664">
        <v>2</v>
      </c>
      <c r="O197" s="747">
        <v>1</v>
      </c>
      <c r="P197" s="665"/>
      <c r="Q197" s="680"/>
      <c r="R197" s="664"/>
      <c r="S197" s="680">
        <v>0</v>
      </c>
      <c r="T197" s="747"/>
      <c r="U197" s="703">
        <v>0</v>
      </c>
    </row>
    <row r="198" spans="1:21" ht="14.4" customHeight="1" x14ac:dyDescent="0.3">
      <c r="A198" s="663">
        <v>25</v>
      </c>
      <c r="B198" s="664" t="s">
        <v>1680</v>
      </c>
      <c r="C198" s="664" t="s">
        <v>1870</v>
      </c>
      <c r="D198" s="745" t="s">
        <v>2571</v>
      </c>
      <c r="E198" s="746" t="s">
        <v>1893</v>
      </c>
      <c r="F198" s="664" t="s">
        <v>1866</v>
      </c>
      <c r="G198" s="664" t="s">
        <v>1918</v>
      </c>
      <c r="H198" s="664" t="s">
        <v>1188</v>
      </c>
      <c r="I198" s="664" t="s">
        <v>1258</v>
      </c>
      <c r="J198" s="664" t="s">
        <v>550</v>
      </c>
      <c r="K198" s="664" t="s">
        <v>1826</v>
      </c>
      <c r="L198" s="665">
        <v>18.260000000000002</v>
      </c>
      <c r="M198" s="665">
        <v>18.260000000000002</v>
      </c>
      <c r="N198" s="664">
        <v>1</v>
      </c>
      <c r="O198" s="747">
        <v>0.5</v>
      </c>
      <c r="P198" s="665">
        <v>18.260000000000002</v>
      </c>
      <c r="Q198" s="680">
        <v>1</v>
      </c>
      <c r="R198" s="664">
        <v>1</v>
      </c>
      <c r="S198" s="680">
        <v>1</v>
      </c>
      <c r="T198" s="747">
        <v>0.5</v>
      </c>
      <c r="U198" s="703">
        <v>1</v>
      </c>
    </row>
    <row r="199" spans="1:21" ht="14.4" customHeight="1" x14ac:dyDescent="0.3">
      <c r="A199" s="663">
        <v>25</v>
      </c>
      <c r="B199" s="664" t="s">
        <v>1680</v>
      </c>
      <c r="C199" s="664" t="s">
        <v>1870</v>
      </c>
      <c r="D199" s="745" t="s">
        <v>2571</v>
      </c>
      <c r="E199" s="746" t="s">
        <v>1893</v>
      </c>
      <c r="F199" s="664" t="s">
        <v>1866</v>
      </c>
      <c r="G199" s="664" t="s">
        <v>1918</v>
      </c>
      <c r="H199" s="664" t="s">
        <v>1188</v>
      </c>
      <c r="I199" s="664" t="s">
        <v>1197</v>
      </c>
      <c r="J199" s="664" t="s">
        <v>550</v>
      </c>
      <c r="K199" s="664" t="s">
        <v>1827</v>
      </c>
      <c r="L199" s="665">
        <v>36.54</v>
      </c>
      <c r="M199" s="665">
        <v>182.7</v>
      </c>
      <c r="N199" s="664">
        <v>5</v>
      </c>
      <c r="O199" s="747">
        <v>3.5</v>
      </c>
      <c r="P199" s="665">
        <v>73.08</v>
      </c>
      <c r="Q199" s="680">
        <v>0.4</v>
      </c>
      <c r="R199" s="664">
        <v>2</v>
      </c>
      <c r="S199" s="680">
        <v>0.4</v>
      </c>
      <c r="T199" s="747">
        <v>1.5</v>
      </c>
      <c r="U199" s="703">
        <v>0.42857142857142855</v>
      </c>
    </row>
    <row r="200" spans="1:21" ht="14.4" customHeight="1" x14ac:dyDescent="0.3">
      <c r="A200" s="663">
        <v>25</v>
      </c>
      <c r="B200" s="664" t="s">
        <v>1680</v>
      </c>
      <c r="C200" s="664" t="s">
        <v>1870</v>
      </c>
      <c r="D200" s="745" t="s">
        <v>2571</v>
      </c>
      <c r="E200" s="746" t="s">
        <v>1893</v>
      </c>
      <c r="F200" s="664" t="s">
        <v>1866</v>
      </c>
      <c r="G200" s="664" t="s">
        <v>2182</v>
      </c>
      <c r="H200" s="664" t="s">
        <v>1188</v>
      </c>
      <c r="I200" s="664" t="s">
        <v>2183</v>
      </c>
      <c r="J200" s="664" t="s">
        <v>1336</v>
      </c>
      <c r="K200" s="664" t="s">
        <v>2184</v>
      </c>
      <c r="L200" s="665">
        <v>0</v>
      </c>
      <c r="M200" s="665">
        <v>0</v>
      </c>
      <c r="N200" s="664">
        <v>1</v>
      </c>
      <c r="O200" s="747">
        <v>1</v>
      </c>
      <c r="P200" s="665"/>
      <c r="Q200" s="680"/>
      <c r="R200" s="664"/>
      <c r="S200" s="680">
        <v>0</v>
      </c>
      <c r="T200" s="747"/>
      <c r="U200" s="703">
        <v>0</v>
      </c>
    </row>
    <row r="201" spans="1:21" ht="14.4" customHeight="1" x14ac:dyDescent="0.3">
      <c r="A201" s="663">
        <v>25</v>
      </c>
      <c r="B201" s="664" t="s">
        <v>1680</v>
      </c>
      <c r="C201" s="664" t="s">
        <v>1870</v>
      </c>
      <c r="D201" s="745" t="s">
        <v>2571</v>
      </c>
      <c r="E201" s="746" t="s">
        <v>1893</v>
      </c>
      <c r="F201" s="664" t="s">
        <v>1866</v>
      </c>
      <c r="G201" s="664" t="s">
        <v>2182</v>
      </c>
      <c r="H201" s="664" t="s">
        <v>1188</v>
      </c>
      <c r="I201" s="664" t="s">
        <v>2185</v>
      </c>
      <c r="J201" s="664" t="s">
        <v>1336</v>
      </c>
      <c r="K201" s="664" t="s">
        <v>2186</v>
      </c>
      <c r="L201" s="665">
        <v>0</v>
      </c>
      <c r="M201" s="665">
        <v>0</v>
      </c>
      <c r="N201" s="664">
        <v>1</v>
      </c>
      <c r="O201" s="747">
        <v>1</v>
      </c>
      <c r="P201" s="665">
        <v>0</v>
      </c>
      <c r="Q201" s="680"/>
      <c r="R201" s="664">
        <v>1</v>
      </c>
      <c r="S201" s="680">
        <v>1</v>
      </c>
      <c r="T201" s="747">
        <v>1</v>
      </c>
      <c r="U201" s="703">
        <v>1</v>
      </c>
    </row>
    <row r="202" spans="1:21" ht="14.4" customHeight="1" x14ac:dyDescent="0.3">
      <c r="A202" s="663">
        <v>25</v>
      </c>
      <c r="B202" s="664" t="s">
        <v>1680</v>
      </c>
      <c r="C202" s="664" t="s">
        <v>1870</v>
      </c>
      <c r="D202" s="745" t="s">
        <v>2571</v>
      </c>
      <c r="E202" s="746" t="s">
        <v>1893</v>
      </c>
      <c r="F202" s="664" t="s">
        <v>1866</v>
      </c>
      <c r="G202" s="664" t="s">
        <v>2182</v>
      </c>
      <c r="H202" s="664" t="s">
        <v>1188</v>
      </c>
      <c r="I202" s="664" t="s">
        <v>2187</v>
      </c>
      <c r="J202" s="664" t="s">
        <v>2188</v>
      </c>
      <c r="K202" s="664" t="s">
        <v>2189</v>
      </c>
      <c r="L202" s="665">
        <v>150.59</v>
      </c>
      <c r="M202" s="665">
        <v>150.59</v>
      </c>
      <c r="N202" s="664">
        <v>1</v>
      </c>
      <c r="O202" s="747">
        <v>1</v>
      </c>
      <c r="P202" s="665">
        <v>150.59</v>
      </c>
      <c r="Q202" s="680">
        <v>1</v>
      </c>
      <c r="R202" s="664">
        <v>1</v>
      </c>
      <c r="S202" s="680">
        <v>1</v>
      </c>
      <c r="T202" s="747">
        <v>1</v>
      </c>
      <c r="U202" s="703">
        <v>1</v>
      </c>
    </row>
    <row r="203" spans="1:21" ht="14.4" customHeight="1" x14ac:dyDescent="0.3">
      <c r="A203" s="663">
        <v>25</v>
      </c>
      <c r="B203" s="664" t="s">
        <v>1680</v>
      </c>
      <c r="C203" s="664" t="s">
        <v>1870</v>
      </c>
      <c r="D203" s="745" t="s">
        <v>2571</v>
      </c>
      <c r="E203" s="746" t="s">
        <v>1893</v>
      </c>
      <c r="F203" s="664" t="s">
        <v>1866</v>
      </c>
      <c r="G203" s="664" t="s">
        <v>2103</v>
      </c>
      <c r="H203" s="664" t="s">
        <v>1188</v>
      </c>
      <c r="I203" s="664" t="s">
        <v>2104</v>
      </c>
      <c r="J203" s="664" t="s">
        <v>2105</v>
      </c>
      <c r="K203" s="664" t="s">
        <v>2106</v>
      </c>
      <c r="L203" s="665">
        <v>31.32</v>
      </c>
      <c r="M203" s="665">
        <v>31.32</v>
      </c>
      <c r="N203" s="664">
        <v>1</v>
      </c>
      <c r="O203" s="747">
        <v>0.5</v>
      </c>
      <c r="P203" s="665"/>
      <c r="Q203" s="680">
        <v>0</v>
      </c>
      <c r="R203" s="664"/>
      <c r="S203" s="680">
        <v>0</v>
      </c>
      <c r="T203" s="747"/>
      <c r="U203" s="703">
        <v>0</v>
      </c>
    </row>
    <row r="204" spans="1:21" ht="14.4" customHeight="1" x14ac:dyDescent="0.3">
      <c r="A204" s="663">
        <v>25</v>
      </c>
      <c r="B204" s="664" t="s">
        <v>1680</v>
      </c>
      <c r="C204" s="664" t="s">
        <v>1870</v>
      </c>
      <c r="D204" s="745" t="s">
        <v>2571</v>
      </c>
      <c r="E204" s="746" t="s">
        <v>1893</v>
      </c>
      <c r="F204" s="664" t="s">
        <v>1866</v>
      </c>
      <c r="G204" s="664" t="s">
        <v>2103</v>
      </c>
      <c r="H204" s="664" t="s">
        <v>1188</v>
      </c>
      <c r="I204" s="664" t="s">
        <v>2190</v>
      </c>
      <c r="J204" s="664" t="s">
        <v>2105</v>
      </c>
      <c r="K204" s="664" t="s">
        <v>2191</v>
      </c>
      <c r="L204" s="665">
        <v>300.68</v>
      </c>
      <c r="M204" s="665">
        <v>300.68</v>
      </c>
      <c r="N204" s="664">
        <v>1</v>
      </c>
      <c r="O204" s="747">
        <v>0.5</v>
      </c>
      <c r="P204" s="665">
        <v>300.68</v>
      </c>
      <c r="Q204" s="680">
        <v>1</v>
      </c>
      <c r="R204" s="664">
        <v>1</v>
      </c>
      <c r="S204" s="680">
        <v>1</v>
      </c>
      <c r="T204" s="747">
        <v>0.5</v>
      </c>
      <c r="U204" s="703">
        <v>1</v>
      </c>
    </row>
    <row r="205" spans="1:21" ht="14.4" customHeight="1" x14ac:dyDescent="0.3">
      <c r="A205" s="663">
        <v>25</v>
      </c>
      <c r="B205" s="664" t="s">
        <v>1680</v>
      </c>
      <c r="C205" s="664" t="s">
        <v>1870</v>
      </c>
      <c r="D205" s="745" t="s">
        <v>2571</v>
      </c>
      <c r="E205" s="746" t="s">
        <v>1893</v>
      </c>
      <c r="F205" s="664" t="s">
        <v>1866</v>
      </c>
      <c r="G205" s="664" t="s">
        <v>1946</v>
      </c>
      <c r="H205" s="664" t="s">
        <v>524</v>
      </c>
      <c r="I205" s="664" t="s">
        <v>2030</v>
      </c>
      <c r="J205" s="664" t="s">
        <v>903</v>
      </c>
      <c r="K205" s="664" t="s">
        <v>2031</v>
      </c>
      <c r="L205" s="665">
        <v>33.549999999999997</v>
      </c>
      <c r="M205" s="665">
        <v>33.549999999999997</v>
      </c>
      <c r="N205" s="664">
        <v>1</v>
      </c>
      <c r="O205" s="747">
        <v>1</v>
      </c>
      <c r="P205" s="665">
        <v>33.549999999999997</v>
      </c>
      <c r="Q205" s="680">
        <v>1</v>
      </c>
      <c r="R205" s="664">
        <v>1</v>
      </c>
      <c r="S205" s="680">
        <v>1</v>
      </c>
      <c r="T205" s="747">
        <v>1</v>
      </c>
      <c r="U205" s="703">
        <v>1</v>
      </c>
    </row>
    <row r="206" spans="1:21" ht="14.4" customHeight="1" x14ac:dyDescent="0.3">
      <c r="A206" s="663">
        <v>25</v>
      </c>
      <c r="B206" s="664" t="s">
        <v>1680</v>
      </c>
      <c r="C206" s="664" t="s">
        <v>1870</v>
      </c>
      <c r="D206" s="745" t="s">
        <v>2571</v>
      </c>
      <c r="E206" s="746" t="s">
        <v>1893</v>
      </c>
      <c r="F206" s="664" t="s">
        <v>1866</v>
      </c>
      <c r="G206" s="664" t="s">
        <v>1946</v>
      </c>
      <c r="H206" s="664" t="s">
        <v>524</v>
      </c>
      <c r="I206" s="664" t="s">
        <v>902</v>
      </c>
      <c r="J206" s="664" t="s">
        <v>903</v>
      </c>
      <c r="K206" s="664" t="s">
        <v>2192</v>
      </c>
      <c r="L206" s="665">
        <v>50.32</v>
      </c>
      <c r="M206" s="665">
        <v>50.32</v>
      </c>
      <c r="N206" s="664">
        <v>1</v>
      </c>
      <c r="O206" s="747">
        <v>1</v>
      </c>
      <c r="P206" s="665">
        <v>50.32</v>
      </c>
      <c r="Q206" s="680">
        <v>1</v>
      </c>
      <c r="R206" s="664">
        <v>1</v>
      </c>
      <c r="S206" s="680">
        <v>1</v>
      </c>
      <c r="T206" s="747">
        <v>1</v>
      </c>
      <c r="U206" s="703">
        <v>1</v>
      </c>
    </row>
    <row r="207" spans="1:21" ht="14.4" customHeight="1" x14ac:dyDescent="0.3">
      <c r="A207" s="663">
        <v>25</v>
      </c>
      <c r="B207" s="664" t="s">
        <v>1680</v>
      </c>
      <c r="C207" s="664" t="s">
        <v>1870</v>
      </c>
      <c r="D207" s="745" t="s">
        <v>2571</v>
      </c>
      <c r="E207" s="746" t="s">
        <v>1893</v>
      </c>
      <c r="F207" s="664" t="s">
        <v>1866</v>
      </c>
      <c r="G207" s="664" t="s">
        <v>1946</v>
      </c>
      <c r="H207" s="664" t="s">
        <v>524</v>
      </c>
      <c r="I207" s="664" t="s">
        <v>2032</v>
      </c>
      <c r="J207" s="664" t="s">
        <v>2033</v>
      </c>
      <c r="K207" s="664" t="s">
        <v>2034</v>
      </c>
      <c r="L207" s="665">
        <v>33.549999999999997</v>
      </c>
      <c r="M207" s="665">
        <v>33.549999999999997</v>
      </c>
      <c r="N207" s="664">
        <v>1</v>
      </c>
      <c r="O207" s="747">
        <v>0.5</v>
      </c>
      <c r="P207" s="665"/>
      <c r="Q207" s="680">
        <v>0</v>
      </c>
      <c r="R207" s="664"/>
      <c r="S207" s="680">
        <v>0</v>
      </c>
      <c r="T207" s="747"/>
      <c r="U207" s="703">
        <v>0</v>
      </c>
    </row>
    <row r="208" spans="1:21" ht="14.4" customHeight="1" x14ac:dyDescent="0.3">
      <c r="A208" s="663">
        <v>25</v>
      </c>
      <c r="B208" s="664" t="s">
        <v>1680</v>
      </c>
      <c r="C208" s="664" t="s">
        <v>1870</v>
      </c>
      <c r="D208" s="745" t="s">
        <v>2571</v>
      </c>
      <c r="E208" s="746" t="s">
        <v>1893</v>
      </c>
      <c r="F208" s="664" t="s">
        <v>1866</v>
      </c>
      <c r="G208" s="664" t="s">
        <v>1946</v>
      </c>
      <c r="H208" s="664" t="s">
        <v>524</v>
      </c>
      <c r="I208" s="664" t="s">
        <v>2193</v>
      </c>
      <c r="J208" s="664" t="s">
        <v>903</v>
      </c>
      <c r="K208" s="664" t="s">
        <v>2194</v>
      </c>
      <c r="L208" s="665">
        <v>0</v>
      </c>
      <c r="M208" s="665">
        <v>0</v>
      </c>
      <c r="N208" s="664">
        <v>1</v>
      </c>
      <c r="O208" s="747">
        <v>0.5</v>
      </c>
      <c r="P208" s="665">
        <v>0</v>
      </c>
      <c r="Q208" s="680"/>
      <c r="R208" s="664">
        <v>1</v>
      </c>
      <c r="S208" s="680">
        <v>1</v>
      </c>
      <c r="T208" s="747">
        <v>0.5</v>
      </c>
      <c r="U208" s="703">
        <v>1</v>
      </c>
    </row>
    <row r="209" spans="1:21" ht="14.4" customHeight="1" x14ac:dyDescent="0.3">
      <c r="A209" s="663">
        <v>25</v>
      </c>
      <c r="B209" s="664" t="s">
        <v>1680</v>
      </c>
      <c r="C209" s="664" t="s">
        <v>1870</v>
      </c>
      <c r="D209" s="745" t="s">
        <v>2571</v>
      </c>
      <c r="E209" s="746" t="s">
        <v>1893</v>
      </c>
      <c r="F209" s="664" t="s">
        <v>1866</v>
      </c>
      <c r="G209" s="664" t="s">
        <v>2107</v>
      </c>
      <c r="H209" s="664" t="s">
        <v>524</v>
      </c>
      <c r="I209" s="664" t="s">
        <v>2195</v>
      </c>
      <c r="J209" s="664" t="s">
        <v>2196</v>
      </c>
      <c r="K209" s="664" t="s">
        <v>2197</v>
      </c>
      <c r="L209" s="665">
        <v>0</v>
      </c>
      <c r="M209" s="665">
        <v>0</v>
      </c>
      <c r="N209" s="664">
        <v>3</v>
      </c>
      <c r="O209" s="747">
        <v>0.5</v>
      </c>
      <c r="P209" s="665">
        <v>0</v>
      </c>
      <c r="Q209" s="680"/>
      <c r="R209" s="664">
        <v>3</v>
      </c>
      <c r="S209" s="680">
        <v>1</v>
      </c>
      <c r="T209" s="747">
        <v>0.5</v>
      </c>
      <c r="U209" s="703">
        <v>1</v>
      </c>
    </row>
    <row r="210" spans="1:21" ht="14.4" customHeight="1" x14ac:dyDescent="0.3">
      <c r="A210" s="663">
        <v>25</v>
      </c>
      <c r="B210" s="664" t="s">
        <v>1680</v>
      </c>
      <c r="C210" s="664" t="s">
        <v>1870</v>
      </c>
      <c r="D210" s="745" t="s">
        <v>2571</v>
      </c>
      <c r="E210" s="746" t="s">
        <v>1895</v>
      </c>
      <c r="F210" s="664" t="s">
        <v>1866</v>
      </c>
      <c r="G210" s="664" t="s">
        <v>1916</v>
      </c>
      <c r="H210" s="664" t="s">
        <v>524</v>
      </c>
      <c r="I210" s="664" t="s">
        <v>2198</v>
      </c>
      <c r="J210" s="664" t="s">
        <v>1464</v>
      </c>
      <c r="K210" s="664" t="s">
        <v>2199</v>
      </c>
      <c r="L210" s="665">
        <v>0</v>
      </c>
      <c r="M210" s="665">
        <v>0</v>
      </c>
      <c r="N210" s="664">
        <v>1</v>
      </c>
      <c r="O210" s="747">
        <v>1</v>
      </c>
      <c r="P210" s="665"/>
      <c r="Q210" s="680"/>
      <c r="R210" s="664"/>
      <c r="S210" s="680">
        <v>0</v>
      </c>
      <c r="T210" s="747"/>
      <c r="U210" s="703">
        <v>0</v>
      </c>
    </row>
    <row r="211" spans="1:21" ht="14.4" customHeight="1" x14ac:dyDescent="0.3">
      <c r="A211" s="663">
        <v>25</v>
      </c>
      <c r="B211" s="664" t="s">
        <v>1680</v>
      </c>
      <c r="C211" s="664" t="s">
        <v>1870</v>
      </c>
      <c r="D211" s="745" t="s">
        <v>2571</v>
      </c>
      <c r="E211" s="746" t="s">
        <v>1899</v>
      </c>
      <c r="F211" s="664" t="s">
        <v>1866</v>
      </c>
      <c r="G211" s="664" t="s">
        <v>1983</v>
      </c>
      <c r="H211" s="664" t="s">
        <v>524</v>
      </c>
      <c r="I211" s="664" t="s">
        <v>2200</v>
      </c>
      <c r="J211" s="664" t="s">
        <v>2201</v>
      </c>
      <c r="K211" s="664" t="s">
        <v>2202</v>
      </c>
      <c r="L211" s="665">
        <v>4.7</v>
      </c>
      <c r="M211" s="665">
        <v>4.7</v>
      </c>
      <c r="N211" s="664">
        <v>1</v>
      </c>
      <c r="O211" s="747">
        <v>1</v>
      </c>
      <c r="P211" s="665"/>
      <c r="Q211" s="680">
        <v>0</v>
      </c>
      <c r="R211" s="664"/>
      <c r="S211" s="680">
        <v>0</v>
      </c>
      <c r="T211" s="747"/>
      <c r="U211" s="703">
        <v>0</v>
      </c>
    </row>
    <row r="212" spans="1:21" ht="14.4" customHeight="1" x14ac:dyDescent="0.3">
      <c r="A212" s="663">
        <v>25</v>
      </c>
      <c r="B212" s="664" t="s">
        <v>1680</v>
      </c>
      <c r="C212" s="664" t="s">
        <v>1870</v>
      </c>
      <c r="D212" s="745" t="s">
        <v>2571</v>
      </c>
      <c r="E212" s="746" t="s">
        <v>1899</v>
      </c>
      <c r="F212" s="664" t="s">
        <v>1866</v>
      </c>
      <c r="G212" s="664" t="s">
        <v>2203</v>
      </c>
      <c r="H212" s="664" t="s">
        <v>524</v>
      </c>
      <c r="I212" s="664" t="s">
        <v>2204</v>
      </c>
      <c r="J212" s="664" t="s">
        <v>2205</v>
      </c>
      <c r="K212" s="664" t="s">
        <v>2206</v>
      </c>
      <c r="L212" s="665">
        <v>65.83</v>
      </c>
      <c r="M212" s="665">
        <v>65.83</v>
      </c>
      <c r="N212" s="664">
        <v>1</v>
      </c>
      <c r="O212" s="747">
        <v>0.5</v>
      </c>
      <c r="P212" s="665"/>
      <c r="Q212" s="680">
        <v>0</v>
      </c>
      <c r="R212" s="664"/>
      <c r="S212" s="680">
        <v>0</v>
      </c>
      <c r="T212" s="747"/>
      <c r="U212" s="703">
        <v>0</v>
      </c>
    </row>
    <row r="213" spans="1:21" ht="14.4" customHeight="1" x14ac:dyDescent="0.3">
      <c r="A213" s="663">
        <v>25</v>
      </c>
      <c r="B213" s="664" t="s">
        <v>1680</v>
      </c>
      <c r="C213" s="664" t="s">
        <v>1870</v>
      </c>
      <c r="D213" s="745" t="s">
        <v>2571</v>
      </c>
      <c r="E213" s="746" t="s">
        <v>1899</v>
      </c>
      <c r="F213" s="664" t="s">
        <v>1866</v>
      </c>
      <c r="G213" s="664" t="s">
        <v>1915</v>
      </c>
      <c r="H213" s="664" t="s">
        <v>524</v>
      </c>
      <c r="I213" s="664" t="s">
        <v>1932</v>
      </c>
      <c r="J213" s="664" t="s">
        <v>1640</v>
      </c>
      <c r="K213" s="664" t="s">
        <v>1933</v>
      </c>
      <c r="L213" s="665">
        <v>154.36000000000001</v>
      </c>
      <c r="M213" s="665">
        <v>19140.639999999996</v>
      </c>
      <c r="N213" s="664">
        <v>124</v>
      </c>
      <c r="O213" s="747">
        <v>117</v>
      </c>
      <c r="P213" s="665">
        <v>9724.6799999999985</v>
      </c>
      <c r="Q213" s="680">
        <v>0.50806451612903225</v>
      </c>
      <c r="R213" s="664">
        <v>63</v>
      </c>
      <c r="S213" s="680">
        <v>0.50806451612903225</v>
      </c>
      <c r="T213" s="747">
        <v>60</v>
      </c>
      <c r="U213" s="703">
        <v>0.51282051282051277</v>
      </c>
    </row>
    <row r="214" spans="1:21" ht="14.4" customHeight="1" x14ac:dyDescent="0.3">
      <c r="A214" s="663">
        <v>25</v>
      </c>
      <c r="B214" s="664" t="s">
        <v>1680</v>
      </c>
      <c r="C214" s="664" t="s">
        <v>1870</v>
      </c>
      <c r="D214" s="745" t="s">
        <v>2571</v>
      </c>
      <c r="E214" s="746" t="s">
        <v>1899</v>
      </c>
      <c r="F214" s="664" t="s">
        <v>1866</v>
      </c>
      <c r="G214" s="664" t="s">
        <v>1915</v>
      </c>
      <c r="H214" s="664" t="s">
        <v>524</v>
      </c>
      <c r="I214" s="664" t="s">
        <v>1934</v>
      </c>
      <c r="J214" s="664" t="s">
        <v>1317</v>
      </c>
      <c r="K214" s="664" t="s">
        <v>1935</v>
      </c>
      <c r="L214" s="665">
        <v>0</v>
      </c>
      <c r="M214" s="665">
        <v>0</v>
      </c>
      <c r="N214" s="664">
        <v>1</v>
      </c>
      <c r="O214" s="747">
        <v>1</v>
      </c>
      <c r="P214" s="665"/>
      <c r="Q214" s="680"/>
      <c r="R214" s="664"/>
      <c r="S214" s="680">
        <v>0</v>
      </c>
      <c r="T214" s="747"/>
      <c r="U214" s="703">
        <v>0</v>
      </c>
    </row>
    <row r="215" spans="1:21" ht="14.4" customHeight="1" x14ac:dyDescent="0.3">
      <c r="A215" s="663">
        <v>25</v>
      </c>
      <c r="B215" s="664" t="s">
        <v>1680</v>
      </c>
      <c r="C215" s="664" t="s">
        <v>1870</v>
      </c>
      <c r="D215" s="745" t="s">
        <v>2571</v>
      </c>
      <c r="E215" s="746" t="s">
        <v>1899</v>
      </c>
      <c r="F215" s="664" t="s">
        <v>1866</v>
      </c>
      <c r="G215" s="664" t="s">
        <v>1915</v>
      </c>
      <c r="H215" s="664" t="s">
        <v>1188</v>
      </c>
      <c r="I215" s="664" t="s">
        <v>1518</v>
      </c>
      <c r="J215" s="664" t="s">
        <v>1317</v>
      </c>
      <c r="K215" s="664" t="s">
        <v>1795</v>
      </c>
      <c r="L215" s="665">
        <v>154.36000000000001</v>
      </c>
      <c r="M215" s="665">
        <v>154.36000000000001</v>
      </c>
      <c r="N215" s="664">
        <v>1</v>
      </c>
      <c r="O215" s="747">
        <v>1</v>
      </c>
      <c r="P215" s="665"/>
      <c r="Q215" s="680">
        <v>0</v>
      </c>
      <c r="R215" s="664"/>
      <c r="S215" s="680">
        <v>0</v>
      </c>
      <c r="T215" s="747"/>
      <c r="U215" s="703">
        <v>0</v>
      </c>
    </row>
    <row r="216" spans="1:21" ht="14.4" customHeight="1" x14ac:dyDescent="0.3">
      <c r="A216" s="663">
        <v>25</v>
      </c>
      <c r="B216" s="664" t="s">
        <v>1680</v>
      </c>
      <c r="C216" s="664" t="s">
        <v>1870</v>
      </c>
      <c r="D216" s="745" t="s">
        <v>2571</v>
      </c>
      <c r="E216" s="746" t="s">
        <v>1899</v>
      </c>
      <c r="F216" s="664" t="s">
        <v>1866</v>
      </c>
      <c r="G216" s="664" t="s">
        <v>1915</v>
      </c>
      <c r="H216" s="664" t="s">
        <v>1188</v>
      </c>
      <c r="I216" s="664" t="s">
        <v>2009</v>
      </c>
      <c r="J216" s="664" t="s">
        <v>2010</v>
      </c>
      <c r="K216" s="664" t="s">
        <v>2011</v>
      </c>
      <c r="L216" s="665">
        <v>149.52000000000001</v>
      </c>
      <c r="M216" s="665">
        <v>149.52000000000001</v>
      </c>
      <c r="N216" s="664">
        <v>1</v>
      </c>
      <c r="O216" s="747">
        <v>1</v>
      </c>
      <c r="P216" s="665"/>
      <c r="Q216" s="680">
        <v>0</v>
      </c>
      <c r="R216" s="664"/>
      <c r="S216" s="680">
        <v>0</v>
      </c>
      <c r="T216" s="747"/>
      <c r="U216" s="703">
        <v>0</v>
      </c>
    </row>
    <row r="217" spans="1:21" ht="14.4" customHeight="1" x14ac:dyDescent="0.3">
      <c r="A217" s="663">
        <v>25</v>
      </c>
      <c r="B217" s="664" t="s">
        <v>1680</v>
      </c>
      <c r="C217" s="664" t="s">
        <v>1870</v>
      </c>
      <c r="D217" s="745" t="s">
        <v>2571</v>
      </c>
      <c r="E217" s="746" t="s">
        <v>1899</v>
      </c>
      <c r="F217" s="664" t="s">
        <v>1866</v>
      </c>
      <c r="G217" s="664" t="s">
        <v>2207</v>
      </c>
      <c r="H217" s="664" t="s">
        <v>524</v>
      </c>
      <c r="I217" s="664" t="s">
        <v>2208</v>
      </c>
      <c r="J217" s="664" t="s">
        <v>2209</v>
      </c>
      <c r="K217" s="664" t="s">
        <v>2210</v>
      </c>
      <c r="L217" s="665">
        <v>69.16</v>
      </c>
      <c r="M217" s="665">
        <v>69.16</v>
      </c>
      <c r="N217" s="664">
        <v>1</v>
      </c>
      <c r="O217" s="747">
        <v>0.5</v>
      </c>
      <c r="P217" s="665"/>
      <c r="Q217" s="680">
        <v>0</v>
      </c>
      <c r="R217" s="664"/>
      <c r="S217" s="680">
        <v>0</v>
      </c>
      <c r="T217" s="747"/>
      <c r="U217" s="703">
        <v>0</v>
      </c>
    </row>
    <row r="218" spans="1:21" ht="14.4" customHeight="1" x14ac:dyDescent="0.3">
      <c r="A218" s="663">
        <v>25</v>
      </c>
      <c r="B218" s="664" t="s">
        <v>1680</v>
      </c>
      <c r="C218" s="664" t="s">
        <v>1870</v>
      </c>
      <c r="D218" s="745" t="s">
        <v>2571</v>
      </c>
      <c r="E218" s="746" t="s">
        <v>1899</v>
      </c>
      <c r="F218" s="664" t="s">
        <v>1866</v>
      </c>
      <c r="G218" s="664" t="s">
        <v>2116</v>
      </c>
      <c r="H218" s="664" t="s">
        <v>524</v>
      </c>
      <c r="I218" s="664" t="s">
        <v>2211</v>
      </c>
      <c r="J218" s="664" t="s">
        <v>2212</v>
      </c>
      <c r="K218" s="664" t="s">
        <v>2213</v>
      </c>
      <c r="L218" s="665">
        <v>0</v>
      </c>
      <c r="M218" s="665">
        <v>0</v>
      </c>
      <c r="N218" s="664">
        <v>1</v>
      </c>
      <c r="O218" s="747">
        <v>1</v>
      </c>
      <c r="P218" s="665">
        <v>0</v>
      </c>
      <c r="Q218" s="680"/>
      <c r="R218" s="664">
        <v>1</v>
      </c>
      <c r="S218" s="680">
        <v>1</v>
      </c>
      <c r="T218" s="747">
        <v>1</v>
      </c>
      <c r="U218" s="703">
        <v>1</v>
      </c>
    </row>
    <row r="219" spans="1:21" ht="14.4" customHeight="1" x14ac:dyDescent="0.3">
      <c r="A219" s="663">
        <v>25</v>
      </c>
      <c r="B219" s="664" t="s">
        <v>1680</v>
      </c>
      <c r="C219" s="664" t="s">
        <v>1870</v>
      </c>
      <c r="D219" s="745" t="s">
        <v>2571</v>
      </c>
      <c r="E219" s="746" t="s">
        <v>1899</v>
      </c>
      <c r="F219" s="664" t="s">
        <v>1866</v>
      </c>
      <c r="G219" s="664" t="s">
        <v>1968</v>
      </c>
      <c r="H219" s="664" t="s">
        <v>524</v>
      </c>
      <c r="I219" s="664" t="s">
        <v>2046</v>
      </c>
      <c r="J219" s="664" t="s">
        <v>1456</v>
      </c>
      <c r="K219" s="664" t="s">
        <v>2047</v>
      </c>
      <c r="L219" s="665">
        <v>0</v>
      </c>
      <c r="M219" s="665">
        <v>0</v>
      </c>
      <c r="N219" s="664">
        <v>6</v>
      </c>
      <c r="O219" s="747">
        <v>5.5</v>
      </c>
      <c r="P219" s="665">
        <v>0</v>
      </c>
      <c r="Q219" s="680"/>
      <c r="R219" s="664">
        <v>2</v>
      </c>
      <c r="S219" s="680">
        <v>0.33333333333333331</v>
      </c>
      <c r="T219" s="747">
        <v>1.5</v>
      </c>
      <c r="U219" s="703">
        <v>0.27272727272727271</v>
      </c>
    </row>
    <row r="220" spans="1:21" ht="14.4" customHeight="1" x14ac:dyDescent="0.3">
      <c r="A220" s="663">
        <v>25</v>
      </c>
      <c r="B220" s="664" t="s">
        <v>1680</v>
      </c>
      <c r="C220" s="664" t="s">
        <v>1870</v>
      </c>
      <c r="D220" s="745" t="s">
        <v>2571</v>
      </c>
      <c r="E220" s="746" t="s">
        <v>1899</v>
      </c>
      <c r="F220" s="664" t="s">
        <v>1866</v>
      </c>
      <c r="G220" s="664" t="s">
        <v>1950</v>
      </c>
      <c r="H220" s="664" t="s">
        <v>524</v>
      </c>
      <c r="I220" s="664" t="s">
        <v>2214</v>
      </c>
      <c r="J220" s="664" t="s">
        <v>1952</v>
      </c>
      <c r="K220" s="664" t="s">
        <v>2215</v>
      </c>
      <c r="L220" s="665">
        <v>0</v>
      </c>
      <c r="M220" s="665">
        <v>0</v>
      </c>
      <c r="N220" s="664">
        <v>2</v>
      </c>
      <c r="O220" s="747">
        <v>1.5</v>
      </c>
      <c r="P220" s="665">
        <v>0</v>
      </c>
      <c r="Q220" s="680"/>
      <c r="R220" s="664">
        <v>1</v>
      </c>
      <c r="S220" s="680">
        <v>0.5</v>
      </c>
      <c r="T220" s="747">
        <v>0.5</v>
      </c>
      <c r="U220" s="703">
        <v>0.33333333333333331</v>
      </c>
    </row>
    <row r="221" spans="1:21" ht="14.4" customHeight="1" x14ac:dyDescent="0.3">
      <c r="A221" s="663">
        <v>25</v>
      </c>
      <c r="B221" s="664" t="s">
        <v>1680</v>
      </c>
      <c r="C221" s="664" t="s">
        <v>1870</v>
      </c>
      <c r="D221" s="745" t="s">
        <v>2571</v>
      </c>
      <c r="E221" s="746" t="s">
        <v>1899</v>
      </c>
      <c r="F221" s="664" t="s">
        <v>1866</v>
      </c>
      <c r="G221" s="664" t="s">
        <v>2065</v>
      </c>
      <c r="H221" s="664" t="s">
        <v>524</v>
      </c>
      <c r="I221" s="664" t="s">
        <v>2066</v>
      </c>
      <c r="J221" s="664" t="s">
        <v>2067</v>
      </c>
      <c r="K221" s="664" t="s">
        <v>2068</v>
      </c>
      <c r="L221" s="665">
        <v>70.05</v>
      </c>
      <c r="M221" s="665">
        <v>70.05</v>
      </c>
      <c r="N221" s="664">
        <v>1</v>
      </c>
      <c r="O221" s="747">
        <v>0.5</v>
      </c>
      <c r="P221" s="665"/>
      <c r="Q221" s="680">
        <v>0</v>
      </c>
      <c r="R221" s="664"/>
      <c r="S221" s="680">
        <v>0</v>
      </c>
      <c r="T221" s="747"/>
      <c r="U221" s="703">
        <v>0</v>
      </c>
    </row>
    <row r="222" spans="1:21" ht="14.4" customHeight="1" x14ac:dyDescent="0.3">
      <c r="A222" s="663">
        <v>25</v>
      </c>
      <c r="B222" s="664" t="s">
        <v>1680</v>
      </c>
      <c r="C222" s="664" t="s">
        <v>1870</v>
      </c>
      <c r="D222" s="745" t="s">
        <v>2571</v>
      </c>
      <c r="E222" s="746" t="s">
        <v>1899</v>
      </c>
      <c r="F222" s="664" t="s">
        <v>1866</v>
      </c>
      <c r="G222" s="664" t="s">
        <v>1916</v>
      </c>
      <c r="H222" s="664" t="s">
        <v>524</v>
      </c>
      <c r="I222" s="664" t="s">
        <v>1463</v>
      </c>
      <c r="J222" s="664" t="s">
        <v>1464</v>
      </c>
      <c r="K222" s="664" t="s">
        <v>1917</v>
      </c>
      <c r="L222" s="665">
        <v>132.97999999999999</v>
      </c>
      <c r="M222" s="665">
        <v>2393.64</v>
      </c>
      <c r="N222" s="664">
        <v>18</v>
      </c>
      <c r="O222" s="747">
        <v>17</v>
      </c>
      <c r="P222" s="665">
        <v>1196.82</v>
      </c>
      <c r="Q222" s="680">
        <v>0.5</v>
      </c>
      <c r="R222" s="664">
        <v>9</v>
      </c>
      <c r="S222" s="680">
        <v>0.5</v>
      </c>
      <c r="T222" s="747">
        <v>8</v>
      </c>
      <c r="U222" s="703">
        <v>0.47058823529411764</v>
      </c>
    </row>
    <row r="223" spans="1:21" ht="14.4" customHeight="1" x14ac:dyDescent="0.3">
      <c r="A223" s="663">
        <v>25</v>
      </c>
      <c r="B223" s="664" t="s">
        <v>1680</v>
      </c>
      <c r="C223" s="664" t="s">
        <v>1870</v>
      </c>
      <c r="D223" s="745" t="s">
        <v>2571</v>
      </c>
      <c r="E223" s="746" t="s">
        <v>1899</v>
      </c>
      <c r="F223" s="664" t="s">
        <v>1866</v>
      </c>
      <c r="G223" s="664" t="s">
        <v>2073</v>
      </c>
      <c r="H223" s="664" t="s">
        <v>524</v>
      </c>
      <c r="I223" s="664" t="s">
        <v>2074</v>
      </c>
      <c r="J223" s="664" t="s">
        <v>2075</v>
      </c>
      <c r="K223" s="664" t="s">
        <v>2076</v>
      </c>
      <c r="L223" s="665">
        <v>53.54</v>
      </c>
      <c r="M223" s="665">
        <v>53.54</v>
      </c>
      <c r="N223" s="664">
        <v>1</v>
      </c>
      <c r="O223" s="747">
        <v>0.5</v>
      </c>
      <c r="P223" s="665"/>
      <c r="Q223" s="680">
        <v>0</v>
      </c>
      <c r="R223" s="664"/>
      <c r="S223" s="680">
        <v>0</v>
      </c>
      <c r="T223" s="747"/>
      <c r="U223" s="703">
        <v>0</v>
      </c>
    </row>
    <row r="224" spans="1:21" ht="14.4" customHeight="1" x14ac:dyDescent="0.3">
      <c r="A224" s="663">
        <v>25</v>
      </c>
      <c r="B224" s="664" t="s">
        <v>1680</v>
      </c>
      <c r="C224" s="664" t="s">
        <v>1870</v>
      </c>
      <c r="D224" s="745" t="s">
        <v>2571</v>
      </c>
      <c r="E224" s="746" t="s">
        <v>1899</v>
      </c>
      <c r="F224" s="664" t="s">
        <v>1866</v>
      </c>
      <c r="G224" s="664" t="s">
        <v>2216</v>
      </c>
      <c r="H224" s="664" t="s">
        <v>1188</v>
      </c>
      <c r="I224" s="664" t="s">
        <v>2217</v>
      </c>
      <c r="J224" s="664" t="s">
        <v>2218</v>
      </c>
      <c r="K224" s="664" t="s">
        <v>2219</v>
      </c>
      <c r="L224" s="665">
        <v>207.45</v>
      </c>
      <c r="M224" s="665">
        <v>207.45</v>
      </c>
      <c r="N224" s="664">
        <v>1</v>
      </c>
      <c r="O224" s="747">
        <v>1</v>
      </c>
      <c r="P224" s="665"/>
      <c r="Q224" s="680">
        <v>0</v>
      </c>
      <c r="R224" s="664"/>
      <c r="S224" s="680">
        <v>0</v>
      </c>
      <c r="T224" s="747"/>
      <c r="U224" s="703">
        <v>0</v>
      </c>
    </row>
    <row r="225" spans="1:21" ht="14.4" customHeight="1" x14ac:dyDescent="0.3">
      <c r="A225" s="663">
        <v>25</v>
      </c>
      <c r="B225" s="664" t="s">
        <v>1680</v>
      </c>
      <c r="C225" s="664" t="s">
        <v>1870</v>
      </c>
      <c r="D225" s="745" t="s">
        <v>2571</v>
      </c>
      <c r="E225" s="746" t="s">
        <v>1899</v>
      </c>
      <c r="F225" s="664" t="s">
        <v>1866</v>
      </c>
      <c r="G225" s="664" t="s">
        <v>2220</v>
      </c>
      <c r="H225" s="664" t="s">
        <v>524</v>
      </c>
      <c r="I225" s="664" t="s">
        <v>2221</v>
      </c>
      <c r="J225" s="664" t="s">
        <v>2222</v>
      </c>
      <c r="K225" s="664" t="s">
        <v>2223</v>
      </c>
      <c r="L225" s="665">
        <v>43.61</v>
      </c>
      <c r="M225" s="665">
        <v>87.22</v>
      </c>
      <c r="N225" s="664">
        <v>2</v>
      </c>
      <c r="O225" s="747">
        <v>2</v>
      </c>
      <c r="P225" s="665">
        <v>87.22</v>
      </c>
      <c r="Q225" s="680">
        <v>1</v>
      </c>
      <c r="R225" s="664">
        <v>2</v>
      </c>
      <c r="S225" s="680">
        <v>1</v>
      </c>
      <c r="T225" s="747">
        <v>2</v>
      </c>
      <c r="U225" s="703">
        <v>1</v>
      </c>
    </row>
    <row r="226" spans="1:21" ht="14.4" customHeight="1" x14ac:dyDescent="0.3">
      <c r="A226" s="663">
        <v>25</v>
      </c>
      <c r="B226" s="664" t="s">
        <v>1680</v>
      </c>
      <c r="C226" s="664" t="s">
        <v>1870</v>
      </c>
      <c r="D226" s="745" t="s">
        <v>2571</v>
      </c>
      <c r="E226" s="746" t="s">
        <v>1899</v>
      </c>
      <c r="F226" s="664" t="s">
        <v>1866</v>
      </c>
      <c r="G226" s="664" t="s">
        <v>1918</v>
      </c>
      <c r="H226" s="664" t="s">
        <v>1188</v>
      </c>
      <c r="I226" s="664" t="s">
        <v>1258</v>
      </c>
      <c r="J226" s="664" t="s">
        <v>550</v>
      </c>
      <c r="K226" s="664" t="s">
        <v>1826</v>
      </c>
      <c r="L226" s="665">
        <v>18.260000000000002</v>
      </c>
      <c r="M226" s="665">
        <v>346.94</v>
      </c>
      <c r="N226" s="664">
        <v>19</v>
      </c>
      <c r="O226" s="747">
        <v>12.5</v>
      </c>
      <c r="P226" s="665">
        <v>127.82000000000002</v>
      </c>
      <c r="Q226" s="680">
        <v>0.36842105263157904</v>
      </c>
      <c r="R226" s="664">
        <v>7</v>
      </c>
      <c r="S226" s="680">
        <v>0.36842105263157893</v>
      </c>
      <c r="T226" s="747">
        <v>3.5</v>
      </c>
      <c r="U226" s="703">
        <v>0.28000000000000003</v>
      </c>
    </row>
    <row r="227" spans="1:21" ht="14.4" customHeight="1" x14ac:dyDescent="0.3">
      <c r="A227" s="663">
        <v>25</v>
      </c>
      <c r="B227" s="664" t="s">
        <v>1680</v>
      </c>
      <c r="C227" s="664" t="s">
        <v>1870</v>
      </c>
      <c r="D227" s="745" t="s">
        <v>2571</v>
      </c>
      <c r="E227" s="746" t="s">
        <v>1899</v>
      </c>
      <c r="F227" s="664" t="s">
        <v>1866</v>
      </c>
      <c r="G227" s="664" t="s">
        <v>1918</v>
      </c>
      <c r="H227" s="664" t="s">
        <v>1188</v>
      </c>
      <c r="I227" s="664" t="s">
        <v>1197</v>
      </c>
      <c r="J227" s="664" t="s">
        <v>550</v>
      </c>
      <c r="K227" s="664" t="s">
        <v>1827</v>
      </c>
      <c r="L227" s="665">
        <v>36.54</v>
      </c>
      <c r="M227" s="665">
        <v>36.54</v>
      </c>
      <c r="N227" s="664">
        <v>1</v>
      </c>
      <c r="O227" s="747">
        <v>1</v>
      </c>
      <c r="P227" s="665"/>
      <c r="Q227" s="680">
        <v>0</v>
      </c>
      <c r="R227" s="664"/>
      <c r="S227" s="680">
        <v>0</v>
      </c>
      <c r="T227" s="747"/>
      <c r="U227" s="703">
        <v>0</v>
      </c>
    </row>
    <row r="228" spans="1:21" ht="14.4" customHeight="1" x14ac:dyDescent="0.3">
      <c r="A228" s="663">
        <v>25</v>
      </c>
      <c r="B228" s="664" t="s">
        <v>1680</v>
      </c>
      <c r="C228" s="664" t="s">
        <v>1870</v>
      </c>
      <c r="D228" s="745" t="s">
        <v>2571</v>
      </c>
      <c r="E228" s="746" t="s">
        <v>1899</v>
      </c>
      <c r="F228" s="664" t="s">
        <v>1866</v>
      </c>
      <c r="G228" s="664" t="s">
        <v>1918</v>
      </c>
      <c r="H228" s="664" t="s">
        <v>524</v>
      </c>
      <c r="I228" s="664" t="s">
        <v>2224</v>
      </c>
      <c r="J228" s="664" t="s">
        <v>550</v>
      </c>
      <c r="K228" s="664" t="s">
        <v>2225</v>
      </c>
      <c r="L228" s="665">
        <v>0</v>
      </c>
      <c r="M228" s="665">
        <v>0</v>
      </c>
      <c r="N228" s="664">
        <v>2</v>
      </c>
      <c r="O228" s="747">
        <v>2</v>
      </c>
      <c r="P228" s="665"/>
      <c r="Q228" s="680"/>
      <c r="R228" s="664"/>
      <c r="S228" s="680">
        <v>0</v>
      </c>
      <c r="T228" s="747"/>
      <c r="U228" s="703">
        <v>0</v>
      </c>
    </row>
    <row r="229" spans="1:21" ht="14.4" customHeight="1" x14ac:dyDescent="0.3">
      <c r="A229" s="663">
        <v>25</v>
      </c>
      <c r="B229" s="664" t="s">
        <v>1680</v>
      </c>
      <c r="C229" s="664" t="s">
        <v>1870</v>
      </c>
      <c r="D229" s="745" t="s">
        <v>2571</v>
      </c>
      <c r="E229" s="746" t="s">
        <v>1899</v>
      </c>
      <c r="F229" s="664" t="s">
        <v>1866</v>
      </c>
      <c r="G229" s="664" t="s">
        <v>1918</v>
      </c>
      <c r="H229" s="664" t="s">
        <v>524</v>
      </c>
      <c r="I229" s="664" t="s">
        <v>1919</v>
      </c>
      <c r="J229" s="664" t="s">
        <v>550</v>
      </c>
      <c r="K229" s="664" t="s">
        <v>1920</v>
      </c>
      <c r="L229" s="665">
        <v>18.260000000000002</v>
      </c>
      <c r="M229" s="665">
        <v>91.300000000000011</v>
      </c>
      <c r="N229" s="664">
        <v>5</v>
      </c>
      <c r="O229" s="747">
        <v>4.5</v>
      </c>
      <c r="P229" s="665">
        <v>36.520000000000003</v>
      </c>
      <c r="Q229" s="680">
        <v>0.39999999999999997</v>
      </c>
      <c r="R229" s="664">
        <v>2</v>
      </c>
      <c r="S229" s="680">
        <v>0.4</v>
      </c>
      <c r="T229" s="747">
        <v>1.5</v>
      </c>
      <c r="U229" s="703">
        <v>0.33333333333333331</v>
      </c>
    </row>
    <row r="230" spans="1:21" ht="14.4" customHeight="1" x14ac:dyDescent="0.3">
      <c r="A230" s="663">
        <v>25</v>
      </c>
      <c r="B230" s="664" t="s">
        <v>1680</v>
      </c>
      <c r="C230" s="664" t="s">
        <v>1870</v>
      </c>
      <c r="D230" s="745" t="s">
        <v>2571</v>
      </c>
      <c r="E230" s="746" t="s">
        <v>1899</v>
      </c>
      <c r="F230" s="664" t="s">
        <v>1866</v>
      </c>
      <c r="G230" s="664" t="s">
        <v>1918</v>
      </c>
      <c r="H230" s="664" t="s">
        <v>524</v>
      </c>
      <c r="I230" s="664" t="s">
        <v>2226</v>
      </c>
      <c r="J230" s="664" t="s">
        <v>550</v>
      </c>
      <c r="K230" s="664" t="s">
        <v>2227</v>
      </c>
      <c r="L230" s="665">
        <v>18.260000000000002</v>
      </c>
      <c r="M230" s="665">
        <v>18.260000000000002</v>
      </c>
      <c r="N230" s="664">
        <v>1</v>
      </c>
      <c r="O230" s="747">
        <v>1</v>
      </c>
      <c r="P230" s="665"/>
      <c r="Q230" s="680">
        <v>0</v>
      </c>
      <c r="R230" s="664"/>
      <c r="S230" s="680">
        <v>0</v>
      </c>
      <c r="T230" s="747"/>
      <c r="U230" s="703">
        <v>0</v>
      </c>
    </row>
    <row r="231" spans="1:21" ht="14.4" customHeight="1" x14ac:dyDescent="0.3">
      <c r="A231" s="663">
        <v>25</v>
      </c>
      <c r="B231" s="664" t="s">
        <v>1680</v>
      </c>
      <c r="C231" s="664" t="s">
        <v>1870</v>
      </c>
      <c r="D231" s="745" t="s">
        <v>2571</v>
      </c>
      <c r="E231" s="746" t="s">
        <v>1899</v>
      </c>
      <c r="F231" s="664" t="s">
        <v>1866</v>
      </c>
      <c r="G231" s="664" t="s">
        <v>1918</v>
      </c>
      <c r="H231" s="664" t="s">
        <v>524</v>
      </c>
      <c r="I231" s="664" t="s">
        <v>2228</v>
      </c>
      <c r="J231" s="664" t="s">
        <v>2229</v>
      </c>
      <c r="K231" s="664" t="s">
        <v>2227</v>
      </c>
      <c r="L231" s="665">
        <v>0</v>
      </c>
      <c r="M231" s="665">
        <v>0</v>
      </c>
      <c r="N231" s="664">
        <v>1</v>
      </c>
      <c r="O231" s="747">
        <v>1</v>
      </c>
      <c r="P231" s="665"/>
      <c r="Q231" s="680"/>
      <c r="R231" s="664"/>
      <c r="S231" s="680">
        <v>0</v>
      </c>
      <c r="T231" s="747"/>
      <c r="U231" s="703">
        <v>0</v>
      </c>
    </row>
    <row r="232" spans="1:21" ht="14.4" customHeight="1" x14ac:dyDescent="0.3">
      <c r="A232" s="663">
        <v>25</v>
      </c>
      <c r="B232" s="664" t="s">
        <v>1680</v>
      </c>
      <c r="C232" s="664" t="s">
        <v>1870</v>
      </c>
      <c r="D232" s="745" t="s">
        <v>2571</v>
      </c>
      <c r="E232" s="746" t="s">
        <v>1899</v>
      </c>
      <c r="F232" s="664" t="s">
        <v>1866</v>
      </c>
      <c r="G232" s="664" t="s">
        <v>2139</v>
      </c>
      <c r="H232" s="664" t="s">
        <v>524</v>
      </c>
      <c r="I232" s="664" t="s">
        <v>2140</v>
      </c>
      <c r="J232" s="664" t="s">
        <v>1130</v>
      </c>
      <c r="K232" s="664" t="s">
        <v>2141</v>
      </c>
      <c r="L232" s="665">
        <v>54.23</v>
      </c>
      <c r="M232" s="665">
        <v>54.23</v>
      </c>
      <c r="N232" s="664">
        <v>1</v>
      </c>
      <c r="O232" s="747">
        <v>1</v>
      </c>
      <c r="P232" s="665"/>
      <c r="Q232" s="680">
        <v>0</v>
      </c>
      <c r="R232" s="664"/>
      <c r="S232" s="680">
        <v>0</v>
      </c>
      <c r="T232" s="747"/>
      <c r="U232" s="703">
        <v>0</v>
      </c>
    </row>
    <row r="233" spans="1:21" ht="14.4" customHeight="1" x14ac:dyDescent="0.3">
      <c r="A233" s="663">
        <v>25</v>
      </c>
      <c r="B233" s="664" t="s">
        <v>1680</v>
      </c>
      <c r="C233" s="664" t="s">
        <v>1870</v>
      </c>
      <c r="D233" s="745" t="s">
        <v>2571</v>
      </c>
      <c r="E233" s="746" t="s">
        <v>1899</v>
      </c>
      <c r="F233" s="664" t="s">
        <v>1866</v>
      </c>
      <c r="G233" s="664" t="s">
        <v>2230</v>
      </c>
      <c r="H233" s="664" t="s">
        <v>524</v>
      </c>
      <c r="I233" s="664" t="s">
        <v>2231</v>
      </c>
      <c r="J233" s="664" t="s">
        <v>2232</v>
      </c>
      <c r="K233" s="664" t="s">
        <v>2233</v>
      </c>
      <c r="L233" s="665">
        <v>24.78</v>
      </c>
      <c r="M233" s="665">
        <v>49.56</v>
      </c>
      <c r="N233" s="664">
        <v>2</v>
      </c>
      <c r="O233" s="747">
        <v>1</v>
      </c>
      <c r="P233" s="665">
        <v>49.56</v>
      </c>
      <c r="Q233" s="680">
        <v>1</v>
      </c>
      <c r="R233" s="664">
        <v>2</v>
      </c>
      <c r="S233" s="680">
        <v>1</v>
      </c>
      <c r="T233" s="747">
        <v>1</v>
      </c>
      <c r="U233" s="703">
        <v>1</v>
      </c>
    </row>
    <row r="234" spans="1:21" ht="14.4" customHeight="1" x14ac:dyDescent="0.3">
      <c r="A234" s="663">
        <v>25</v>
      </c>
      <c r="B234" s="664" t="s">
        <v>1680</v>
      </c>
      <c r="C234" s="664" t="s">
        <v>1870</v>
      </c>
      <c r="D234" s="745" t="s">
        <v>2571</v>
      </c>
      <c r="E234" s="746" t="s">
        <v>1899</v>
      </c>
      <c r="F234" s="664" t="s">
        <v>1867</v>
      </c>
      <c r="G234" s="664" t="s">
        <v>2111</v>
      </c>
      <c r="H234" s="664" t="s">
        <v>524</v>
      </c>
      <c r="I234" s="664" t="s">
        <v>2112</v>
      </c>
      <c r="J234" s="664" t="s">
        <v>2113</v>
      </c>
      <c r="K234" s="664"/>
      <c r="L234" s="665">
        <v>0</v>
      </c>
      <c r="M234" s="665">
        <v>0</v>
      </c>
      <c r="N234" s="664">
        <v>4</v>
      </c>
      <c r="O234" s="747">
        <v>4</v>
      </c>
      <c r="P234" s="665">
        <v>0</v>
      </c>
      <c r="Q234" s="680"/>
      <c r="R234" s="664">
        <v>4</v>
      </c>
      <c r="S234" s="680">
        <v>1</v>
      </c>
      <c r="T234" s="747">
        <v>4</v>
      </c>
      <c r="U234" s="703">
        <v>1</v>
      </c>
    </row>
    <row r="235" spans="1:21" ht="14.4" customHeight="1" x14ac:dyDescent="0.3">
      <c r="A235" s="663">
        <v>25</v>
      </c>
      <c r="B235" s="664" t="s">
        <v>1680</v>
      </c>
      <c r="C235" s="664" t="s">
        <v>1870</v>
      </c>
      <c r="D235" s="745" t="s">
        <v>2571</v>
      </c>
      <c r="E235" s="746" t="s">
        <v>1901</v>
      </c>
      <c r="F235" s="664" t="s">
        <v>1866</v>
      </c>
      <c r="G235" s="664" t="s">
        <v>1915</v>
      </c>
      <c r="H235" s="664" t="s">
        <v>1188</v>
      </c>
      <c r="I235" s="664" t="s">
        <v>1518</v>
      </c>
      <c r="J235" s="664" t="s">
        <v>1317</v>
      </c>
      <c r="K235" s="664" t="s">
        <v>1795</v>
      </c>
      <c r="L235" s="665">
        <v>154.36000000000001</v>
      </c>
      <c r="M235" s="665">
        <v>8181.08</v>
      </c>
      <c r="N235" s="664">
        <v>53</v>
      </c>
      <c r="O235" s="747">
        <v>34.5</v>
      </c>
      <c r="P235" s="665">
        <v>2469.7600000000007</v>
      </c>
      <c r="Q235" s="680">
        <v>0.30188679245283029</v>
      </c>
      <c r="R235" s="664">
        <v>16</v>
      </c>
      <c r="S235" s="680">
        <v>0.30188679245283018</v>
      </c>
      <c r="T235" s="747">
        <v>12.5</v>
      </c>
      <c r="U235" s="703">
        <v>0.36231884057971014</v>
      </c>
    </row>
    <row r="236" spans="1:21" ht="14.4" customHeight="1" x14ac:dyDescent="0.3">
      <c r="A236" s="663">
        <v>25</v>
      </c>
      <c r="B236" s="664" t="s">
        <v>1680</v>
      </c>
      <c r="C236" s="664" t="s">
        <v>1870</v>
      </c>
      <c r="D236" s="745" t="s">
        <v>2571</v>
      </c>
      <c r="E236" s="746" t="s">
        <v>1901</v>
      </c>
      <c r="F236" s="664" t="s">
        <v>1866</v>
      </c>
      <c r="G236" s="664" t="s">
        <v>1968</v>
      </c>
      <c r="H236" s="664" t="s">
        <v>524</v>
      </c>
      <c r="I236" s="664" t="s">
        <v>1455</v>
      </c>
      <c r="J236" s="664" t="s">
        <v>1456</v>
      </c>
      <c r="K236" s="664" t="s">
        <v>1967</v>
      </c>
      <c r="L236" s="665">
        <v>170.52</v>
      </c>
      <c r="M236" s="665">
        <v>511.56000000000006</v>
      </c>
      <c r="N236" s="664">
        <v>3</v>
      </c>
      <c r="O236" s="747">
        <v>1.5</v>
      </c>
      <c r="P236" s="665">
        <v>341.04</v>
      </c>
      <c r="Q236" s="680">
        <v>0.66666666666666663</v>
      </c>
      <c r="R236" s="664">
        <v>2</v>
      </c>
      <c r="S236" s="680">
        <v>0.66666666666666663</v>
      </c>
      <c r="T236" s="747">
        <v>0.5</v>
      </c>
      <c r="U236" s="703">
        <v>0.33333333333333331</v>
      </c>
    </row>
    <row r="237" spans="1:21" ht="14.4" customHeight="1" x14ac:dyDescent="0.3">
      <c r="A237" s="663">
        <v>25</v>
      </c>
      <c r="B237" s="664" t="s">
        <v>1680</v>
      </c>
      <c r="C237" s="664" t="s">
        <v>1870</v>
      </c>
      <c r="D237" s="745" t="s">
        <v>2571</v>
      </c>
      <c r="E237" s="746" t="s">
        <v>1901</v>
      </c>
      <c r="F237" s="664" t="s">
        <v>1866</v>
      </c>
      <c r="G237" s="664" t="s">
        <v>1968</v>
      </c>
      <c r="H237" s="664" t="s">
        <v>524</v>
      </c>
      <c r="I237" s="664" t="s">
        <v>2046</v>
      </c>
      <c r="J237" s="664" t="s">
        <v>1456</v>
      </c>
      <c r="K237" s="664" t="s">
        <v>2047</v>
      </c>
      <c r="L237" s="665">
        <v>0</v>
      </c>
      <c r="M237" s="665">
        <v>0</v>
      </c>
      <c r="N237" s="664">
        <v>1</v>
      </c>
      <c r="O237" s="747">
        <v>1</v>
      </c>
      <c r="P237" s="665">
        <v>0</v>
      </c>
      <c r="Q237" s="680"/>
      <c r="R237" s="664">
        <v>1</v>
      </c>
      <c r="S237" s="680">
        <v>1</v>
      </c>
      <c r="T237" s="747">
        <v>1</v>
      </c>
      <c r="U237" s="703">
        <v>1</v>
      </c>
    </row>
    <row r="238" spans="1:21" ht="14.4" customHeight="1" x14ac:dyDescent="0.3">
      <c r="A238" s="663">
        <v>25</v>
      </c>
      <c r="B238" s="664" t="s">
        <v>1680</v>
      </c>
      <c r="C238" s="664" t="s">
        <v>1870</v>
      </c>
      <c r="D238" s="745" t="s">
        <v>2571</v>
      </c>
      <c r="E238" s="746" t="s">
        <v>1901</v>
      </c>
      <c r="F238" s="664" t="s">
        <v>1866</v>
      </c>
      <c r="G238" s="664" t="s">
        <v>2234</v>
      </c>
      <c r="H238" s="664" t="s">
        <v>524</v>
      </c>
      <c r="I238" s="664" t="s">
        <v>2235</v>
      </c>
      <c r="J238" s="664" t="s">
        <v>2236</v>
      </c>
      <c r="K238" s="664" t="s">
        <v>2237</v>
      </c>
      <c r="L238" s="665">
        <v>12.18</v>
      </c>
      <c r="M238" s="665">
        <v>24.36</v>
      </c>
      <c r="N238" s="664">
        <v>2</v>
      </c>
      <c r="O238" s="747">
        <v>0.5</v>
      </c>
      <c r="P238" s="665">
        <v>24.36</v>
      </c>
      <c r="Q238" s="680">
        <v>1</v>
      </c>
      <c r="R238" s="664">
        <v>2</v>
      </c>
      <c r="S238" s="680">
        <v>1</v>
      </c>
      <c r="T238" s="747">
        <v>0.5</v>
      </c>
      <c r="U238" s="703">
        <v>1</v>
      </c>
    </row>
    <row r="239" spans="1:21" ht="14.4" customHeight="1" x14ac:dyDescent="0.3">
      <c r="A239" s="663">
        <v>25</v>
      </c>
      <c r="B239" s="664" t="s">
        <v>1680</v>
      </c>
      <c r="C239" s="664" t="s">
        <v>1870</v>
      </c>
      <c r="D239" s="745" t="s">
        <v>2571</v>
      </c>
      <c r="E239" s="746" t="s">
        <v>1901</v>
      </c>
      <c r="F239" s="664" t="s">
        <v>1866</v>
      </c>
      <c r="G239" s="664" t="s">
        <v>2234</v>
      </c>
      <c r="H239" s="664" t="s">
        <v>524</v>
      </c>
      <c r="I239" s="664" t="s">
        <v>2238</v>
      </c>
      <c r="J239" s="664" t="s">
        <v>2239</v>
      </c>
      <c r="K239" s="664" t="s">
        <v>2240</v>
      </c>
      <c r="L239" s="665">
        <v>39.020000000000003</v>
      </c>
      <c r="M239" s="665">
        <v>39.020000000000003</v>
      </c>
      <c r="N239" s="664">
        <v>1</v>
      </c>
      <c r="O239" s="747">
        <v>0.5</v>
      </c>
      <c r="P239" s="665"/>
      <c r="Q239" s="680">
        <v>0</v>
      </c>
      <c r="R239" s="664"/>
      <c r="S239" s="680">
        <v>0</v>
      </c>
      <c r="T239" s="747"/>
      <c r="U239" s="703">
        <v>0</v>
      </c>
    </row>
    <row r="240" spans="1:21" ht="14.4" customHeight="1" x14ac:dyDescent="0.3">
      <c r="A240" s="663">
        <v>25</v>
      </c>
      <c r="B240" s="664" t="s">
        <v>1680</v>
      </c>
      <c r="C240" s="664" t="s">
        <v>1870</v>
      </c>
      <c r="D240" s="745" t="s">
        <v>2571</v>
      </c>
      <c r="E240" s="746" t="s">
        <v>1901</v>
      </c>
      <c r="F240" s="664" t="s">
        <v>1866</v>
      </c>
      <c r="G240" s="664" t="s">
        <v>1950</v>
      </c>
      <c r="H240" s="664" t="s">
        <v>524</v>
      </c>
      <c r="I240" s="664" t="s">
        <v>2214</v>
      </c>
      <c r="J240" s="664" t="s">
        <v>1952</v>
      </c>
      <c r="K240" s="664" t="s">
        <v>2215</v>
      </c>
      <c r="L240" s="665">
        <v>0</v>
      </c>
      <c r="M240" s="665">
        <v>0</v>
      </c>
      <c r="N240" s="664">
        <v>1</v>
      </c>
      <c r="O240" s="747">
        <v>0.5</v>
      </c>
      <c r="P240" s="665">
        <v>0</v>
      </c>
      <c r="Q240" s="680"/>
      <c r="R240" s="664">
        <v>1</v>
      </c>
      <c r="S240" s="680">
        <v>1</v>
      </c>
      <c r="T240" s="747">
        <v>0.5</v>
      </c>
      <c r="U240" s="703">
        <v>1</v>
      </c>
    </row>
    <row r="241" spans="1:21" ht="14.4" customHeight="1" x14ac:dyDescent="0.3">
      <c r="A241" s="663">
        <v>25</v>
      </c>
      <c r="B241" s="664" t="s">
        <v>1680</v>
      </c>
      <c r="C241" s="664" t="s">
        <v>1870</v>
      </c>
      <c r="D241" s="745" t="s">
        <v>2571</v>
      </c>
      <c r="E241" s="746" t="s">
        <v>1901</v>
      </c>
      <c r="F241" s="664" t="s">
        <v>1866</v>
      </c>
      <c r="G241" s="664" t="s">
        <v>2241</v>
      </c>
      <c r="H241" s="664" t="s">
        <v>524</v>
      </c>
      <c r="I241" s="664" t="s">
        <v>715</v>
      </c>
      <c r="J241" s="664" t="s">
        <v>716</v>
      </c>
      <c r="K241" s="664" t="s">
        <v>2242</v>
      </c>
      <c r="L241" s="665">
        <v>107.27</v>
      </c>
      <c r="M241" s="665">
        <v>214.54</v>
      </c>
      <c r="N241" s="664">
        <v>2</v>
      </c>
      <c r="O241" s="747">
        <v>2</v>
      </c>
      <c r="P241" s="665">
        <v>107.27</v>
      </c>
      <c r="Q241" s="680">
        <v>0.5</v>
      </c>
      <c r="R241" s="664">
        <v>1</v>
      </c>
      <c r="S241" s="680">
        <v>0.5</v>
      </c>
      <c r="T241" s="747">
        <v>1</v>
      </c>
      <c r="U241" s="703">
        <v>0.5</v>
      </c>
    </row>
    <row r="242" spans="1:21" ht="14.4" customHeight="1" x14ac:dyDescent="0.3">
      <c r="A242" s="663">
        <v>25</v>
      </c>
      <c r="B242" s="664" t="s">
        <v>1680</v>
      </c>
      <c r="C242" s="664" t="s">
        <v>1870</v>
      </c>
      <c r="D242" s="745" t="s">
        <v>2571</v>
      </c>
      <c r="E242" s="746" t="s">
        <v>1901</v>
      </c>
      <c r="F242" s="664" t="s">
        <v>1866</v>
      </c>
      <c r="G242" s="664" t="s">
        <v>2243</v>
      </c>
      <c r="H242" s="664" t="s">
        <v>524</v>
      </c>
      <c r="I242" s="664" t="s">
        <v>2244</v>
      </c>
      <c r="J242" s="664" t="s">
        <v>2245</v>
      </c>
      <c r="K242" s="664" t="s">
        <v>2246</v>
      </c>
      <c r="L242" s="665">
        <v>24.35</v>
      </c>
      <c r="M242" s="665">
        <v>24.35</v>
      </c>
      <c r="N242" s="664">
        <v>1</v>
      </c>
      <c r="O242" s="747">
        <v>0.5</v>
      </c>
      <c r="P242" s="665">
        <v>24.35</v>
      </c>
      <c r="Q242" s="680">
        <v>1</v>
      </c>
      <c r="R242" s="664">
        <v>1</v>
      </c>
      <c r="S242" s="680">
        <v>1</v>
      </c>
      <c r="T242" s="747">
        <v>0.5</v>
      </c>
      <c r="U242" s="703">
        <v>1</v>
      </c>
    </row>
    <row r="243" spans="1:21" ht="14.4" customHeight="1" x14ac:dyDescent="0.3">
      <c r="A243" s="663">
        <v>25</v>
      </c>
      <c r="B243" s="664" t="s">
        <v>1680</v>
      </c>
      <c r="C243" s="664" t="s">
        <v>1870</v>
      </c>
      <c r="D243" s="745" t="s">
        <v>2571</v>
      </c>
      <c r="E243" s="746" t="s">
        <v>1901</v>
      </c>
      <c r="F243" s="664" t="s">
        <v>1866</v>
      </c>
      <c r="G243" s="664" t="s">
        <v>1916</v>
      </c>
      <c r="H243" s="664" t="s">
        <v>524</v>
      </c>
      <c r="I243" s="664" t="s">
        <v>1463</v>
      </c>
      <c r="J243" s="664" t="s">
        <v>1464</v>
      </c>
      <c r="K243" s="664" t="s">
        <v>1917</v>
      </c>
      <c r="L243" s="665">
        <v>132.97999999999999</v>
      </c>
      <c r="M243" s="665">
        <v>4122.38</v>
      </c>
      <c r="N243" s="664">
        <v>31</v>
      </c>
      <c r="O243" s="747">
        <v>11</v>
      </c>
      <c r="P243" s="665">
        <v>1462.78</v>
      </c>
      <c r="Q243" s="680">
        <v>0.35483870967741932</v>
      </c>
      <c r="R243" s="664">
        <v>11</v>
      </c>
      <c r="S243" s="680">
        <v>0.35483870967741937</v>
      </c>
      <c r="T243" s="747">
        <v>5</v>
      </c>
      <c r="U243" s="703">
        <v>0.45454545454545453</v>
      </c>
    </row>
    <row r="244" spans="1:21" ht="14.4" customHeight="1" x14ac:dyDescent="0.3">
      <c r="A244" s="663">
        <v>25</v>
      </c>
      <c r="B244" s="664" t="s">
        <v>1680</v>
      </c>
      <c r="C244" s="664" t="s">
        <v>1870</v>
      </c>
      <c r="D244" s="745" t="s">
        <v>2571</v>
      </c>
      <c r="E244" s="746" t="s">
        <v>1901</v>
      </c>
      <c r="F244" s="664" t="s">
        <v>1866</v>
      </c>
      <c r="G244" s="664" t="s">
        <v>1916</v>
      </c>
      <c r="H244" s="664" t="s">
        <v>524</v>
      </c>
      <c r="I244" s="664" t="s">
        <v>1489</v>
      </c>
      <c r="J244" s="664" t="s">
        <v>1490</v>
      </c>
      <c r="K244" s="664" t="s">
        <v>2247</v>
      </c>
      <c r="L244" s="665">
        <v>77.52</v>
      </c>
      <c r="M244" s="665">
        <v>232.56</v>
      </c>
      <c r="N244" s="664">
        <v>3</v>
      </c>
      <c r="O244" s="747">
        <v>1</v>
      </c>
      <c r="P244" s="665"/>
      <c r="Q244" s="680">
        <v>0</v>
      </c>
      <c r="R244" s="664"/>
      <c r="S244" s="680">
        <v>0</v>
      </c>
      <c r="T244" s="747"/>
      <c r="U244" s="703">
        <v>0</v>
      </c>
    </row>
    <row r="245" spans="1:21" ht="14.4" customHeight="1" x14ac:dyDescent="0.3">
      <c r="A245" s="663">
        <v>25</v>
      </c>
      <c r="B245" s="664" t="s">
        <v>1680</v>
      </c>
      <c r="C245" s="664" t="s">
        <v>1870</v>
      </c>
      <c r="D245" s="745" t="s">
        <v>2571</v>
      </c>
      <c r="E245" s="746" t="s">
        <v>1901</v>
      </c>
      <c r="F245" s="664" t="s">
        <v>1866</v>
      </c>
      <c r="G245" s="664" t="s">
        <v>1916</v>
      </c>
      <c r="H245" s="664" t="s">
        <v>524</v>
      </c>
      <c r="I245" s="664" t="s">
        <v>1978</v>
      </c>
      <c r="J245" s="664" t="s">
        <v>1464</v>
      </c>
      <c r="K245" s="664" t="s">
        <v>1917</v>
      </c>
      <c r="L245" s="665">
        <v>132.97999999999999</v>
      </c>
      <c r="M245" s="665">
        <v>398.93999999999994</v>
      </c>
      <c r="N245" s="664">
        <v>3</v>
      </c>
      <c r="O245" s="747">
        <v>1</v>
      </c>
      <c r="P245" s="665"/>
      <c r="Q245" s="680">
        <v>0</v>
      </c>
      <c r="R245" s="664"/>
      <c r="S245" s="680">
        <v>0</v>
      </c>
      <c r="T245" s="747"/>
      <c r="U245" s="703">
        <v>0</v>
      </c>
    </row>
    <row r="246" spans="1:21" ht="14.4" customHeight="1" x14ac:dyDescent="0.3">
      <c r="A246" s="663">
        <v>25</v>
      </c>
      <c r="B246" s="664" t="s">
        <v>1680</v>
      </c>
      <c r="C246" s="664" t="s">
        <v>1870</v>
      </c>
      <c r="D246" s="745" t="s">
        <v>2571</v>
      </c>
      <c r="E246" s="746" t="s">
        <v>1901</v>
      </c>
      <c r="F246" s="664" t="s">
        <v>1866</v>
      </c>
      <c r="G246" s="664" t="s">
        <v>2248</v>
      </c>
      <c r="H246" s="664" t="s">
        <v>524</v>
      </c>
      <c r="I246" s="664" t="s">
        <v>2249</v>
      </c>
      <c r="J246" s="664" t="s">
        <v>2250</v>
      </c>
      <c r="K246" s="664" t="s">
        <v>2251</v>
      </c>
      <c r="L246" s="665">
        <v>0</v>
      </c>
      <c r="M246" s="665">
        <v>0</v>
      </c>
      <c r="N246" s="664">
        <v>5</v>
      </c>
      <c r="O246" s="747">
        <v>2</v>
      </c>
      <c r="P246" s="665">
        <v>0</v>
      </c>
      <c r="Q246" s="680"/>
      <c r="R246" s="664">
        <v>3</v>
      </c>
      <c r="S246" s="680">
        <v>0.6</v>
      </c>
      <c r="T246" s="747">
        <v>1</v>
      </c>
      <c r="U246" s="703">
        <v>0.5</v>
      </c>
    </row>
    <row r="247" spans="1:21" ht="14.4" customHeight="1" x14ac:dyDescent="0.3">
      <c r="A247" s="663">
        <v>25</v>
      </c>
      <c r="B247" s="664" t="s">
        <v>1680</v>
      </c>
      <c r="C247" s="664" t="s">
        <v>1870</v>
      </c>
      <c r="D247" s="745" t="s">
        <v>2571</v>
      </c>
      <c r="E247" s="746" t="s">
        <v>1901</v>
      </c>
      <c r="F247" s="664" t="s">
        <v>1866</v>
      </c>
      <c r="G247" s="664" t="s">
        <v>2248</v>
      </c>
      <c r="H247" s="664" t="s">
        <v>524</v>
      </c>
      <c r="I247" s="664" t="s">
        <v>2252</v>
      </c>
      <c r="J247" s="664" t="s">
        <v>2250</v>
      </c>
      <c r="K247" s="664" t="s">
        <v>2253</v>
      </c>
      <c r="L247" s="665">
        <v>0</v>
      </c>
      <c r="M247" s="665">
        <v>0</v>
      </c>
      <c r="N247" s="664">
        <v>1</v>
      </c>
      <c r="O247" s="747">
        <v>1</v>
      </c>
      <c r="P247" s="665"/>
      <c r="Q247" s="680"/>
      <c r="R247" s="664"/>
      <c r="S247" s="680">
        <v>0</v>
      </c>
      <c r="T247" s="747"/>
      <c r="U247" s="703">
        <v>0</v>
      </c>
    </row>
    <row r="248" spans="1:21" ht="14.4" customHeight="1" x14ac:dyDescent="0.3">
      <c r="A248" s="663">
        <v>25</v>
      </c>
      <c r="B248" s="664" t="s">
        <v>1680</v>
      </c>
      <c r="C248" s="664" t="s">
        <v>1870</v>
      </c>
      <c r="D248" s="745" t="s">
        <v>2571</v>
      </c>
      <c r="E248" s="746" t="s">
        <v>1901</v>
      </c>
      <c r="F248" s="664" t="s">
        <v>1866</v>
      </c>
      <c r="G248" s="664" t="s">
        <v>1959</v>
      </c>
      <c r="H248" s="664" t="s">
        <v>524</v>
      </c>
      <c r="I248" s="664" t="s">
        <v>1443</v>
      </c>
      <c r="J248" s="664" t="s">
        <v>1444</v>
      </c>
      <c r="K248" s="664" t="s">
        <v>1958</v>
      </c>
      <c r="L248" s="665">
        <v>34.19</v>
      </c>
      <c r="M248" s="665">
        <v>34.19</v>
      </c>
      <c r="N248" s="664">
        <v>1</v>
      </c>
      <c r="O248" s="747">
        <v>1</v>
      </c>
      <c r="P248" s="665"/>
      <c r="Q248" s="680">
        <v>0</v>
      </c>
      <c r="R248" s="664"/>
      <c r="S248" s="680">
        <v>0</v>
      </c>
      <c r="T248" s="747"/>
      <c r="U248" s="703">
        <v>0</v>
      </c>
    </row>
    <row r="249" spans="1:21" ht="14.4" customHeight="1" x14ac:dyDescent="0.3">
      <c r="A249" s="663">
        <v>25</v>
      </c>
      <c r="B249" s="664" t="s">
        <v>1680</v>
      </c>
      <c r="C249" s="664" t="s">
        <v>1870</v>
      </c>
      <c r="D249" s="745" t="s">
        <v>2571</v>
      </c>
      <c r="E249" s="746" t="s">
        <v>1901</v>
      </c>
      <c r="F249" s="664" t="s">
        <v>1866</v>
      </c>
      <c r="G249" s="664" t="s">
        <v>1918</v>
      </c>
      <c r="H249" s="664" t="s">
        <v>1188</v>
      </c>
      <c r="I249" s="664" t="s">
        <v>1258</v>
      </c>
      <c r="J249" s="664" t="s">
        <v>550</v>
      </c>
      <c r="K249" s="664" t="s">
        <v>1826</v>
      </c>
      <c r="L249" s="665">
        <v>18.260000000000002</v>
      </c>
      <c r="M249" s="665">
        <v>36.520000000000003</v>
      </c>
      <c r="N249" s="664">
        <v>2</v>
      </c>
      <c r="O249" s="747">
        <v>2</v>
      </c>
      <c r="P249" s="665">
        <v>36.520000000000003</v>
      </c>
      <c r="Q249" s="680">
        <v>1</v>
      </c>
      <c r="R249" s="664">
        <v>2</v>
      </c>
      <c r="S249" s="680">
        <v>1</v>
      </c>
      <c r="T249" s="747">
        <v>2</v>
      </c>
      <c r="U249" s="703">
        <v>1</v>
      </c>
    </row>
    <row r="250" spans="1:21" ht="14.4" customHeight="1" x14ac:dyDescent="0.3">
      <c r="A250" s="663">
        <v>25</v>
      </c>
      <c r="B250" s="664" t="s">
        <v>1680</v>
      </c>
      <c r="C250" s="664" t="s">
        <v>1870</v>
      </c>
      <c r="D250" s="745" t="s">
        <v>2571</v>
      </c>
      <c r="E250" s="746" t="s">
        <v>1901</v>
      </c>
      <c r="F250" s="664" t="s">
        <v>1866</v>
      </c>
      <c r="G250" s="664" t="s">
        <v>1918</v>
      </c>
      <c r="H250" s="664" t="s">
        <v>1188</v>
      </c>
      <c r="I250" s="664" t="s">
        <v>2254</v>
      </c>
      <c r="J250" s="664" t="s">
        <v>550</v>
      </c>
      <c r="K250" s="664" t="s">
        <v>2255</v>
      </c>
      <c r="L250" s="665">
        <v>0</v>
      </c>
      <c r="M250" s="665">
        <v>0</v>
      </c>
      <c r="N250" s="664">
        <v>1</v>
      </c>
      <c r="O250" s="747">
        <v>1</v>
      </c>
      <c r="P250" s="665"/>
      <c r="Q250" s="680"/>
      <c r="R250" s="664"/>
      <c r="S250" s="680">
        <v>0</v>
      </c>
      <c r="T250" s="747"/>
      <c r="U250" s="703">
        <v>0</v>
      </c>
    </row>
    <row r="251" spans="1:21" ht="14.4" customHeight="1" x14ac:dyDescent="0.3">
      <c r="A251" s="663">
        <v>25</v>
      </c>
      <c r="B251" s="664" t="s">
        <v>1680</v>
      </c>
      <c r="C251" s="664" t="s">
        <v>1870</v>
      </c>
      <c r="D251" s="745" t="s">
        <v>2571</v>
      </c>
      <c r="E251" s="746" t="s">
        <v>1901</v>
      </c>
      <c r="F251" s="664" t="s">
        <v>1866</v>
      </c>
      <c r="G251" s="664" t="s">
        <v>1918</v>
      </c>
      <c r="H251" s="664" t="s">
        <v>524</v>
      </c>
      <c r="I251" s="664" t="s">
        <v>1090</v>
      </c>
      <c r="J251" s="664" t="s">
        <v>550</v>
      </c>
      <c r="K251" s="664" t="s">
        <v>1941</v>
      </c>
      <c r="L251" s="665">
        <v>36.54</v>
      </c>
      <c r="M251" s="665">
        <v>36.54</v>
      </c>
      <c r="N251" s="664">
        <v>1</v>
      </c>
      <c r="O251" s="747">
        <v>1</v>
      </c>
      <c r="P251" s="665"/>
      <c r="Q251" s="680">
        <v>0</v>
      </c>
      <c r="R251" s="664"/>
      <c r="S251" s="680">
        <v>0</v>
      </c>
      <c r="T251" s="747"/>
      <c r="U251" s="703">
        <v>0</v>
      </c>
    </row>
    <row r="252" spans="1:21" ht="14.4" customHeight="1" x14ac:dyDescent="0.3">
      <c r="A252" s="663">
        <v>25</v>
      </c>
      <c r="B252" s="664" t="s">
        <v>1680</v>
      </c>
      <c r="C252" s="664" t="s">
        <v>1870</v>
      </c>
      <c r="D252" s="745" t="s">
        <v>2571</v>
      </c>
      <c r="E252" s="746" t="s">
        <v>1901</v>
      </c>
      <c r="F252" s="664" t="s">
        <v>1866</v>
      </c>
      <c r="G252" s="664" t="s">
        <v>1918</v>
      </c>
      <c r="H252" s="664" t="s">
        <v>524</v>
      </c>
      <c r="I252" s="664" t="s">
        <v>1919</v>
      </c>
      <c r="J252" s="664" t="s">
        <v>550</v>
      </c>
      <c r="K252" s="664" t="s">
        <v>1920</v>
      </c>
      <c r="L252" s="665">
        <v>18.260000000000002</v>
      </c>
      <c r="M252" s="665">
        <v>36.520000000000003</v>
      </c>
      <c r="N252" s="664">
        <v>2</v>
      </c>
      <c r="O252" s="747">
        <v>1.5</v>
      </c>
      <c r="P252" s="665">
        <v>18.260000000000002</v>
      </c>
      <c r="Q252" s="680">
        <v>0.5</v>
      </c>
      <c r="R252" s="664">
        <v>1</v>
      </c>
      <c r="S252" s="680">
        <v>0.5</v>
      </c>
      <c r="T252" s="747">
        <v>0.5</v>
      </c>
      <c r="U252" s="703">
        <v>0.33333333333333331</v>
      </c>
    </row>
    <row r="253" spans="1:21" ht="14.4" customHeight="1" x14ac:dyDescent="0.3">
      <c r="A253" s="663">
        <v>25</v>
      </c>
      <c r="B253" s="664" t="s">
        <v>1680</v>
      </c>
      <c r="C253" s="664" t="s">
        <v>1870</v>
      </c>
      <c r="D253" s="745" t="s">
        <v>2571</v>
      </c>
      <c r="E253" s="746" t="s">
        <v>1901</v>
      </c>
      <c r="F253" s="664" t="s">
        <v>1866</v>
      </c>
      <c r="G253" s="664" t="s">
        <v>2256</v>
      </c>
      <c r="H253" s="664" t="s">
        <v>524</v>
      </c>
      <c r="I253" s="664" t="s">
        <v>2257</v>
      </c>
      <c r="J253" s="664" t="s">
        <v>2258</v>
      </c>
      <c r="K253" s="664" t="s">
        <v>2259</v>
      </c>
      <c r="L253" s="665">
        <v>139.04</v>
      </c>
      <c r="M253" s="665">
        <v>139.04</v>
      </c>
      <c r="N253" s="664">
        <v>1</v>
      </c>
      <c r="O253" s="747">
        <v>0.5</v>
      </c>
      <c r="P253" s="665"/>
      <c r="Q253" s="680">
        <v>0</v>
      </c>
      <c r="R253" s="664"/>
      <c r="S253" s="680">
        <v>0</v>
      </c>
      <c r="T253" s="747"/>
      <c r="U253" s="703">
        <v>0</v>
      </c>
    </row>
    <row r="254" spans="1:21" ht="14.4" customHeight="1" x14ac:dyDescent="0.3">
      <c r="A254" s="663">
        <v>25</v>
      </c>
      <c r="B254" s="664" t="s">
        <v>1680</v>
      </c>
      <c r="C254" s="664" t="s">
        <v>1870</v>
      </c>
      <c r="D254" s="745" t="s">
        <v>2571</v>
      </c>
      <c r="E254" s="746" t="s">
        <v>1901</v>
      </c>
      <c r="F254" s="664" t="s">
        <v>1866</v>
      </c>
      <c r="G254" s="664" t="s">
        <v>2142</v>
      </c>
      <c r="H254" s="664" t="s">
        <v>524</v>
      </c>
      <c r="I254" s="664" t="s">
        <v>2260</v>
      </c>
      <c r="J254" s="664" t="s">
        <v>987</v>
      </c>
      <c r="K254" s="664" t="s">
        <v>2261</v>
      </c>
      <c r="L254" s="665">
        <v>0</v>
      </c>
      <c r="M254" s="665">
        <v>0</v>
      </c>
      <c r="N254" s="664">
        <v>1</v>
      </c>
      <c r="O254" s="747">
        <v>1</v>
      </c>
      <c r="P254" s="665">
        <v>0</v>
      </c>
      <c r="Q254" s="680"/>
      <c r="R254" s="664">
        <v>1</v>
      </c>
      <c r="S254" s="680">
        <v>1</v>
      </c>
      <c r="T254" s="747">
        <v>1</v>
      </c>
      <c r="U254" s="703">
        <v>1</v>
      </c>
    </row>
    <row r="255" spans="1:21" ht="14.4" customHeight="1" x14ac:dyDescent="0.3">
      <c r="A255" s="663">
        <v>25</v>
      </c>
      <c r="B255" s="664" t="s">
        <v>1680</v>
      </c>
      <c r="C255" s="664" t="s">
        <v>1870</v>
      </c>
      <c r="D255" s="745" t="s">
        <v>2571</v>
      </c>
      <c r="E255" s="746" t="s">
        <v>1904</v>
      </c>
      <c r="F255" s="664" t="s">
        <v>1866</v>
      </c>
      <c r="G255" s="664" t="s">
        <v>1979</v>
      </c>
      <c r="H255" s="664" t="s">
        <v>524</v>
      </c>
      <c r="I255" s="664" t="s">
        <v>1005</v>
      </c>
      <c r="J255" s="664" t="s">
        <v>1006</v>
      </c>
      <c r="K255" s="664" t="s">
        <v>2262</v>
      </c>
      <c r="L255" s="665">
        <v>263.26</v>
      </c>
      <c r="M255" s="665">
        <v>263.26</v>
      </c>
      <c r="N255" s="664">
        <v>1</v>
      </c>
      <c r="O255" s="747">
        <v>1</v>
      </c>
      <c r="P255" s="665">
        <v>263.26</v>
      </c>
      <c r="Q255" s="680">
        <v>1</v>
      </c>
      <c r="R255" s="664">
        <v>1</v>
      </c>
      <c r="S255" s="680">
        <v>1</v>
      </c>
      <c r="T255" s="747">
        <v>1</v>
      </c>
      <c r="U255" s="703">
        <v>1</v>
      </c>
    </row>
    <row r="256" spans="1:21" ht="14.4" customHeight="1" x14ac:dyDescent="0.3">
      <c r="A256" s="663">
        <v>25</v>
      </c>
      <c r="B256" s="664" t="s">
        <v>1680</v>
      </c>
      <c r="C256" s="664" t="s">
        <v>1870</v>
      </c>
      <c r="D256" s="745" t="s">
        <v>2571</v>
      </c>
      <c r="E256" s="746" t="s">
        <v>1904</v>
      </c>
      <c r="F256" s="664" t="s">
        <v>1866</v>
      </c>
      <c r="G256" s="664" t="s">
        <v>1915</v>
      </c>
      <c r="H256" s="664" t="s">
        <v>524</v>
      </c>
      <c r="I256" s="664" t="s">
        <v>1932</v>
      </c>
      <c r="J256" s="664" t="s">
        <v>1640</v>
      </c>
      <c r="K256" s="664" t="s">
        <v>1933</v>
      </c>
      <c r="L256" s="665">
        <v>154.36000000000001</v>
      </c>
      <c r="M256" s="665">
        <v>154.36000000000001</v>
      </c>
      <c r="N256" s="664">
        <v>1</v>
      </c>
      <c r="O256" s="747">
        <v>1</v>
      </c>
      <c r="P256" s="665">
        <v>154.36000000000001</v>
      </c>
      <c r="Q256" s="680">
        <v>1</v>
      </c>
      <c r="R256" s="664">
        <v>1</v>
      </c>
      <c r="S256" s="680">
        <v>1</v>
      </c>
      <c r="T256" s="747">
        <v>1</v>
      </c>
      <c r="U256" s="703">
        <v>1</v>
      </c>
    </row>
    <row r="257" spans="1:21" ht="14.4" customHeight="1" x14ac:dyDescent="0.3">
      <c r="A257" s="663">
        <v>25</v>
      </c>
      <c r="B257" s="664" t="s">
        <v>1680</v>
      </c>
      <c r="C257" s="664" t="s">
        <v>1870</v>
      </c>
      <c r="D257" s="745" t="s">
        <v>2571</v>
      </c>
      <c r="E257" s="746" t="s">
        <v>1904</v>
      </c>
      <c r="F257" s="664" t="s">
        <v>1866</v>
      </c>
      <c r="G257" s="664" t="s">
        <v>1915</v>
      </c>
      <c r="H257" s="664" t="s">
        <v>1188</v>
      </c>
      <c r="I257" s="664" t="s">
        <v>1518</v>
      </c>
      <c r="J257" s="664" t="s">
        <v>1317</v>
      </c>
      <c r="K257" s="664" t="s">
        <v>1795</v>
      </c>
      <c r="L257" s="665">
        <v>154.36000000000001</v>
      </c>
      <c r="M257" s="665">
        <v>4476.4400000000014</v>
      </c>
      <c r="N257" s="664">
        <v>29</v>
      </c>
      <c r="O257" s="747">
        <v>20</v>
      </c>
      <c r="P257" s="665">
        <v>1543.6000000000004</v>
      </c>
      <c r="Q257" s="680">
        <v>0.34482758620689652</v>
      </c>
      <c r="R257" s="664">
        <v>10</v>
      </c>
      <c r="S257" s="680">
        <v>0.34482758620689657</v>
      </c>
      <c r="T257" s="747">
        <v>7.5</v>
      </c>
      <c r="U257" s="703">
        <v>0.375</v>
      </c>
    </row>
    <row r="258" spans="1:21" ht="14.4" customHeight="1" x14ac:dyDescent="0.3">
      <c r="A258" s="663">
        <v>25</v>
      </c>
      <c r="B258" s="664" t="s">
        <v>1680</v>
      </c>
      <c r="C258" s="664" t="s">
        <v>1870</v>
      </c>
      <c r="D258" s="745" t="s">
        <v>2571</v>
      </c>
      <c r="E258" s="746" t="s">
        <v>1904</v>
      </c>
      <c r="F258" s="664" t="s">
        <v>1866</v>
      </c>
      <c r="G258" s="664" t="s">
        <v>1915</v>
      </c>
      <c r="H258" s="664" t="s">
        <v>1188</v>
      </c>
      <c r="I258" s="664" t="s">
        <v>1316</v>
      </c>
      <c r="J258" s="664" t="s">
        <v>1317</v>
      </c>
      <c r="K258" s="664" t="s">
        <v>1796</v>
      </c>
      <c r="L258" s="665">
        <v>225.06</v>
      </c>
      <c r="M258" s="665">
        <v>1125.3</v>
      </c>
      <c r="N258" s="664">
        <v>5</v>
      </c>
      <c r="O258" s="747">
        <v>2</v>
      </c>
      <c r="P258" s="665">
        <v>225.06</v>
      </c>
      <c r="Q258" s="680">
        <v>0.2</v>
      </c>
      <c r="R258" s="664">
        <v>1</v>
      </c>
      <c r="S258" s="680">
        <v>0.2</v>
      </c>
      <c r="T258" s="747">
        <v>0.5</v>
      </c>
      <c r="U258" s="703">
        <v>0.25</v>
      </c>
    </row>
    <row r="259" spans="1:21" ht="14.4" customHeight="1" x14ac:dyDescent="0.3">
      <c r="A259" s="663">
        <v>25</v>
      </c>
      <c r="B259" s="664" t="s">
        <v>1680</v>
      </c>
      <c r="C259" s="664" t="s">
        <v>1870</v>
      </c>
      <c r="D259" s="745" t="s">
        <v>2571</v>
      </c>
      <c r="E259" s="746" t="s">
        <v>1904</v>
      </c>
      <c r="F259" s="664" t="s">
        <v>1866</v>
      </c>
      <c r="G259" s="664" t="s">
        <v>1968</v>
      </c>
      <c r="H259" s="664" t="s">
        <v>524</v>
      </c>
      <c r="I259" s="664" t="s">
        <v>1455</v>
      </c>
      <c r="J259" s="664" t="s">
        <v>1456</v>
      </c>
      <c r="K259" s="664" t="s">
        <v>1967</v>
      </c>
      <c r="L259" s="665">
        <v>170.52</v>
      </c>
      <c r="M259" s="665">
        <v>170.52</v>
      </c>
      <c r="N259" s="664">
        <v>1</v>
      </c>
      <c r="O259" s="747">
        <v>1</v>
      </c>
      <c r="P259" s="665">
        <v>170.52</v>
      </c>
      <c r="Q259" s="680">
        <v>1</v>
      </c>
      <c r="R259" s="664">
        <v>1</v>
      </c>
      <c r="S259" s="680">
        <v>1</v>
      </c>
      <c r="T259" s="747">
        <v>1</v>
      </c>
      <c r="U259" s="703">
        <v>1</v>
      </c>
    </row>
    <row r="260" spans="1:21" ht="14.4" customHeight="1" x14ac:dyDescent="0.3">
      <c r="A260" s="663">
        <v>25</v>
      </c>
      <c r="B260" s="664" t="s">
        <v>1680</v>
      </c>
      <c r="C260" s="664" t="s">
        <v>1870</v>
      </c>
      <c r="D260" s="745" t="s">
        <v>2571</v>
      </c>
      <c r="E260" s="746" t="s">
        <v>1904</v>
      </c>
      <c r="F260" s="664" t="s">
        <v>1866</v>
      </c>
      <c r="G260" s="664" t="s">
        <v>1968</v>
      </c>
      <c r="H260" s="664" t="s">
        <v>524</v>
      </c>
      <c r="I260" s="664" t="s">
        <v>2046</v>
      </c>
      <c r="J260" s="664" t="s">
        <v>1456</v>
      </c>
      <c r="K260" s="664" t="s">
        <v>2047</v>
      </c>
      <c r="L260" s="665">
        <v>0</v>
      </c>
      <c r="M260" s="665">
        <v>0</v>
      </c>
      <c r="N260" s="664">
        <v>2</v>
      </c>
      <c r="O260" s="747">
        <v>1</v>
      </c>
      <c r="P260" s="665">
        <v>0</v>
      </c>
      <c r="Q260" s="680"/>
      <c r="R260" s="664">
        <v>1</v>
      </c>
      <c r="S260" s="680">
        <v>0.5</v>
      </c>
      <c r="T260" s="747">
        <v>0.5</v>
      </c>
      <c r="U260" s="703">
        <v>0.5</v>
      </c>
    </row>
    <row r="261" spans="1:21" ht="14.4" customHeight="1" x14ac:dyDescent="0.3">
      <c r="A261" s="663">
        <v>25</v>
      </c>
      <c r="B261" s="664" t="s">
        <v>1680</v>
      </c>
      <c r="C261" s="664" t="s">
        <v>1870</v>
      </c>
      <c r="D261" s="745" t="s">
        <v>2571</v>
      </c>
      <c r="E261" s="746" t="s">
        <v>1904</v>
      </c>
      <c r="F261" s="664" t="s">
        <v>1866</v>
      </c>
      <c r="G261" s="664" t="s">
        <v>1968</v>
      </c>
      <c r="H261" s="664" t="s">
        <v>524</v>
      </c>
      <c r="I261" s="664" t="s">
        <v>2012</v>
      </c>
      <c r="J261" s="664" t="s">
        <v>1456</v>
      </c>
      <c r="K261" s="664" t="s">
        <v>1967</v>
      </c>
      <c r="L261" s="665">
        <v>0</v>
      </c>
      <c r="M261" s="665">
        <v>0</v>
      </c>
      <c r="N261" s="664">
        <v>1</v>
      </c>
      <c r="O261" s="747">
        <v>0.5</v>
      </c>
      <c r="P261" s="665"/>
      <c r="Q261" s="680"/>
      <c r="R261" s="664"/>
      <c r="S261" s="680">
        <v>0</v>
      </c>
      <c r="T261" s="747"/>
      <c r="U261" s="703">
        <v>0</v>
      </c>
    </row>
    <row r="262" spans="1:21" ht="14.4" customHeight="1" x14ac:dyDescent="0.3">
      <c r="A262" s="663">
        <v>25</v>
      </c>
      <c r="B262" s="664" t="s">
        <v>1680</v>
      </c>
      <c r="C262" s="664" t="s">
        <v>1870</v>
      </c>
      <c r="D262" s="745" t="s">
        <v>2571</v>
      </c>
      <c r="E262" s="746" t="s">
        <v>1904</v>
      </c>
      <c r="F262" s="664" t="s">
        <v>1866</v>
      </c>
      <c r="G262" s="664" t="s">
        <v>1964</v>
      </c>
      <c r="H262" s="664" t="s">
        <v>524</v>
      </c>
      <c r="I262" s="664" t="s">
        <v>2263</v>
      </c>
      <c r="J262" s="664" t="s">
        <v>2264</v>
      </c>
      <c r="K262" s="664" t="s">
        <v>1925</v>
      </c>
      <c r="L262" s="665">
        <v>0</v>
      </c>
      <c r="M262" s="665">
        <v>0</v>
      </c>
      <c r="N262" s="664">
        <v>2</v>
      </c>
      <c r="O262" s="747">
        <v>0.5</v>
      </c>
      <c r="P262" s="665">
        <v>0</v>
      </c>
      <c r="Q262" s="680"/>
      <c r="R262" s="664">
        <v>2</v>
      </c>
      <c r="S262" s="680">
        <v>1</v>
      </c>
      <c r="T262" s="747">
        <v>0.5</v>
      </c>
      <c r="U262" s="703">
        <v>1</v>
      </c>
    </row>
    <row r="263" spans="1:21" ht="14.4" customHeight="1" x14ac:dyDescent="0.3">
      <c r="A263" s="663">
        <v>25</v>
      </c>
      <c r="B263" s="664" t="s">
        <v>1680</v>
      </c>
      <c r="C263" s="664" t="s">
        <v>1870</v>
      </c>
      <c r="D263" s="745" t="s">
        <v>2571</v>
      </c>
      <c r="E263" s="746" t="s">
        <v>1904</v>
      </c>
      <c r="F263" s="664" t="s">
        <v>1866</v>
      </c>
      <c r="G263" s="664" t="s">
        <v>2234</v>
      </c>
      <c r="H263" s="664" t="s">
        <v>524</v>
      </c>
      <c r="I263" s="664" t="s">
        <v>2265</v>
      </c>
      <c r="J263" s="664" t="s">
        <v>2266</v>
      </c>
      <c r="K263" s="664" t="s">
        <v>2267</v>
      </c>
      <c r="L263" s="665">
        <v>0</v>
      </c>
      <c r="M263" s="665">
        <v>0</v>
      </c>
      <c r="N263" s="664">
        <v>1</v>
      </c>
      <c r="O263" s="747">
        <v>1</v>
      </c>
      <c r="P263" s="665"/>
      <c r="Q263" s="680"/>
      <c r="R263" s="664"/>
      <c r="S263" s="680">
        <v>0</v>
      </c>
      <c r="T263" s="747"/>
      <c r="U263" s="703">
        <v>0</v>
      </c>
    </row>
    <row r="264" spans="1:21" ht="14.4" customHeight="1" x14ac:dyDescent="0.3">
      <c r="A264" s="663">
        <v>25</v>
      </c>
      <c r="B264" s="664" t="s">
        <v>1680</v>
      </c>
      <c r="C264" s="664" t="s">
        <v>1870</v>
      </c>
      <c r="D264" s="745" t="s">
        <v>2571</v>
      </c>
      <c r="E264" s="746" t="s">
        <v>1904</v>
      </c>
      <c r="F264" s="664" t="s">
        <v>1866</v>
      </c>
      <c r="G264" s="664" t="s">
        <v>2234</v>
      </c>
      <c r="H264" s="664" t="s">
        <v>524</v>
      </c>
      <c r="I264" s="664" t="s">
        <v>2268</v>
      </c>
      <c r="J264" s="664" t="s">
        <v>2269</v>
      </c>
      <c r="K264" s="664" t="s">
        <v>2270</v>
      </c>
      <c r="L264" s="665">
        <v>24.35</v>
      </c>
      <c r="M264" s="665">
        <v>73.050000000000011</v>
      </c>
      <c r="N264" s="664">
        <v>3</v>
      </c>
      <c r="O264" s="747">
        <v>1.5</v>
      </c>
      <c r="P264" s="665">
        <v>48.7</v>
      </c>
      <c r="Q264" s="680">
        <v>0.66666666666666663</v>
      </c>
      <c r="R264" s="664">
        <v>2</v>
      </c>
      <c r="S264" s="680">
        <v>0.66666666666666663</v>
      </c>
      <c r="T264" s="747">
        <v>1</v>
      </c>
      <c r="U264" s="703">
        <v>0.66666666666666663</v>
      </c>
    </row>
    <row r="265" spans="1:21" ht="14.4" customHeight="1" x14ac:dyDescent="0.3">
      <c r="A265" s="663">
        <v>25</v>
      </c>
      <c r="B265" s="664" t="s">
        <v>1680</v>
      </c>
      <c r="C265" s="664" t="s">
        <v>1870</v>
      </c>
      <c r="D265" s="745" t="s">
        <v>2571</v>
      </c>
      <c r="E265" s="746" t="s">
        <v>1904</v>
      </c>
      <c r="F265" s="664" t="s">
        <v>1866</v>
      </c>
      <c r="G265" s="664" t="s">
        <v>2234</v>
      </c>
      <c r="H265" s="664" t="s">
        <v>524</v>
      </c>
      <c r="I265" s="664" t="s">
        <v>2271</v>
      </c>
      <c r="J265" s="664" t="s">
        <v>2269</v>
      </c>
      <c r="K265" s="664" t="s">
        <v>2272</v>
      </c>
      <c r="L265" s="665">
        <v>60.9</v>
      </c>
      <c r="M265" s="665">
        <v>60.9</v>
      </c>
      <c r="N265" s="664">
        <v>1</v>
      </c>
      <c r="O265" s="747">
        <v>0.5</v>
      </c>
      <c r="P265" s="665"/>
      <c r="Q265" s="680">
        <v>0</v>
      </c>
      <c r="R265" s="664"/>
      <c r="S265" s="680">
        <v>0</v>
      </c>
      <c r="T265" s="747"/>
      <c r="U265" s="703">
        <v>0</v>
      </c>
    </row>
    <row r="266" spans="1:21" ht="14.4" customHeight="1" x14ac:dyDescent="0.3">
      <c r="A266" s="663">
        <v>25</v>
      </c>
      <c r="B266" s="664" t="s">
        <v>1680</v>
      </c>
      <c r="C266" s="664" t="s">
        <v>1870</v>
      </c>
      <c r="D266" s="745" t="s">
        <v>2571</v>
      </c>
      <c r="E266" s="746" t="s">
        <v>1904</v>
      </c>
      <c r="F266" s="664" t="s">
        <v>1866</v>
      </c>
      <c r="G266" s="664" t="s">
        <v>2166</v>
      </c>
      <c r="H266" s="664" t="s">
        <v>524</v>
      </c>
      <c r="I266" s="664" t="s">
        <v>2170</v>
      </c>
      <c r="J266" s="664" t="s">
        <v>2168</v>
      </c>
      <c r="K266" s="664" t="s">
        <v>2171</v>
      </c>
      <c r="L266" s="665">
        <v>79.58</v>
      </c>
      <c r="M266" s="665">
        <v>79.58</v>
      </c>
      <c r="N266" s="664">
        <v>1</v>
      </c>
      <c r="O266" s="747">
        <v>0.5</v>
      </c>
      <c r="P266" s="665">
        <v>79.58</v>
      </c>
      <c r="Q266" s="680">
        <v>1</v>
      </c>
      <c r="R266" s="664">
        <v>1</v>
      </c>
      <c r="S266" s="680">
        <v>1</v>
      </c>
      <c r="T266" s="747">
        <v>0.5</v>
      </c>
      <c r="U266" s="703">
        <v>1</v>
      </c>
    </row>
    <row r="267" spans="1:21" ht="14.4" customHeight="1" x14ac:dyDescent="0.3">
      <c r="A267" s="663">
        <v>25</v>
      </c>
      <c r="B267" s="664" t="s">
        <v>1680</v>
      </c>
      <c r="C267" s="664" t="s">
        <v>1870</v>
      </c>
      <c r="D267" s="745" t="s">
        <v>2571</v>
      </c>
      <c r="E267" s="746" t="s">
        <v>1904</v>
      </c>
      <c r="F267" s="664" t="s">
        <v>1866</v>
      </c>
      <c r="G267" s="664" t="s">
        <v>2166</v>
      </c>
      <c r="H267" s="664" t="s">
        <v>524</v>
      </c>
      <c r="I267" s="664" t="s">
        <v>2273</v>
      </c>
      <c r="J267" s="664" t="s">
        <v>2168</v>
      </c>
      <c r="K267" s="664" t="s">
        <v>2274</v>
      </c>
      <c r="L267" s="665">
        <v>0</v>
      </c>
      <c r="M267" s="665">
        <v>0</v>
      </c>
      <c r="N267" s="664">
        <v>1</v>
      </c>
      <c r="O267" s="747">
        <v>0.5</v>
      </c>
      <c r="P267" s="665"/>
      <c r="Q267" s="680"/>
      <c r="R267" s="664"/>
      <c r="S267" s="680">
        <v>0</v>
      </c>
      <c r="T267" s="747"/>
      <c r="U267" s="703">
        <v>0</v>
      </c>
    </row>
    <row r="268" spans="1:21" ht="14.4" customHeight="1" x14ac:dyDescent="0.3">
      <c r="A268" s="663">
        <v>25</v>
      </c>
      <c r="B268" s="664" t="s">
        <v>1680</v>
      </c>
      <c r="C268" s="664" t="s">
        <v>1870</v>
      </c>
      <c r="D268" s="745" t="s">
        <v>2571</v>
      </c>
      <c r="E268" s="746" t="s">
        <v>1904</v>
      </c>
      <c r="F268" s="664" t="s">
        <v>1866</v>
      </c>
      <c r="G268" s="664" t="s">
        <v>1916</v>
      </c>
      <c r="H268" s="664" t="s">
        <v>524</v>
      </c>
      <c r="I268" s="664" t="s">
        <v>1463</v>
      </c>
      <c r="J268" s="664" t="s">
        <v>1464</v>
      </c>
      <c r="K268" s="664" t="s">
        <v>1917</v>
      </c>
      <c r="L268" s="665">
        <v>132.97999999999999</v>
      </c>
      <c r="M268" s="665">
        <v>930.8599999999999</v>
      </c>
      <c r="N268" s="664">
        <v>7</v>
      </c>
      <c r="O268" s="747">
        <v>3.5</v>
      </c>
      <c r="P268" s="665">
        <v>531.91999999999996</v>
      </c>
      <c r="Q268" s="680">
        <v>0.5714285714285714</v>
      </c>
      <c r="R268" s="664">
        <v>4</v>
      </c>
      <c r="S268" s="680">
        <v>0.5714285714285714</v>
      </c>
      <c r="T268" s="747">
        <v>2</v>
      </c>
      <c r="U268" s="703">
        <v>0.5714285714285714</v>
      </c>
    </row>
    <row r="269" spans="1:21" ht="14.4" customHeight="1" x14ac:dyDescent="0.3">
      <c r="A269" s="663">
        <v>25</v>
      </c>
      <c r="B269" s="664" t="s">
        <v>1680</v>
      </c>
      <c r="C269" s="664" t="s">
        <v>1870</v>
      </c>
      <c r="D269" s="745" t="s">
        <v>2571</v>
      </c>
      <c r="E269" s="746" t="s">
        <v>1904</v>
      </c>
      <c r="F269" s="664" t="s">
        <v>1866</v>
      </c>
      <c r="G269" s="664" t="s">
        <v>1916</v>
      </c>
      <c r="H269" s="664" t="s">
        <v>524</v>
      </c>
      <c r="I269" s="664" t="s">
        <v>1978</v>
      </c>
      <c r="J269" s="664" t="s">
        <v>1464</v>
      </c>
      <c r="K269" s="664" t="s">
        <v>1917</v>
      </c>
      <c r="L269" s="665">
        <v>132.97999999999999</v>
      </c>
      <c r="M269" s="665">
        <v>265.95999999999998</v>
      </c>
      <c r="N269" s="664">
        <v>2</v>
      </c>
      <c r="O269" s="747">
        <v>0.5</v>
      </c>
      <c r="P269" s="665"/>
      <c r="Q269" s="680">
        <v>0</v>
      </c>
      <c r="R269" s="664"/>
      <c r="S269" s="680">
        <v>0</v>
      </c>
      <c r="T269" s="747"/>
      <c r="U269" s="703">
        <v>0</v>
      </c>
    </row>
    <row r="270" spans="1:21" ht="14.4" customHeight="1" x14ac:dyDescent="0.3">
      <c r="A270" s="663">
        <v>25</v>
      </c>
      <c r="B270" s="664" t="s">
        <v>1680</v>
      </c>
      <c r="C270" s="664" t="s">
        <v>1870</v>
      </c>
      <c r="D270" s="745" t="s">
        <v>2571</v>
      </c>
      <c r="E270" s="746" t="s">
        <v>1904</v>
      </c>
      <c r="F270" s="664" t="s">
        <v>1866</v>
      </c>
      <c r="G270" s="664" t="s">
        <v>1998</v>
      </c>
      <c r="H270" s="664" t="s">
        <v>524</v>
      </c>
      <c r="I270" s="664" t="s">
        <v>1485</v>
      </c>
      <c r="J270" s="664" t="s">
        <v>1486</v>
      </c>
      <c r="K270" s="664" t="s">
        <v>1999</v>
      </c>
      <c r="L270" s="665">
        <v>115.13</v>
      </c>
      <c r="M270" s="665">
        <v>115.13</v>
      </c>
      <c r="N270" s="664">
        <v>1</v>
      </c>
      <c r="O270" s="747">
        <v>1</v>
      </c>
      <c r="P270" s="665"/>
      <c r="Q270" s="680">
        <v>0</v>
      </c>
      <c r="R270" s="664"/>
      <c r="S270" s="680">
        <v>0</v>
      </c>
      <c r="T270" s="747"/>
      <c r="U270" s="703">
        <v>0</v>
      </c>
    </row>
    <row r="271" spans="1:21" ht="14.4" customHeight="1" x14ac:dyDescent="0.3">
      <c r="A271" s="663">
        <v>25</v>
      </c>
      <c r="B271" s="664" t="s">
        <v>1680</v>
      </c>
      <c r="C271" s="664" t="s">
        <v>1870</v>
      </c>
      <c r="D271" s="745" t="s">
        <v>2571</v>
      </c>
      <c r="E271" s="746" t="s">
        <v>1904</v>
      </c>
      <c r="F271" s="664" t="s">
        <v>1866</v>
      </c>
      <c r="G271" s="664" t="s">
        <v>2040</v>
      </c>
      <c r="H271" s="664" t="s">
        <v>524</v>
      </c>
      <c r="I271" s="664" t="s">
        <v>727</v>
      </c>
      <c r="J271" s="664" t="s">
        <v>2041</v>
      </c>
      <c r="K271" s="664" t="s">
        <v>2042</v>
      </c>
      <c r="L271" s="665">
        <v>38.56</v>
      </c>
      <c r="M271" s="665">
        <v>192.8</v>
      </c>
      <c r="N271" s="664">
        <v>5</v>
      </c>
      <c r="O271" s="747">
        <v>3</v>
      </c>
      <c r="P271" s="665">
        <v>77.12</v>
      </c>
      <c r="Q271" s="680">
        <v>0.4</v>
      </c>
      <c r="R271" s="664">
        <v>2</v>
      </c>
      <c r="S271" s="680">
        <v>0.4</v>
      </c>
      <c r="T271" s="747">
        <v>1</v>
      </c>
      <c r="U271" s="703">
        <v>0.33333333333333331</v>
      </c>
    </row>
    <row r="272" spans="1:21" ht="14.4" customHeight="1" x14ac:dyDescent="0.3">
      <c r="A272" s="663">
        <v>25</v>
      </c>
      <c r="B272" s="664" t="s">
        <v>1680</v>
      </c>
      <c r="C272" s="664" t="s">
        <v>1870</v>
      </c>
      <c r="D272" s="745" t="s">
        <v>2571</v>
      </c>
      <c r="E272" s="746" t="s">
        <v>1904</v>
      </c>
      <c r="F272" s="664" t="s">
        <v>1866</v>
      </c>
      <c r="G272" s="664" t="s">
        <v>1959</v>
      </c>
      <c r="H272" s="664" t="s">
        <v>524</v>
      </c>
      <c r="I272" s="664" t="s">
        <v>1443</v>
      </c>
      <c r="J272" s="664" t="s">
        <v>1444</v>
      </c>
      <c r="K272" s="664" t="s">
        <v>1958</v>
      </c>
      <c r="L272" s="665">
        <v>34.19</v>
      </c>
      <c r="M272" s="665">
        <v>307.70999999999998</v>
      </c>
      <c r="N272" s="664">
        <v>9</v>
      </c>
      <c r="O272" s="747">
        <v>3.5</v>
      </c>
      <c r="P272" s="665">
        <v>68.38</v>
      </c>
      <c r="Q272" s="680">
        <v>0.22222222222222221</v>
      </c>
      <c r="R272" s="664">
        <v>2</v>
      </c>
      <c r="S272" s="680">
        <v>0.22222222222222221</v>
      </c>
      <c r="T272" s="747">
        <v>1</v>
      </c>
      <c r="U272" s="703">
        <v>0.2857142857142857</v>
      </c>
    </row>
    <row r="273" spans="1:21" ht="14.4" customHeight="1" x14ac:dyDescent="0.3">
      <c r="A273" s="663">
        <v>25</v>
      </c>
      <c r="B273" s="664" t="s">
        <v>1680</v>
      </c>
      <c r="C273" s="664" t="s">
        <v>1870</v>
      </c>
      <c r="D273" s="745" t="s">
        <v>2571</v>
      </c>
      <c r="E273" s="746" t="s">
        <v>1904</v>
      </c>
      <c r="F273" s="664" t="s">
        <v>1866</v>
      </c>
      <c r="G273" s="664" t="s">
        <v>1959</v>
      </c>
      <c r="H273" s="664" t="s">
        <v>524</v>
      </c>
      <c r="I273" s="664" t="s">
        <v>2275</v>
      </c>
      <c r="J273" s="664" t="s">
        <v>1444</v>
      </c>
      <c r="K273" s="664" t="s">
        <v>2276</v>
      </c>
      <c r="L273" s="665">
        <v>0</v>
      </c>
      <c r="M273" s="665">
        <v>0</v>
      </c>
      <c r="N273" s="664">
        <v>1</v>
      </c>
      <c r="O273" s="747">
        <v>0.5</v>
      </c>
      <c r="P273" s="665"/>
      <c r="Q273" s="680"/>
      <c r="R273" s="664"/>
      <c r="S273" s="680">
        <v>0</v>
      </c>
      <c r="T273" s="747"/>
      <c r="U273" s="703">
        <v>0</v>
      </c>
    </row>
    <row r="274" spans="1:21" ht="14.4" customHeight="1" x14ac:dyDescent="0.3">
      <c r="A274" s="663">
        <v>25</v>
      </c>
      <c r="B274" s="664" t="s">
        <v>1680</v>
      </c>
      <c r="C274" s="664" t="s">
        <v>1870</v>
      </c>
      <c r="D274" s="745" t="s">
        <v>2571</v>
      </c>
      <c r="E274" s="746" t="s">
        <v>1904</v>
      </c>
      <c r="F274" s="664" t="s">
        <v>1866</v>
      </c>
      <c r="G274" s="664" t="s">
        <v>2277</v>
      </c>
      <c r="H274" s="664" t="s">
        <v>524</v>
      </c>
      <c r="I274" s="664" t="s">
        <v>2278</v>
      </c>
      <c r="J274" s="664" t="s">
        <v>2279</v>
      </c>
      <c r="K274" s="664" t="s">
        <v>2280</v>
      </c>
      <c r="L274" s="665">
        <v>115.13</v>
      </c>
      <c r="M274" s="665">
        <v>115.13</v>
      </c>
      <c r="N274" s="664">
        <v>1</v>
      </c>
      <c r="O274" s="747">
        <v>1</v>
      </c>
      <c r="P274" s="665"/>
      <c r="Q274" s="680">
        <v>0</v>
      </c>
      <c r="R274" s="664"/>
      <c r="S274" s="680">
        <v>0</v>
      </c>
      <c r="T274" s="747"/>
      <c r="U274" s="703">
        <v>0</v>
      </c>
    </row>
    <row r="275" spans="1:21" ht="14.4" customHeight="1" x14ac:dyDescent="0.3">
      <c r="A275" s="663">
        <v>25</v>
      </c>
      <c r="B275" s="664" t="s">
        <v>1680</v>
      </c>
      <c r="C275" s="664" t="s">
        <v>1870</v>
      </c>
      <c r="D275" s="745" t="s">
        <v>2571</v>
      </c>
      <c r="E275" s="746" t="s">
        <v>1904</v>
      </c>
      <c r="F275" s="664" t="s">
        <v>1866</v>
      </c>
      <c r="G275" s="664" t="s">
        <v>1918</v>
      </c>
      <c r="H275" s="664" t="s">
        <v>1188</v>
      </c>
      <c r="I275" s="664" t="s">
        <v>1258</v>
      </c>
      <c r="J275" s="664" t="s">
        <v>550</v>
      </c>
      <c r="K275" s="664" t="s">
        <v>1826</v>
      </c>
      <c r="L275" s="665">
        <v>18.260000000000002</v>
      </c>
      <c r="M275" s="665">
        <v>219.12</v>
      </c>
      <c r="N275" s="664">
        <v>12</v>
      </c>
      <c r="O275" s="747">
        <v>7.5</v>
      </c>
      <c r="P275" s="665">
        <v>54.78</v>
      </c>
      <c r="Q275" s="680">
        <v>0.25</v>
      </c>
      <c r="R275" s="664">
        <v>3</v>
      </c>
      <c r="S275" s="680">
        <v>0.25</v>
      </c>
      <c r="T275" s="747">
        <v>2</v>
      </c>
      <c r="U275" s="703">
        <v>0.26666666666666666</v>
      </c>
    </row>
    <row r="276" spans="1:21" ht="14.4" customHeight="1" x14ac:dyDescent="0.3">
      <c r="A276" s="663">
        <v>25</v>
      </c>
      <c r="B276" s="664" t="s">
        <v>1680</v>
      </c>
      <c r="C276" s="664" t="s">
        <v>1870</v>
      </c>
      <c r="D276" s="745" t="s">
        <v>2571</v>
      </c>
      <c r="E276" s="746" t="s">
        <v>1904</v>
      </c>
      <c r="F276" s="664" t="s">
        <v>1866</v>
      </c>
      <c r="G276" s="664" t="s">
        <v>1918</v>
      </c>
      <c r="H276" s="664" t="s">
        <v>524</v>
      </c>
      <c r="I276" s="664" t="s">
        <v>1919</v>
      </c>
      <c r="J276" s="664" t="s">
        <v>550</v>
      </c>
      <c r="K276" s="664" t="s">
        <v>1920</v>
      </c>
      <c r="L276" s="665">
        <v>18.260000000000002</v>
      </c>
      <c r="M276" s="665">
        <v>91.300000000000011</v>
      </c>
      <c r="N276" s="664">
        <v>5</v>
      </c>
      <c r="O276" s="747">
        <v>3</v>
      </c>
      <c r="P276" s="665">
        <v>73.040000000000006</v>
      </c>
      <c r="Q276" s="680">
        <v>0.79999999999999993</v>
      </c>
      <c r="R276" s="664">
        <v>4</v>
      </c>
      <c r="S276" s="680">
        <v>0.8</v>
      </c>
      <c r="T276" s="747">
        <v>2.5</v>
      </c>
      <c r="U276" s="703">
        <v>0.83333333333333337</v>
      </c>
    </row>
    <row r="277" spans="1:21" ht="14.4" customHeight="1" x14ac:dyDescent="0.3">
      <c r="A277" s="663">
        <v>25</v>
      </c>
      <c r="B277" s="664" t="s">
        <v>1680</v>
      </c>
      <c r="C277" s="664" t="s">
        <v>1870</v>
      </c>
      <c r="D277" s="745" t="s">
        <v>2571</v>
      </c>
      <c r="E277" s="746" t="s">
        <v>1904</v>
      </c>
      <c r="F277" s="664" t="s">
        <v>1866</v>
      </c>
      <c r="G277" s="664" t="s">
        <v>1942</v>
      </c>
      <c r="H277" s="664" t="s">
        <v>524</v>
      </c>
      <c r="I277" s="664" t="s">
        <v>1943</v>
      </c>
      <c r="J277" s="664" t="s">
        <v>1944</v>
      </c>
      <c r="K277" s="664" t="s">
        <v>1945</v>
      </c>
      <c r="L277" s="665">
        <v>0</v>
      </c>
      <c r="M277" s="665">
        <v>0</v>
      </c>
      <c r="N277" s="664">
        <v>2</v>
      </c>
      <c r="O277" s="747">
        <v>2</v>
      </c>
      <c r="P277" s="665"/>
      <c r="Q277" s="680"/>
      <c r="R277" s="664"/>
      <c r="S277" s="680">
        <v>0</v>
      </c>
      <c r="T277" s="747"/>
      <c r="U277" s="703">
        <v>0</v>
      </c>
    </row>
    <row r="278" spans="1:21" ht="14.4" customHeight="1" x14ac:dyDescent="0.3">
      <c r="A278" s="663">
        <v>25</v>
      </c>
      <c r="B278" s="664" t="s">
        <v>1680</v>
      </c>
      <c r="C278" s="664" t="s">
        <v>1870</v>
      </c>
      <c r="D278" s="745" t="s">
        <v>2571</v>
      </c>
      <c r="E278" s="746" t="s">
        <v>1904</v>
      </c>
      <c r="F278" s="664" t="s">
        <v>1866</v>
      </c>
      <c r="G278" s="664" t="s">
        <v>2139</v>
      </c>
      <c r="H278" s="664" t="s">
        <v>524</v>
      </c>
      <c r="I278" s="664" t="s">
        <v>1129</v>
      </c>
      <c r="J278" s="664" t="s">
        <v>1130</v>
      </c>
      <c r="K278" s="664" t="s">
        <v>1131</v>
      </c>
      <c r="L278" s="665">
        <v>108.44</v>
      </c>
      <c r="M278" s="665">
        <v>108.44</v>
      </c>
      <c r="N278" s="664">
        <v>1</v>
      </c>
      <c r="O278" s="747">
        <v>0.5</v>
      </c>
      <c r="P278" s="665"/>
      <c r="Q278" s="680">
        <v>0</v>
      </c>
      <c r="R278" s="664"/>
      <c r="S278" s="680">
        <v>0</v>
      </c>
      <c r="T278" s="747"/>
      <c r="U278" s="703">
        <v>0</v>
      </c>
    </row>
    <row r="279" spans="1:21" ht="14.4" customHeight="1" x14ac:dyDescent="0.3">
      <c r="A279" s="663">
        <v>25</v>
      </c>
      <c r="B279" s="664" t="s">
        <v>1680</v>
      </c>
      <c r="C279" s="664" t="s">
        <v>1870</v>
      </c>
      <c r="D279" s="745" t="s">
        <v>2571</v>
      </c>
      <c r="E279" s="746" t="s">
        <v>1904</v>
      </c>
      <c r="F279" s="664" t="s">
        <v>1866</v>
      </c>
      <c r="G279" s="664" t="s">
        <v>2139</v>
      </c>
      <c r="H279" s="664" t="s">
        <v>524</v>
      </c>
      <c r="I279" s="664" t="s">
        <v>2140</v>
      </c>
      <c r="J279" s="664" t="s">
        <v>1130</v>
      </c>
      <c r="K279" s="664" t="s">
        <v>2141</v>
      </c>
      <c r="L279" s="665">
        <v>54.23</v>
      </c>
      <c r="M279" s="665">
        <v>162.69</v>
      </c>
      <c r="N279" s="664">
        <v>3</v>
      </c>
      <c r="O279" s="747">
        <v>2</v>
      </c>
      <c r="P279" s="665">
        <v>54.23</v>
      </c>
      <c r="Q279" s="680">
        <v>0.33333333333333331</v>
      </c>
      <c r="R279" s="664">
        <v>1</v>
      </c>
      <c r="S279" s="680">
        <v>0.33333333333333331</v>
      </c>
      <c r="T279" s="747">
        <v>1</v>
      </c>
      <c r="U279" s="703">
        <v>0.5</v>
      </c>
    </row>
    <row r="280" spans="1:21" ht="14.4" customHeight="1" x14ac:dyDescent="0.3">
      <c r="A280" s="663">
        <v>25</v>
      </c>
      <c r="B280" s="664" t="s">
        <v>1680</v>
      </c>
      <c r="C280" s="664" t="s">
        <v>1870</v>
      </c>
      <c r="D280" s="745" t="s">
        <v>2571</v>
      </c>
      <c r="E280" s="746" t="s">
        <v>1904</v>
      </c>
      <c r="F280" s="664" t="s">
        <v>1866</v>
      </c>
      <c r="G280" s="664" t="s">
        <v>2281</v>
      </c>
      <c r="H280" s="664" t="s">
        <v>524</v>
      </c>
      <c r="I280" s="664" t="s">
        <v>2282</v>
      </c>
      <c r="J280" s="664" t="s">
        <v>2283</v>
      </c>
      <c r="K280" s="664" t="s">
        <v>2284</v>
      </c>
      <c r="L280" s="665">
        <v>0</v>
      </c>
      <c r="M280" s="665">
        <v>0</v>
      </c>
      <c r="N280" s="664">
        <v>2</v>
      </c>
      <c r="O280" s="747">
        <v>1.5</v>
      </c>
      <c r="P280" s="665"/>
      <c r="Q280" s="680"/>
      <c r="R280" s="664"/>
      <c r="S280" s="680">
        <v>0</v>
      </c>
      <c r="T280" s="747"/>
      <c r="U280" s="703">
        <v>0</v>
      </c>
    </row>
    <row r="281" spans="1:21" ht="14.4" customHeight="1" x14ac:dyDescent="0.3">
      <c r="A281" s="663">
        <v>25</v>
      </c>
      <c r="B281" s="664" t="s">
        <v>1680</v>
      </c>
      <c r="C281" s="664" t="s">
        <v>1870</v>
      </c>
      <c r="D281" s="745" t="s">
        <v>2571</v>
      </c>
      <c r="E281" s="746" t="s">
        <v>1904</v>
      </c>
      <c r="F281" s="664" t="s">
        <v>1866</v>
      </c>
      <c r="G281" s="664" t="s">
        <v>2285</v>
      </c>
      <c r="H281" s="664" t="s">
        <v>524</v>
      </c>
      <c r="I281" s="664" t="s">
        <v>2286</v>
      </c>
      <c r="J281" s="664" t="s">
        <v>2287</v>
      </c>
      <c r="K281" s="664" t="s">
        <v>2288</v>
      </c>
      <c r="L281" s="665">
        <v>139.63999999999999</v>
      </c>
      <c r="M281" s="665">
        <v>139.63999999999999</v>
      </c>
      <c r="N281" s="664">
        <v>1</v>
      </c>
      <c r="O281" s="747">
        <v>1</v>
      </c>
      <c r="P281" s="665"/>
      <c r="Q281" s="680">
        <v>0</v>
      </c>
      <c r="R281" s="664"/>
      <c r="S281" s="680">
        <v>0</v>
      </c>
      <c r="T281" s="747"/>
      <c r="U281" s="703">
        <v>0</v>
      </c>
    </row>
    <row r="282" spans="1:21" ht="14.4" customHeight="1" x14ac:dyDescent="0.3">
      <c r="A282" s="663">
        <v>25</v>
      </c>
      <c r="B282" s="664" t="s">
        <v>1680</v>
      </c>
      <c r="C282" s="664" t="s">
        <v>1870</v>
      </c>
      <c r="D282" s="745" t="s">
        <v>2571</v>
      </c>
      <c r="E282" s="746" t="s">
        <v>1904</v>
      </c>
      <c r="F282" s="664" t="s">
        <v>1866</v>
      </c>
      <c r="G282" s="664" t="s">
        <v>2103</v>
      </c>
      <c r="H282" s="664" t="s">
        <v>1188</v>
      </c>
      <c r="I282" s="664" t="s">
        <v>2289</v>
      </c>
      <c r="J282" s="664" t="s">
        <v>2290</v>
      </c>
      <c r="K282" s="664" t="s">
        <v>2291</v>
      </c>
      <c r="L282" s="665">
        <v>31.32</v>
      </c>
      <c r="M282" s="665">
        <v>31.32</v>
      </c>
      <c r="N282" s="664">
        <v>1</v>
      </c>
      <c r="O282" s="747">
        <v>0.5</v>
      </c>
      <c r="P282" s="665"/>
      <c r="Q282" s="680">
        <v>0</v>
      </c>
      <c r="R282" s="664"/>
      <c r="S282" s="680">
        <v>0</v>
      </c>
      <c r="T282" s="747"/>
      <c r="U282" s="703">
        <v>0</v>
      </c>
    </row>
    <row r="283" spans="1:21" ht="14.4" customHeight="1" x14ac:dyDescent="0.3">
      <c r="A283" s="663">
        <v>25</v>
      </c>
      <c r="B283" s="664" t="s">
        <v>1680</v>
      </c>
      <c r="C283" s="664" t="s">
        <v>1870</v>
      </c>
      <c r="D283" s="745" t="s">
        <v>2571</v>
      </c>
      <c r="E283" s="746" t="s">
        <v>1904</v>
      </c>
      <c r="F283" s="664" t="s">
        <v>1866</v>
      </c>
      <c r="G283" s="664" t="s">
        <v>2142</v>
      </c>
      <c r="H283" s="664" t="s">
        <v>524</v>
      </c>
      <c r="I283" s="664" t="s">
        <v>2292</v>
      </c>
      <c r="J283" s="664" t="s">
        <v>2144</v>
      </c>
      <c r="K283" s="664" t="s">
        <v>2293</v>
      </c>
      <c r="L283" s="665">
        <v>0</v>
      </c>
      <c r="M283" s="665">
        <v>0</v>
      </c>
      <c r="N283" s="664">
        <v>1</v>
      </c>
      <c r="O283" s="747">
        <v>1</v>
      </c>
      <c r="P283" s="665"/>
      <c r="Q283" s="680"/>
      <c r="R283" s="664"/>
      <c r="S283" s="680">
        <v>0</v>
      </c>
      <c r="T283" s="747"/>
      <c r="U283" s="703">
        <v>0</v>
      </c>
    </row>
    <row r="284" spans="1:21" ht="14.4" customHeight="1" x14ac:dyDescent="0.3">
      <c r="A284" s="663">
        <v>25</v>
      </c>
      <c r="B284" s="664" t="s">
        <v>1680</v>
      </c>
      <c r="C284" s="664" t="s">
        <v>1870</v>
      </c>
      <c r="D284" s="745" t="s">
        <v>2571</v>
      </c>
      <c r="E284" s="746" t="s">
        <v>1904</v>
      </c>
      <c r="F284" s="664" t="s">
        <v>1867</v>
      </c>
      <c r="G284" s="664" t="s">
        <v>2111</v>
      </c>
      <c r="H284" s="664" t="s">
        <v>524</v>
      </c>
      <c r="I284" s="664" t="s">
        <v>588</v>
      </c>
      <c r="J284" s="664" t="s">
        <v>2113</v>
      </c>
      <c r="K284" s="664"/>
      <c r="L284" s="665">
        <v>0</v>
      </c>
      <c r="M284" s="665">
        <v>0</v>
      </c>
      <c r="N284" s="664">
        <v>1</v>
      </c>
      <c r="O284" s="747">
        <v>1</v>
      </c>
      <c r="P284" s="665">
        <v>0</v>
      </c>
      <c r="Q284" s="680"/>
      <c r="R284" s="664">
        <v>1</v>
      </c>
      <c r="S284" s="680">
        <v>1</v>
      </c>
      <c r="T284" s="747">
        <v>1</v>
      </c>
      <c r="U284" s="703">
        <v>1</v>
      </c>
    </row>
    <row r="285" spans="1:21" ht="14.4" customHeight="1" x14ac:dyDescent="0.3">
      <c r="A285" s="663">
        <v>25</v>
      </c>
      <c r="B285" s="664" t="s">
        <v>1680</v>
      </c>
      <c r="C285" s="664" t="s">
        <v>1870</v>
      </c>
      <c r="D285" s="745" t="s">
        <v>2571</v>
      </c>
      <c r="E285" s="746" t="s">
        <v>1905</v>
      </c>
      <c r="F285" s="664" t="s">
        <v>1866</v>
      </c>
      <c r="G285" s="664" t="s">
        <v>1915</v>
      </c>
      <c r="H285" s="664" t="s">
        <v>1188</v>
      </c>
      <c r="I285" s="664" t="s">
        <v>1518</v>
      </c>
      <c r="J285" s="664" t="s">
        <v>1317</v>
      </c>
      <c r="K285" s="664" t="s">
        <v>1795</v>
      </c>
      <c r="L285" s="665">
        <v>154.36000000000001</v>
      </c>
      <c r="M285" s="665">
        <v>5711.3200000000024</v>
      </c>
      <c r="N285" s="664">
        <v>37</v>
      </c>
      <c r="O285" s="747">
        <v>33</v>
      </c>
      <c r="P285" s="665">
        <v>3241.5600000000013</v>
      </c>
      <c r="Q285" s="680">
        <v>0.56756756756756754</v>
      </c>
      <c r="R285" s="664">
        <v>21</v>
      </c>
      <c r="S285" s="680">
        <v>0.56756756756756754</v>
      </c>
      <c r="T285" s="747">
        <v>17</v>
      </c>
      <c r="U285" s="703">
        <v>0.51515151515151514</v>
      </c>
    </row>
    <row r="286" spans="1:21" ht="14.4" customHeight="1" x14ac:dyDescent="0.3">
      <c r="A286" s="663">
        <v>25</v>
      </c>
      <c r="B286" s="664" t="s">
        <v>1680</v>
      </c>
      <c r="C286" s="664" t="s">
        <v>1870</v>
      </c>
      <c r="D286" s="745" t="s">
        <v>2571</v>
      </c>
      <c r="E286" s="746" t="s">
        <v>1905</v>
      </c>
      <c r="F286" s="664" t="s">
        <v>1866</v>
      </c>
      <c r="G286" s="664" t="s">
        <v>2116</v>
      </c>
      <c r="H286" s="664" t="s">
        <v>524</v>
      </c>
      <c r="I286" s="664" t="s">
        <v>731</v>
      </c>
      <c r="J286" s="664" t="s">
        <v>2212</v>
      </c>
      <c r="K286" s="664" t="s">
        <v>2213</v>
      </c>
      <c r="L286" s="665">
        <v>0</v>
      </c>
      <c r="M286" s="665">
        <v>0</v>
      </c>
      <c r="N286" s="664">
        <v>1</v>
      </c>
      <c r="O286" s="747">
        <v>1</v>
      </c>
      <c r="P286" s="665">
        <v>0</v>
      </c>
      <c r="Q286" s="680"/>
      <c r="R286" s="664">
        <v>1</v>
      </c>
      <c r="S286" s="680">
        <v>1</v>
      </c>
      <c r="T286" s="747">
        <v>1</v>
      </c>
      <c r="U286" s="703">
        <v>1</v>
      </c>
    </row>
    <row r="287" spans="1:21" ht="14.4" customHeight="1" x14ac:dyDescent="0.3">
      <c r="A287" s="663">
        <v>25</v>
      </c>
      <c r="B287" s="664" t="s">
        <v>1680</v>
      </c>
      <c r="C287" s="664" t="s">
        <v>1870</v>
      </c>
      <c r="D287" s="745" t="s">
        <v>2571</v>
      </c>
      <c r="E287" s="746" t="s">
        <v>1905</v>
      </c>
      <c r="F287" s="664" t="s">
        <v>1866</v>
      </c>
      <c r="G287" s="664" t="s">
        <v>2050</v>
      </c>
      <c r="H287" s="664" t="s">
        <v>524</v>
      </c>
      <c r="I287" s="664" t="s">
        <v>2051</v>
      </c>
      <c r="J287" s="664" t="s">
        <v>2052</v>
      </c>
      <c r="K287" s="664" t="s">
        <v>2053</v>
      </c>
      <c r="L287" s="665">
        <v>72.5</v>
      </c>
      <c r="M287" s="665">
        <v>290</v>
      </c>
      <c r="N287" s="664">
        <v>4</v>
      </c>
      <c r="O287" s="747">
        <v>1.5</v>
      </c>
      <c r="P287" s="665">
        <v>145</v>
      </c>
      <c r="Q287" s="680">
        <v>0.5</v>
      </c>
      <c r="R287" s="664">
        <v>2</v>
      </c>
      <c r="S287" s="680">
        <v>0.5</v>
      </c>
      <c r="T287" s="747">
        <v>0.5</v>
      </c>
      <c r="U287" s="703">
        <v>0.33333333333333331</v>
      </c>
    </row>
    <row r="288" spans="1:21" ht="14.4" customHeight="1" x14ac:dyDescent="0.3">
      <c r="A288" s="663">
        <v>25</v>
      </c>
      <c r="B288" s="664" t="s">
        <v>1680</v>
      </c>
      <c r="C288" s="664" t="s">
        <v>1870</v>
      </c>
      <c r="D288" s="745" t="s">
        <v>2571</v>
      </c>
      <c r="E288" s="746" t="s">
        <v>1905</v>
      </c>
      <c r="F288" s="664" t="s">
        <v>1866</v>
      </c>
      <c r="G288" s="664" t="s">
        <v>2160</v>
      </c>
      <c r="H288" s="664" t="s">
        <v>524</v>
      </c>
      <c r="I288" s="664" t="s">
        <v>829</v>
      </c>
      <c r="J288" s="664" t="s">
        <v>830</v>
      </c>
      <c r="K288" s="664" t="s">
        <v>2161</v>
      </c>
      <c r="L288" s="665">
        <v>42.05</v>
      </c>
      <c r="M288" s="665">
        <v>42.05</v>
      </c>
      <c r="N288" s="664">
        <v>1</v>
      </c>
      <c r="O288" s="747">
        <v>1</v>
      </c>
      <c r="P288" s="665">
        <v>42.05</v>
      </c>
      <c r="Q288" s="680">
        <v>1</v>
      </c>
      <c r="R288" s="664">
        <v>1</v>
      </c>
      <c r="S288" s="680">
        <v>1</v>
      </c>
      <c r="T288" s="747">
        <v>1</v>
      </c>
      <c r="U288" s="703">
        <v>1</v>
      </c>
    </row>
    <row r="289" spans="1:21" ht="14.4" customHeight="1" x14ac:dyDescent="0.3">
      <c r="A289" s="663">
        <v>25</v>
      </c>
      <c r="B289" s="664" t="s">
        <v>1680</v>
      </c>
      <c r="C289" s="664" t="s">
        <v>1870</v>
      </c>
      <c r="D289" s="745" t="s">
        <v>2571</v>
      </c>
      <c r="E289" s="746" t="s">
        <v>1905</v>
      </c>
      <c r="F289" s="664" t="s">
        <v>1866</v>
      </c>
      <c r="G289" s="664" t="s">
        <v>2162</v>
      </c>
      <c r="H289" s="664" t="s">
        <v>524</v>
      </c>
      <c r="I289" s="664" t="s">
        <v>608</v>
      </c>
      <c r="J289" s="664" t="s">
        <v>2164</v>
      </c>
      <c r="K289" s="664" t="s">
        <v>2294</v>
      </c>
      <c r="L289" s="665">
        <v>37.61</v>
      </c>
      <c r="M289" s="665">
        <v>37.61</v>
      </c>
      <c r="N289" s="664">
        <v>1</v>
      </c>
      <c r="O289" s="747">
        <v>1</v>
      </c>
      <c r="P289" s="665">
        <v>37.61</v>
      </c>
      <c r="Q289" s="680">
        <v>1</v>
      </c>
      <c r="R289" s="664">
        <v>1</v>
      </c>
      <c r="S289" s="680">
        <v>1</v>
      </c>
      <c r="T289" s="747">
        <v>1</v>
      </c>
      <c r="U289" s="703">
        <v>1</v>
      </c>
    </row>
    <row r="290" spans="1:21" ht="14.4" customHeight="1" x14ac:dyDescent="0.3">
      <c r="A290" s="663">
        <v>25</v>
      </c>
      <c r="B290" s="664" t="s">
        <v>1680</v>
      </c>
      <c r="C290" s="664" t="s">
        <v>1870</v>
      </c>
      <c r="D290" s="745" t="s">
        <v>2571</v>
      </c>
      <c r="E290" s="746" t="s">
        <v>1905</v>
      </c>
      <c r="F290" s="664" t="s">
        <v>1866</v>
      </c>
      <c r="G290" s="664" t="s">
        <v>1950</v>
      </c>
      <c r="H290" s="664" t="s">
        <v>524</v>
      </c>
      <c r="I290" s="664" t="s">
        <v>1951</v>
      </c>
      <c r="J290" s="664" t="s">
        <v>1952</v>
      </c>
      <c r="K290" s="664" t="s">
        <v>1953</v>
      </c>
      <c r="L290" s="665">
        <v>0</v>
      </c>
      <c r="M290" s="665">
        <v>0</v>
      </c>
      <c r="N290" s="664">
        <v>1</v>
      </c>
      <c r="O290" s="747">
        <v>0.5</v>
      </c>
      <c r="P290" s="665">
        <v>0</v>
      </c>
      <c r="Q290" s="680"/>
      <c r="R290" s="664">
        <v>1</v>
      </c>
      <c r="S290" s="680">
        <v>1</v>
      </c>
      <c r="T290" s="747">
        <v>0.5</v>
      </c>
      <c r="U290" s="703">
        <v>1</v>
      </c>
    </row>
    <row r="291" spans="1:21" ht="14.4" customHeight="1" x14ac:dyDescent="0.3">
      <c r="A291" s="663">
        <v>25</v>
      </c>
      <c r="B291" s="664" t="s">
        <v>1680</v>
      </c>
      <c r="C291" s="664" t="s">
        <v>1870</v>
      </c>
      <c r="D291" s="745" t="s">
        <v>2571</v>
      </c>
      <c r="E291" s="746" t="s">
        <v>1905</v>
      </c>
      <c r="F291" s="664" t="s">
        <v>1866</v>
      </c>
      <c r="G291" s="664" t="s">
        <v>2013</v>
      </c>
      <c r="H291" s="664" t="s">
        <v>524</v>
      </c>
      <c r="I291" s="664" t="s">
        <v>763</v>
      </c>
      <c r="J291" s="664" t="s">
        <v>2015</v>
      </c>
      <c r="K291" s="664" t="s">
        <v>2295</v>
      </c>
      <c r="L291" s="665">
        <v>63.7</v>
      </c>
      <c r="M291" s="665">
        <v>63.7</v>
      </c>
      <c r="N291" s="664">
        <v>1</v>
      </c>
      <c r="O291" s="747">
        <v>1</v>
      </c>
      <c r="P291" s="665">
        <v>63.7</v>
      </c>
      <c r="Q291" s="680">
        <v>1</v>
      </c>
      <c r="R291" s="664">
        <v>1</v>
      </c>
      <c r="S291" s="680">
        <v>1</v>
      </c>
      <c r="T291" s="747">
        <v>1</v>
      </c>
      <c r="U291" s="703">
        <v>1</v>
      </c>
    </row>
    <row r="292" spans="1:21" ht="14.4" customHeight="1" x14ac:dyDescent="0.3">
      <c r="A292" s="663">
        <v>25</v>
      </c>
      <c r="B292" s="664" t="s">
        <v>1680</v>
      </c>
      <c r="C292" s="664" t="s">
        <v>1870</v>
      </c>
      <c r="D292" s="745" t="s">
        <v>2571</v>
      </c>
      <c r="E292" s="746" t="s">
        <v>1905</v>
      </c>
      <c r="F292" s="664" t="s">
        <v>1866</v>
      </c>
      <c r="G292" s="664" t="s">
        <v>2241</v>
      </c>
      <c r="H292" s="664" t="s">
        <v>524</v>
      </c>
      <c r="I292" s="664" t="s">
        <v>2296</v>
      </c>
      <c r="J292" s="664" t="s">
        <v>716</v>
      </c>
      <c r="K292" s="664" t="s">
        <v>2242</v>
      </c>
      <c r="L292" s="665">
        <v>107.27</v>
      </c>
      <c r="M292" s="665">
        <v>107.27</v>
      </c>
      <c r="N292" s="664">
        <v>1</v>
      </c>
      <c r="O292" s="747">
        <v>1</v>
      </c>
      <c r="P292" s="665"/>
      <c r="Q292" s="680">
        <v>0</v>
      </c>
      <c r="R292" s="664"/>
      <c r="S292" s="680">
        <v>0</v>
      </c>
      <c r="T292" s="747"/>
      <c r="U292" s="703">
        <v>0</v>
      </c>
    </row>
    <row r="293" spans="1:21" ht="14.4" customHeight="1" x14ac:dyDescent="0.3">
      <c r="A293" s="663">
        <v>25</v>
      </c>
      <c r="B293" s="664" t="s">
        <v>1680</v>
      </c>
      <c r="C293" s="664" t="s">
        <v>1870</v>
      </c>
      <c r="D293" s="745" t="s">
        <v>2571</v>
      </c>
      <c r="E293" s="746" t="s">
        <v>1905</v>
      </c>
      <c r="F293" s="664" t="s">
        <v>1866</v>
      </c>
      <c r="G293" s="664" t="s">
        <v>1916</v>
      </c>
      <c r="H293" s="664" t="s">
        <v>524</v>
      </c>
      <c r="I293" s="664" t="s">
        <v>1463</v>
      </c>
      <c r="J293" s="664" t="s">
        <v>1464</v>
      </c>
      <c r="K293" s="664" t="s">
        <v>1917</v>
      </c>
      <c r="L293" s="665">
        <v>132.97999999999999</v>
      </c>
      <c r="M293" s="665">
        <v>398.93999999999994</v>
      </c>
      <c r="N293" s="664">
        <v>3</v>
      </c>
      <c r="O293" s="747">
        <v>3</v>
      </c>
      <c r="P293" s="665"/>
      <c r="Q293" s="680">
        <v>0</v>
      </c>
      <c r="R293" s="664"/>
      <c r="S293" s="680">
        <v>0</v>
      </c>
      <c r="T293" s="747"/>
      <c r="U293" s="703">
        <v>0</v>
      </c>
    </row>
    <row r="294" spans="1:21" ht="14.4" customHeight="1" x14ac:dyDescent="0.3">
      <c r="A294" s="663">
        <v>25</v>
      </c>
      <c r="B294" s="664" t="s">
        <v>1680</v>
      </c>
      <c r="C294" s="664" t="s">
        <v>1870</v>
      </c>
      <c r="D294" s="745" t="s">
        <v>2571</v>
      </c>
      <c r="E294" s="746" t="s">
        <v>1905</v>
      </c>
      <c r="F294" s="664" t="s">
        <v>1866</v>
      </c>
      <c r="G294" s="664" t="s">
        <v>1916</v>
      </c>
      <c r="H294" s="664" t="s">
        <v>524</v>
      </c>
      <c r="I294" s="664" t="s">
        <v>1978</v>
      </c>
      <c r="J294" s="664" t="s">
        <v>1464</v>
      </c>
      <c r="K294" s="664" t="s">
        <v>1917</v>
      </c>
      <c r="L294" s="665">
        <v>132.97999999999999</v>
      </c>
      <c r="M294" s="665">
        <v>132.97999999999999</v>
      </c>
      <c r="N294" s="664">
        <v>1</v>
      </c>
      <c r="O294" s="747">
        <v>1</v>
      </c>
      <c r="P294" s="665">
        <v>132.97999999999999</v>
      </c>
      <c r="Q294" s="680">
        <v>1</v>
      </c>
      <c r="R294" s="664">
        <v>1</v>
      </c>
      <c r="S294" s="680">
        <v>1</v>
      </c>
      <c r="T294" s="747">
        <v>1</v>
      </c>
      <c r="U294" s="703">
        <v>1</v>
      </c>
    </row>
    <row r="295" spans="1:21" ht="14.4" customHeight="1" x14ac:dyDescent="0.3">
      <c r="A295" s="663">
        <v>25</v>
      </c>
      <c r="B295" s="664" t="s">
        <v>1680</v>
      </c>
      <c r="C295" s="664" t="s">
        <v>1870</v>
      </c>
      <c r="D295" s="745" t="s">
        <v>2571</v>
      </c>
      <c r="E295" s="746" t="s">
        <v>1905</v>
      </c>
      <c r="F295" s="664" t="s">
        <v>1866</v>
      </c>
      <c r="G295" s="664" t="s">
        <v>2297</v>
      </c>
      <c r="H295" s="664" t="s">
        <v>1188</v>
      </c>
      <c r="I295" s="664" t="s">
        <v>2298</v>
      </c>
      <c r="J295" s="664" t="s">
        <v>2299</v>
      </c>
      <c r="K295" s="664" t="s">
        <v>2300</v>
      </c>
      <c r="L295" s="665">
        <v>93.43</v>
      </c>
      <c r="M295" s="665">
        <v>93.43</v>
      </c>
      <c r="N295" s="664">
        <v>1</v>
      </c>
      <c r="O295" s="747">
        <v>0.5</v>
      </c>
      <c r="P295" s="665">
        <v>93.43</v>
      </c>
      <c r="Q295" s="680">
        <v>1</v>
      </c>
      <c r="R295" s="664">
        <v>1</v>
      </c>
      <c r="S295" s="680">
        <v>1</v>
      </c>
      <c r="T295" s="747">
        <v>0.5</v>
      </c>
      <c r="U295" s="703">
        <v>1</v>
      </c>
    </row>
    <row r="296" spans="1:21" ht="14.4" customHeight="1" x14ac:dyDescent="0.3">
      <c r="A296" s="663">
        <v>25</v>
      </c>
      <c r="B296" s="664" t="s">
        <v>1680</v>
      </c>
      <c r="C296" s="664" t="s">
        <v>1870</v>
      </c>
      <c r="D296" s="745" t="s">
        <v>2571</v>
      </c>
      <c r="E296" s="746" t="s">
        <v>1905</v>
      </c>
      <c r="F296" s="664" t="s">
        <v>1866</v>
      </c>
      <c r="G296" s="664" t="s">
        <v>2297</v>
      </c>
      <c r="H296" s="664" t="s">
        <v>1188</v>
      </c>
      <c r="I296" s="664" t="s">
        <v>2301</v>
      </c>
      <c r="J296" s="664" t="s">
        <v>2299</v>
      </c>
      <c r="K296" s="664" t="s">
        <v>2302</v>
      </c>
      <c r="L296" s="665">
        <v>186.87</v>
      </c>
      <c r="M296" s="665">
        <v>373.74</v>
      </c>
      <c r="N296" s="664">
        <v>2</v>
      </c>
      <c r="O296" s="747">
        <v>1</v>
      </c>
      <c r="P296" s="665">
        <v>373.74</v>
      </c>
      <c r="Q296" s="680">
        <v>1</v>
      </c>
      <c r="R296" s="664">
        <v>2</v>
      </c>
      <c r="S296" s="680">
        <v>1</v>
      </c>
      <c r="T296" s="747">
        <v>1</v>
      </c>
      <c r="U296" s="703">
        <v>1</v>
      </c>
    </row>
    <row r="297" spans="1:21" ht="14.4" customHeight="1" x14ac:dyDescent="0.3">
      <c r="A297" s="663">
        <v>25</v>
      </c>
      <c r="B297" s="664" t="s">
        <v>1680</v>
      </c>
      <c r="C297" s="664" t="s">
        <v>1870</v>
      </c>
      <c r="D297" s="745" t="s">
        <v>2571</v>
      </c>
      <c r="E297" s="746" t="s">
        <v>1905</v>
      </c>
      <c r="F297" s="664" t="s">
        <v>1866</v>
      </c>
      <c r="G297" s="664" t="s">
        <v>2131</v>
      </c>
      <c r="H297" s="664" t="s">
        <v>524</v>
      </c>
      <c r="I297" s="664" t="s">
        <v>2303</v>
      </c>
      <c r="J297" s="664" t="s">
        <v>2304</v>
      </c>
      <c r="K297" s="664" t="s">
        <v>2305</v>
      </c>
      <c r="L297" s="665">
        <v>0</v>
      </c>
      <c r="M297" s="665">
        <v>0</v>
      </c>
      <c r="N297" s="664">
        <v>2</v>
      </c>
      <c r="O297" s="747">
        <v>0.5</v>
      </c>
      <c r="P297" s="665">
        <v>0</v>
      </c>
      <c r="Q297" s="680"/>
      <c r="R297" s="664">
        <v>2</v>
      </c>
      <c r="S297" s="680">
        <v>1</v>
      </c>
      <c r="T297" s="747">
        <v>0.5</v>
      </c>
      <c r="U297" s="703">
        <v>1</v>
      </c>
    </row>
    <row r="298" spans="1:21" ht="14.4" customHeight="1" x14ac:dyDescent="0.3">
      <c r="A298" s="663">
        <v>25</v>
      </c>
      <c r="B298" s="664" t="s">
        <v>1680</v>
      </c>
      <c r="C298" s="664" t="s">
        <v>1870</v>
      </c>
      <c r="D298" s="745" t="s">
        <v>2571</v>
      </c>
      <c r="E298" s="746" t="s">
        <v>1905</v>
      </c>
      <c r="F298" s="664" t="s">
        <v>1866</v>
      </c>
      <c r="G298" s="664" t="s">
        <v>2131</v>
      </c>
      <c r="H298" s="664" t="s">
        <v>524</v>
      </c>
      <c r="I298" s="664" t="s">
        <v>2306</v>
      </c>
      <c r="J298" s="664" t="s">
        <v>2304</v>
      </c>
      <c r="K298" s="664" t="s">
        <v>2307</v>
      </c>
      <c r="L298" s="665">
        <v>0</v>
      </c>
      <c r="M298" s="665">
        <v>0</v>
      </c>
      <c r="N298" s="664">
        <v>2</v>
      </c>
      <c r="O298" s="747">
        <v>1</v>
      </c>
      <c r="P298" s="665">
        <v>0</v>
      </c>
      <c r="Q298" s="680"/>
      <c r="R298" s="664">
        <v>2</v>
      </c>
      <c r="S298" s="680">
        <v>1</v>
      </c>
      <c r="T298" s="747">
        <v>1</v>
      </c>
      <c r="U298" s="703">
        <v>1</v>
      </c>
    </row>
    <row r="299" spans="1:21" ht="14.4" customHeight="1" x14ac:dyDescent="0.3">
      <c r="A299" s="663">
        <v>25</v>
      </c>
      <c r="B299" s="664" t="s">
        <v>1680</v>
      </c>
      <c r="C299" s="664" t="s">
        <v>1870</v>
      </c>
      <c r="D299" s="745" t="s">
        <v>2571</v>
      </c>
      <c r="E299" s="746" t="s">
        <v>1905</v>
      </c>
      <c r="F299" s="664" t="s">
        <v>1866</v>
      </c>
      <c r="G299" s="664" t="s">
        <v>2022</v>
      </c>
      <c r="H299" s="664" t="s">
        <v>524</v>
      </c>
      <c r="I299" s="664" t="s">
        <v>680</v>
      </c>
      <c r="J299" s="664" t="s">
        <v>681</v>
      </c>
      <c r="K299" s="664" t="s">
        <v>2308</v>
      </c>
      <c r="L299" s="665">
        <v>10.65</v>
      </c>
      <c r="M299" s="665">
        <v>21.3</v>
      </c>
      <c r="N299" s="664">
        <v>2</v>
      </c>
      <c r="O299" s="747">
        <v>0.5</v>
      </c>
      <c r="P299" s="665">
        <v>21.3</v>
      </c>
      <c r="Q299" s="680">
        <v>1</v>
      </c>
      <c r="R299" s="664">
        <v>2</v>
      </c>
      <c r="S299" s="680">
        <v>1</v>
      </c>
      <c r="T299" s="747">
        <v>0.5</v>
      </c>
      <c r="U299" s="703">
        <v>1</v>
      </c>
    </row>
    <row r="300" spans="1:21" ht="14.4" customHeight="1" x14ac:dyDescent="0.3">
      <c r="A300" s="663">
        <v>25</v>
      </c>
      <c r="B300" s="664" t="s">
        <v>1680</v>
      </c>
      <c r="C300" s="664" t="s">
        <v>1870</v>
      </c>
      <c r="D300" s="745" t="s">
        <v>2571</v>
      </c>
      <c r="E300" s="746" t="s">
        <v>1905</v>
      </c>
      <c r="F300" s="664" t="s">
        <v>1866</v>
      </c>
      <c r="G300" s="664" t="s">
        <v>2022</v>
      </c>
      <c r="H300" s="664" t="s">
        <v>524</v>
      </c>
      <c r="I300" s="664" t="s">
        <v>2023</v>
      </c>
      <c r="J300" s="664" t="s">
        <v>681</v>
      </c>
      <c r="K300" s="664" t="s">
        <v>2024</v>
      </c>
      <c r="L300" s="665">
        <v>0</v>
      </c>
      <c r="M300" s="665">
        <v>0</v>
      </c>
      <c r="N300" s="664">
        <v>2</v>
      </c>
      <c r="O300" s="747">
        <v>0.5</v>
      </c>
      <c r="P300" s="665">
        <v>0</v>
      </c>
      <c r="Q300" s="680"/>
      <c r="R300" s="664">
        <v>2</v>
      </c>
      <c r="S300" s="680">
        <v>1</v>
      </c>
      <c r="T300" s="747">
        <v>0.5</v>
      </c>
      <c r="U300" s="703">
        <v>1</v>
      </c>
    </row>
    <row r="301" spans="1:21" ht="14.4" customHeight="1" x14ac:dyDescent="0.3">
      <c r="A301" s="663">
        <v>25</v>
      </c>
      <c r="B301" s="664" t="s">
        <v>1680</v>
      </c>
      <c r="C301" s="664" t="s">
        <v>1870</v>
      </c>
      <c r="D301" s="745" t="s">
        <v>2571</v>
      </c>
      <c r="E301" s="746" t="s">
        <v>1905</v>
      </c>
      <c r="F301" s="664" t="s">
        <v>1866</v>
      </c>
      <c r="G301" s="664" t="s">
        <v>1918</v>
      </c>
      <c r="H301" s="664" t="s">
        <v>1188</v>
      </c>
      <c r="I301" s="664" t="s">
        <v>1197</v>
      </c>
      <c r="J301" s="664" t="s">
        <v>550</v>
      </c>
      <c r="K301" s="664" t="s">
        <v>1827</v>
      </c>
      <c r="L301" s="665">
        <v>36.54</v>
      </c>
      <c r="M301" s="665">
        <v>73.08</v>
      </c>
      <c r="N301" s="664">
        <v>2</v>
      </c>
      <c r="O301" s="747">
        <v>2</v>
      </c>
      <c r="P301" s="665">
        <v>36.54</v>
      </c>
      <c r="Q301" s="680">
        <v>0.5</v>
      </c>
      <c r="R301" s="664">
        <v>1</v>
      </c>
      <c r="S301" s="680">
        <v>0.5</v>
      </c>
      <c r="T301" s="747">
        <v>1</v>
      </c>
      <c r="U301" s="703">
        <v>0.5</v>
      </c>
    </row>
    <row r="302" spans="1:21" ht="14.4" customHeight="1" x14ac:dyDescent="0.3">
      <c r="A302" s="663">
        <v>25</v>
      </c>
      <c r="B302" s="664" t="s">
        <v>1680</v>
      </c>
      <c r="C302" s="664" t="s">
        <v>1870</v>
      </c>
      <c r="D302" s="745" t="s">
        <v>2571</v>
      </c>
      <c r="E302" s="746" t="s">
        <v>1905</v>
      </c>
      <c r="F302" s="664" t="s">
        <v>1866</v>
      </c>
      <c r="G302" s="664" t="s">
        <v>1918</v>
      </c>
      <c r="H302" s="664" t="s">
        <v>524</v>
      </c>
      <c r="I302" s="664" t="s">
        <v>1090</v>
      </c>
      <c r="J302" s="664" t="s">
        <v>550</v>
      </c>
      <c r="K302" s="664" t="s">
        <v>1941</v>
      </c>
      <c r="L302" s="665">
        <v>36.54</v>
      </c>
      <c r="M302" s="665">
        <v>438.48</v>
      </c>
      <c r="N302" s="664">
        <v>12</v>
      </c>
      <c r="O302" s="747">
        <v>11.5</v>
      </c>
      <c r="P302" s="665">
        <v>146.16</v>
      </c>
      <c r="Q302" s="680">
        <v>0.33333333333333331</v>
      </c>
      <c r="R302" s="664">
        <v>4</v>
      </c>
      <c r="S302" s="680">
        <v>0.33333333333333331</v>
      </c>
      <c r="T302" s="747">
        <v>4</v>
      </c>
      <c r="U302" s="703">
        <v>0.34782608695652173</v>
      </c>
    </row>
    <row r="303" spans="1:21" ht="14.4" customHeight="1" x14ac:dyDescent="0.3">
      <c r="A303" s="663">
        <v>25</v>
      </c>
      <c r="B303" s="664" t="s">
        <v>1680</v>
      </c>
      <c r="C303" s="664" t="s">
        <v>1870</v>
      </c>
      <c r="D303" s="745" t="s">
        <v>2571</v>
      </c>
      <c r="E303" s="746" t="s">
        <v>1905</v>
      </c>
      <c r="F303" s="664" t="s">
        <v>1866</v>
      </c>
      <c r="G303" s="664" t="s">
        <v>2006</v>
      </c>
      <c r="H303" s="664" t="s">
        <v>1188</v>
      </c>
      <c r="I303" s="664" t="s">
        <v>2309</v>
      </c>
      <c r="J303" s="664" t="s">
        <v>2310</v>
      </c>
      <c r="K303" s="664" t="s">
        <v>1990</v>
      </c>
      <c r="L303" s="665">
        <v>96.53</v>
      </c>
      <c r="M303" s="665">
        <v>96.53</v>
      </c>
      <c r="N303" s="664">
        <v>1</v>
      </c>
      <c r="O303" s="747">
        <v>1</v>
      </c>
      <c r="P303" s="665">
        <v>96.53</v>
      </c>
      <c r="Q303" s="680">
        <v>1</v>
      </c>
      <c r="R303" s="664">
        <v>1</v>
      </c>
      <c r="S303" s="680">
        <v>1</v>
      </c>
      <c r="T303" s="747">
        <v>1</v>
      </c>
      <c r="U303" s="703">
        <v>1</v>
      </c>
    </row>
    <row r="304" spans="1:21" ht="14.4" customHeight="1" x14ac:dyDescent="0.3">
      <c r="A304" s="663">
        <v>25</v>
      </c>
      <c r="B304" s="664" t="s">
        <v>1680</v>
      </c>
      <c r="C304" s="664" t="s">
        <v>1870</v>
      </c>
      <c r="D304" s="745" t="s">
        <v>2571</v>
      </c>
      <c r="E304" s="746" t="s">
        <v>1905</v>
      </c>
      <c r="F304" s="664" t="s">
        <v>1866</v>
      </c>
      <c r="G304" s="664" t="s">
        <v>2006</v>
      </c>
      <c r="H304" s="664" t="s">
        <v>1188</v>
      </c>
      <c r="I304" s="664" t="s">
        <v>2311</v>
      </c>
      <c r="J304" s="664" t="s">
        <v>2312</v>
      </c>
      <c r="K304" s="664" t="s">
        <v>2313</v>
      </c>
      <c r="L304" s="665">
        <v>0</v>
      </c>
      <c r="M304" s="665">
        <v>0</v>
      </c>
      <c r="N304" s="664">
        <v>2</v>
      </c>
      <c r="O304" s="747">
        <v>0.5</v>
      </c>
      <c r="P304" s="665">
        <v>0</v>
      </c>
      <c r="Q304" s="680"/>
      <c r="R304" s="664">
        <v>2</v>
      </c>
      <c r="S304" s="680">
        <v>1</v>
      </c>
      <c r="T304" s="747">
        <v>0.5</v>
      </c>
      <c r="U304" s="703">
        <v>1</v>
      </c>
    </row>
    <row r="305" spans="1:21" ht="14.4" customHeight="1" x14ac:dyDescent="0.3">
      <c r="A305" s="663">
        <v>25</v>
      </c>
      <c r="B305" s="664" t="s">
        <v>1680</v>
      </c>
      <c r="C305" s="664" t="s">
        <v>1870</v>
      </c>
      <c r="D305" s="745" t="s">
        <v>2571</v>
      </c>
      <c r="E305" s="746" t="s">
        <v>1905</v>
      </c>
      <c r="F305" s="664" t="s">
        <v>1866</v>
      </c>
      <c r="G305" s="664" t="s">
        <v>2006</v>
      </c>
      <c r="H305" s="664" t="s">
        <v>1188</v>
      </c>
      <c r="I305" s="664" t="s">
        <v>2314</v>
      </c>
      <c r="J305" s="664" t="s">
        <v>2312</v>
      </c>
      <c r="K305" s="664" t="s">
        <v>2315</v>
      </c>
      <c r="L305" s="665">
        <v>0</v>
      </c>
      <c r="M305" s="665">
        <v>0</v>
      </c>
      <c r="N305" s="664">
        <v>1</v>
      </c>
      <c r="O305" s="747">
        <v>0.5</v>
      </c>
      <c r="P305" s="665">
        <v>0</v>
      </c>
      <c r="Q305" s="680"/>
      <c r="R305" s="664">
        <v>1</v>
      </c>
      <c r="S305" s="680">
        <v>1</v>
      </c>
      <c r="T305" s="747">
        <v>0.5</v>
      </c>
      <c r="U305" s="703">
        <v>1</v>
      </c>
    </row>
    <row r="306" spans="1:21" ht="14.4" customHeight="1" x14ac:dyDescent="0.3">
      <c r="A306" s="663">
        <v>25</v>
      </c>
      <c r="B306" s="664" t="s">
        <v>1680</v>
      </c>
      <c r="C306" s="664" t="s">
        <v>1870</v>
      </c>
      <c r="D306" s="745" t="s">
        <v>2571</v>
      </c>
      <c r="E306" s="746" t="s">
        <v>1905</v>
      </c>
      <c r="F306" s="664" t="s">
        <v>1866</v>
      </c>
      <c r="G306" s="664" t="s">
        <v>2316</v>
      </c>
      <c r="H306" s="664" t="s">
        <v>524</v>
      </c>
      <c r="I306" s="664" t="s">
        <v>2317</v>
      </c>
      <c r="J306" s="664" t="s">
        <v>2318</v>
      </c>
      <c r="K306" s="664" t="s">
        <v>2319</v>
      </c>
      <c r="L306" s="665">
        <v>0</v>
      </c>
      <c r="M306" s="665">
        <v>0</v>
      </c>
      <c r="N306" s="664">
        <v>1</v>
      </c>
      <c r="O306" s="747">
        <v>1</v>
      </c>
      <c r="P306" s="665">
        <v>0</v>
      </c>
      <c r="Q306" s="680"/>
      <c r="R306" s="664">
        <v>1</v>
      </c>
      <c r="S306" s="680">
        <v>1</v>
      </c>
      <c r="T306" s="747">
        <v>1</v>
      </c>
      <c r="U306" s="703">
        <v>1</v>
      </c>
    </row>
    <row r="307" spans="1:21" ht="14.4" customHeight="1" x14ac:dyDescent="0.3">
      <c r="A307" s="663">
        <v>25</v>
      </c>
      <c r="B307" s="664" t="s">
        <v>1680</v>
      </c>
      <c r="C307" s="664" t="s">
        <v>1870</v>
      </c>
      <c r="D307" s="745" t="s">
        <v>2571</v>
      </c>
      <c r="E307" s="746" t="s">
        <v>1905</v>
      </c>
      <c r="F307" s="664" t="s">
        <v>1866</v>
      </c>
      <c r="G307" s="664" t="s">
        <v>2320</v>
      </c>
      <c r="H307" s="664" t="s">
        <v>524</v>
      </c>
      <c r="I307" s="664" t="s">
        <v>699</v>
      </c>
      <c r="J307" s="664" t="s">
        <v>2321</v>
      </c>
      <c r="K307" s="664" t="s">
        <v>2322</v>
      </c>
      <c r="L307" s="665">
        <v>77.13</v>
      </c>
      <c r="M307" s="665">
        <v>77.13</v>
      </c>
      <c r="N307" s="664">
        <v>1</v>
      </c>
      <c r="O307" s="747">
        <v>0.5</v>
      </c>
      <c r="P307" s="665"/>
      <c r="Q307" s="680">
        <v>0</v>
      </c>
      <c r="R307" s="664"/>
      <c r="S307" s="680">
        <v>0</v>
      </c>
      <c r="T307" s="747"/>
      <c r="U307" s="703">
        <v>0</v>
      </c>
    </row>
    <row r="308" spans="1:21" ht="14.4" customHeight="1" x14ac:dyDescent="0.3">
      <c r="A308" s="663">
        <v>25</v>
      </c>
      <c r="B308" s="664" t="s">
        <v>1680</v>
      </c>
      <c r="C308" s="664" t="s">
        <v>1870</v>
      </c>
      <c r="D308" s="745" t="s">
        <v>2571</v>
      </c>
      <c r="E308" s="746" t="s">
        <v>1905</v>
      </c>
      <c r="F308" s="664" t="s">
        <v>1866</v>
      </c>
      <c r="G308" s="664" t="s">
        <v>2323</v>
      </c>
      <c r="H308" s="664" t="s">
        <v>1188</v>
      </c>
      <c r="I308" s="664" t="s">
        <v>2324</v>
      </c>
      <c r="J308" s="664" t="s">
        <v>2325</v>
      </c>
      <c r="K308" s="664" t="s">
        <v>2326</v>
      </c>
      <c r="L308" s="665">
        <v>184.74</v>
      </c>
      <c r="M308" s="665">
        <v>184.74</v>
      </c>
      <c r="N308" s="664">
        <v>1</v>
      </c>
      <c r="O308" s="747">
        <v>1</v>
      </c>
      <c r="P308" s="665">
        <v>184.74</v>
      </c>
      <c r="Q308" s="680">
        <v>1</v>
      </c>
      <c r="R308" s="664">
        <v>1</v>
      </c>
      <c r="S308" s="680">
        <v>1</v>
      </c>
      <c r="T308" s="747">
        <v>1</v>
      </c>
      <c r="U308" s="703">
        <v>1</v>
      </c>
    </row>
    <row r="309" spans="1:21" ht="14.4" customHeight="1" x14ac:dyDescent="0.3">
      <c r="A309" s="663">
        <v>25</v>
      </c>
      <c r="B309" s="664" t="s">
        <v>1680</v>
      </c>
      <c r="C309" s="664" t="s">
        <v>1870</v>
      </c>
      <c r="D309" s="745" t="s">
        <v>2571</v>
      </c>
      <c r="E309" s="746" t="s">
        <v>1907</v>
      </c>
      <c r="F309" s="664" t="s">
        <v>1866</v>
      </c>
      <c r="G309" s="664" t="s">
        <v>1915</v>
      </c>
      <c r="H309" s="664" t="s">
        <v>524</v>
      </c>
      <c r="I309" s="664" t="s">
        <v>1932</v>
      </c>
      <c r="J309" s="664" t="s">
        <v>1640</v>
      </c>
      <c r="K309" s="664" t="s">
        <v>1933</v>
      </c>
      <c r="L309" s="665">
        <v>154.36000000000001</v>
      </c>
      <c r="M309" s="665">
        <v>617.44000000000005</v>
      </c>
      <c r="N309" s="664">
        <v>4</v>
      </c>
      <c r="O309" s="747">
        <v>4</v>
      </c>
      <c r="P309" s="665">
        <v>308.72000000000003</v>
      </c>
      <c r="Q309" s="680">
        <v>0.5</v>
      </c>
      <c r="R309" s="664">
        <v>2</v>
      </c>
      <c r="S309" s="680">
        <v>0.5</v>
      </c>
      <c r="T309" s="747">
        <v>2</v>
      </c>
      <c r="U309" s="703">
        <v>0.5</v>
      </c>
    </row>
    <row r="310" spans="1:21" ht="14.4" customHeight="1" x14ac:dyDescent="0.3">
      <c r="A310" s="663">
        <v>25</v>
      </c>
      <c r="B310" s="664" t="s">
        <v>1680</v>
      </c>
      <c r="C310" s="664" t="s">
        <v>1870</v>
      </c>
      <c r="D310" s="745" t="s">
        <v>2571</v>
      </c>
      <c r="E310" s="746" t="s">
        <v>1907</v>
      </c>
      <c r="F310" s="664" t="s">
        <v>1866</v>
      </c>
      <c r="G310" s="664" t="s">
        <v>1915</v>
      </c>
      <c r="H310" s="664" t="s">
        <v>524</v>
      </c>
      <c r="I310" s="664" t="s">
        <v>2327</v>
      </c>
      <c r="J310" s="664" t="s">
        <v>1640</v>
      </c>
      <c r="K310" s="664" t="s">
        <v>1795</v>
      </c>
      <c r="L310" s="665">
        <v>154.36000000000001</v>
      </c>
      <c r="M310" s="665">
        <v>617.44000000000005</v>
      </c>
      <c r="N310" s="664">
        <v>4</v>
      </c>
      <c r="O310" s="747">
        <v>4</v>
      </c>
      <c r="P310" s="665">
        <v>463.08000000000004</v>
      </c>
      <c r="Q310" s="680">
        <v>0.75</v>
      </c>
      <c r="R310" s="664">
        <v>3</v>
      </c>
      <c r="S310" s="680">
        <v>0.75</v>
      </c>
      <c r="T310" s="747">
        <v>3</v>
      </c>
      <c r="U310" s="703">
        <v>0.75</v>
      </c>
    </row>
    <row r="311" spans="1:21" ht="14.4" customHeight="1" x14ac:dyDescent="0.3">
      <c r="A311" s="663">
        <v>25</v>
      </c>
      <c r="B311" s="664" t="s">
        <v>1680</v>
      </c>
      <c r="C311" s="664" t="s">
        <v>1870</v>
      </c>
      <c r="D311" s="745" t="s">
        <v>2571</v>
      </c>
      <c r="E311" s="746" t="s">
        <v>1907</v>
      </c>
      <c r="F311" s="664" t="s">
        <v>1866</v>
      </c>
      <c r="G311" s="664" t="s">
        <v>1915</v>
      </c>
      <c r="H311" s="664" t="s">
        <v>1188</v>
      </c>
      <c r="I311" s="664" t="s">
        <v>1518</v>
      </c>
      <c r="J311" s="664" t="s">
        <v>1317</v>
      </c>
      <c r="K311" s="664" t="s">
        <v>1795</v>
      </c>
      <c r="L311" s="665">
        <v>154.36000000000001</v>
      </c>
      <c r="M311" s="665">
        <v>4322.0800000000017</v>
      </c>
      <c r="N311" s="664">
        <v>28</v>
      </c>
      <c r="O311" s="747">
        <v>27.5</v>
      </c>
      <c r="P311" s="665">
        <v>2932.8400000000015</v>
      </c>
      <c r="Q311" s="680">
        <v>0.6785714285714286</v>
      </c>
      <c r="R311" s="664">
        <v>19</v>
      </c>
      <c r="S311" s="680">
        <v>0.6785714285714286</v>
      </c>
      <c r="T311" s="747">
        <v>18.5</v>
      </c>
      <c r="U311" s="703">
        <v>0.67272727272727273</v>
      </c>
    </row>
    <row r="312" spans="1:21" ht="14.4" customHeight="1" x14ac:dyDescent="0.3">
      <c r="A312" s="663">
        <v>25</v>
      </c>
      <c r="B312" s="664" t="s">
        <v>1680</v>
      </c>
      <c r="C312" s="664" t="s">
        <v>1870</v>
      </c>
      <c r="D312" s="745" t="s">
        <v>2571</v>
      </c>
      <c r="E312" s="746" t="s">
        <v>1907</v>
      </c>
      <c r="F312" s="664" t="s">
        <v>1866</v>
      </c>
      <c r="G312" s="664" t="s">
        <v>1915</v>
      </c>
      <c r="H312" s="664" t="s">
        <v>1188</v>
      </c>
      <c r="I312" s="664" t="s">
        <v>1316</v>
      </c>
      <c r="J312" s="664" t="s">
        <v>1317</v>
      </c>
      <c r="K312" s="664" t="s">
        <v>1796</v>
      </c>
      <c r="L312" s="665">
        <v>225.06</v>
      </c>
      <c r="M312" s="665">
        <v>225.06</v>
      </c>
      <c r="N312" s="664">
        <v>1</v>
      </c>
      <c r="O312" s="747">
        <v>1</v>
      </c>
      <c r="P312" s="665"/>
      <c r="Q312" s="680">
        <v>0</v>
      </c>
      <c r="R312" s="664"/>
      <c r="S312" s="680">
        <v>0</v>
      </c>
      <c r="T312" s="747"/>
      <c r="U312" s="703">
        <v>0</v>
      </c>
    </row>
    <row r="313" spans="1:21" ht="14.4" customHeight="1" x14ac:dyDescent="0.3">
      <c r="A313" s="663">
        <v>25</v>
      </c>
      <c r="B313" s="664" t="s">
        <v>1680</v>
      </c>
      <c r="C313" s="664" t="s">
        <v>1870</v>
      </c>
      <c r="D313" s="745" t="s">
        <v>2571</v>
      </c>
      <c r="E313" s="746" t="s">
        <v>1907</v>
      </c>
      <c r="F313" s="664" t="s">
        <v>1866</v>
      </c>
      <c r="G313" s="664" t="s">
        <v>2151</v>
      </c>
      <c r="H313" s="664" t="s">
        <v>1188</v>
      </c>
      <c r="I313" s="664" t="s">
        <v>2328</v>
      </c>
      <c r="J313" s="664" t="s">
        <v>2153</v>
      </c>
      <c r="K313" s="664" t="s">
        <v>2329</v>
      </c>
      <c r="L313" s="665">
        <v>141.09</v>
      </c>
      <c r="M313" s="665">
        <v>141.09</v>
      </c>
      <c r="N313" s="664">
        <v>1</v>
      </c>
      <c r="O313" s="747">
        <v>1</v>
      </c>
      <c r="P313" s="665">
        <v>141.09</v>
      </c>
      <c r="Q313" s="680">
        <v>1</v>
      </c>
      <c r="R313" s="664">
        <v>1</v>
      </c>
      <c r="S313" s="680">
        <v>1</v>
      </c>
      <c r="T313" s="747">
        <v>1</v>
      </c>
      <c r="U313" s="703">
        <v>1</v>
      </c>
    </row>
    <row r="314" spans="1:21" ht="14.4" customHeight="1" x14ac:dyDescent="0.3">
      <c r="A314" s="663">
        <v>25</v>
      </c>
      <c r="B314" s="664" t="s">
        <v>1680</v>
      </c>
      <c r="C314" s="664" t="s">
        <v>1870</v>
      </c>
      <c r="D314" s="745" t="s">
        <v>2571</v>
      </c>
      <c r="E314" s="746" t="s">
        <v>1907</v>
      </c>
      <c r="F314" s="664" t="s">
        <v>1866</v>
      </c>
      <c r="G314" s="664" t="s">
        <v>1968</v>
      </c>
      <c r="H314" s="664" t="s">
        <v>524</v>
      </c>
      <c r="I314" s="664" t="s">
        <v>2330</v>
      </c>
      <c r="J314" s="664" t="s">
        <v>1456</v>
      </c>
      <c r="K314" s="664" t="s">
        <v>1967</v>
      </c>
      <c r="L314" s="665">
        <v>170.52</v>
      </c>
      <c r="M314" s="665">
        <v>341.04</v>
      </c>
      <c r="N314" s="664">
        <v>2</v>
      </c>
      <c r="O314" s="747">
        <v>1</v>
      </c>
      <c r="P314" s="665"/>
      <c r="Q314" s="680">
        <v>0</v>
      </c>
      <c r="R314" s="664"/>
      <c r="S314" s="680">
        <v>0</v>
      </c>
      <c r="T314" s="747"/>
      <c r="U314" s="703">
        <v>0</v>
      </c>
    </row>
    <row r="315" spans="1:21" ht="14.4" customHeight="1" x14ac:dyDescent="0.3">
      <c r="A315" s="663">
        <v>25</v>
      </c>
      <c r="B315" s="664" t="s">
        <v>1680</v>
      </c>
      <c r="C315" s="664" t="s">
        <v>1870</v>
      </c>
      <c r="D315" s="745" t="s">
        <v>2571</v>
      </c>
      <c r="E315" s="746" t="s">
        <v>1907</v>
      </c>
      <c r="F315" s="664" t="s">
        <v>1866</v>
      </c>
      <c r="G315" s="664" t="s">
        <v>1968</v>
      </c>
      <c r="H315" s="664" t="s">
        <v>524</v>
      </c>
      <c r="I315" s="664" t="s">
        <v>2046</v>
      </c>
      <c r="J315" s="664" t="s">
        <v>1456</v>
      </c>
      <c r="K315" s="664" t="s">
        <v>2047</v>
      </c>
      <c r="L315" s="665">
        <v>0</v>
      </c>
      <c r="M315" s="665">
        <v>0</v>
      </c>
      <c r="N315" s="664">
        <v>2</v>
      </c>
      <c r="O315" s="747">
        <v>2</v>
      </c>
      <c r="P315" s="665">
        <v>0</v>
      </c>
      <c r="Q315" s="680"/>
      <c r="R315" s="664">
        <v>1</v>
      </c>
      <c r="S315" s="680">
        <v>0.5</v>
      </c>
      <c r="T315" s="747">
        <v>1</v>
      </c>
      <c r="U315" s="703">
        <v>0.5</v>
      </c>
    </row>
    <row r="316" spans="1:21" ht="14.4" customHeight="1" x14ac:dyDescent="0.3">
      <c r="A316" s="663">
        <v>25</v>
      </c>
      <c r="B316" s="664" t="s">
        <v>1680</v>
      </c>
      <c r="C316" s="664" t="s">
        <v>1870</v>
      </c>
      <c r="D316" s="745" t="s">
        <v>2571</v>
      </c>
      <c r="E316" s="746" t="s">
        <v>1907</v>
      </c>
      <c r="F316" s="664" t="s">
        <v>1866</v>
      </c>
      <c r="G316" s="664" t="s">
        <v>1964</v>
      </c>
      <c r="H316" s="664" t="s">
        <v>524</v>
      </c>
      <c r="I316" s="664" t="s">
        <v>1965</v>
      </c>
      <c r="J316" s="664" t="s">
        <v>1966</v>
      </c>
      <c r="K316" s="664" t="s">
        <v>1967</v>
      </c>
      <c r="L316" s="665">
        <v>78.33</v>
      </c>
      <c r="M316" s="665">
        <v>78.33</v>
      </c>
      <c r="N316" s="664">
        <v>1</v>
      </c>
      <c r="O316" s="747">
        <v>1</v>
      </c>
      <c r="P316" s="665"/>
      <c r="Q316" s="680">
        <v>0</v>
      </c>
      <c r="R316" s="664"/>
      <c r="S316" s="680">
        <v>0</v>
      </c>
      <c r="T316" s="747"/>
      <c r="U316" s="703">
        <v>0</v>
      </c>
    </row>
    <row r="317" spans="1:21" ht="14.4" customHeight="1" x14ac:dyDescent="0.3">
      <c r="A317" s="663">
        <v>25</v>
      </c>
      <c r="B317" s="664" t="s">
        <v>1680</v>
      </c>
      <c r="C317" s="664" t="s">
        <v>1870</v>
      </c>
      <c r="D317" s="745" t="s">
        <v>2571</v>
      </c>
      <c r="E317" s="746" t="s">
        <v>1907</v>
      </c>
      <c r="F317" s="664" t="s">
        <v>1866</v>
      </c>
      <c r="G317" s="664" t="s">
        <v>2234</v>
      </c>
      <c r="H317" s="664" t="s">
        <v>524</v>
      </c>
      <c r="I317" s="664" t="s">
        <v>2331</v>
      </c>
      <c r="J317" s="664" t="s">
        <v>2332</v>
      </c>
      <c r="K317" s="664" t="s">
        <v>2333</v>
      </c>
      <c r="L317" s="665">
        <v>0</v>
      </c>
      <c r="M317" s="665">
        <v>0</v>
      </c>
      <c r="N317" s="664">
        <v>1</v>
      </c>
      <c r="O317" s="747">
        <v>1</v>
      </c>
      <c r="P317" s="665"/>
      <c r="Q317" s="680"/>
      <c r="R317" s="664"/>
      <c r="S317" s="680">
        <v>0</v>
      </c>
      <c r="T317" s="747"/>
      <c r="U317" s="703">
        <v>0</v>
      </c>
    </row>
    <row r="318" spans="1:21" ht="14.4" customHeight="1" x14ac:dyDescent="0.3">
      <c r="A318" s="663">
        <v>25</v>
      </c>
      <c r="B318" s="664" t="s">
        <v>1680</v>
      </c>
      <c r="C318" s="664" t="s">
        <v>1870</v>
      </c>
      <c r="D318" s="745" t="s">
        <v>2571</v>
      </c>
      <c r="E318" s="746" t="s">
        <v>1907</v>
      </c>
      <c r="F318" s="664" t="s">
        <v>1866</v>
      </c>
      <c r="G318" s="664" t="s">
        <v>2234</v>
      </c>
      <c r="H318" s="664" t="s">
        <v>524</v>
      </c>
      <c r="I318" s="664" t="s">
        <v>2334</v>
      </c>
      <c r="J318" s="664" t="s">
        <v>2332</v>
      </c>
      <c r="K318" s="664" t="s">
        <v>2335</v>
      </c>
      <c r="L318" s="665">
        <v>0</v>
      </c>
      <c r="M318" s="665">
        <v>0</v>
      </c>
      <c r="N318" s="664">
        <v>1</v>
      </c>
      <c r="O318" s="747">
        <v>1</v>
      </c>
      <c r="P318" s="665"/>
      <c r="Q318" s="680"/>
      <c r="R318" s="664"/>
      <c r="S318" s="680">
        <v>0</v>
      </c>
      <c r="T318" s="747"/>
      <c r="U318" s="703">
        <v>0</v>
      </c>
    </row>
    <row r="319" spans="1:21" ht="14.4" customHeight="1" x14ac:dyDescent="0.3">
      <c r="A319" s="663">
        <v>25</v>
      </c>
      <c r="B319" s="664" t="s">
        <v>1680</v>
      </c>
      <c r="C319" s="664" t="s">
        <v>1870</v>
      </c>
      <c r="D319" s="745" t="s">
        <v>2571</v>
      </c>
      <c r="E319" s="746" t="s">
        <v>1907</v>
      </c>
      <c r="F319" s="664" t="s">
        <v>1866</v>
      </c>
      <c r="G319" s="664" t="s">
        <v>2234</v>
      </c>
      <c r="H319" s="664" t="s">
        <v>524</v>
      </c>
      <c r="I319" s="664" t="s">
        <v>2336</v>
      </c>
      <c r="J319" s="664" t="s">
        <v>2332</v>
      </c>
      <c r="K319" s="664" t="s">
        <v>2337</v>
      </c>
      <c r="L319" s="665">
        <v>0</v>
      </c>
      <c r="M319" s="665">
        <v>0</v>
      </c>
      <c r="N319" s="664">
        <v>1</v>
      </c>
      <c r="O319" s="747">
        <v>0.5</v>
      </c>
      <c r="P319" s="665"/>
      <c r="Q319" s="680"/>
      <c r="R319" s="664"/>
      <c r="S319" s="680">
        <v>0</v>
      </c>
      <c r="T319" s="747"/>
      <c r="U319" s="703">
        <v>0</v>
      </c>
    </row>
    <row r="320" spans="1:21" ht="14.4" customHeight="1" x14ac:dyDescent="0.3">
      <c r="A320" s="663">
        <v>25</v>
      </c>
      <c r="B320" s="664" t="s">
        <v>1680</v>
      </c>
      <c r="C320" s="664" t="s">
        <v>1870</v>
      </c>
      <c r="D320" s="745" t="s">
        <v>2571</v>
      </c>
      <c r="E320" s="746" t="s">
        <v>1907</v>
      </c>
      <c r="F320" s="664" t="s">
        <v>1866</v>
      </c>
      <c r="G320" s="664" t="s">
        <v>2234</v>
      </c>
      <c r="H320" s="664" t="s">
        <v>524</v>
      </c>
      <c r="I320" s="664" t="s">
        <v>2338</v>
      </c>
      <c r="J320" s="664" t="s">
        <v>2332</v>
      </c>
      <c r="K320" s="664" t="s">
        <v>2339</v>
      </c>
      <c r="L320" s="665">
        <v>0</v>
      </c>
      <c r="M320" s="665">
        <v>0</v>
      </c>
      <c r="N320" s="664">
        <v>1</v>
      </c>
      <c r="O320" s="747">
        <v>1</v>
      </c>
      <c r="P320" s="665"/>
      <c r="Q320" s="680"/>
      <c r="R320" s="664"/>
      <c r="S320" s="680">
        <v>0</v>
      </c>
      <c r="T320" s="747"/>
      <c r="U320" s="703">
        <v>0</v>
      </c>
    </row>
    <row r="321" spans="1:21" ht="14.4" customHeight="1" x14ac:dyDescent="0.3">
      <c r="A321" s="663">
        <v>25</v>
      </c>
      <c r="B321" s="664" t="s">
        <v>1680</v>
      </c>
      <c r="C321" s="664" t="s">
        <v>1870</v>
      </c>
      <c r="D321" s="745" t="s">
        <v>2571</v>
      </c>
      <c r="E321" s="746" t="s">
        <v>1907</v>
      </c>
      <c r="F321" s="664" t="s">
        <v>1866</v>
      </c>
      <c r="G321" s="664" t="s">
        <v>2054</v>
      </c>
      <c r="H321" s="664" t="s">
        <v>524</v>
      </c>
      <c r="I321" s="664" t="s">
        <v>2340</v>
      </c>
      <c r="J321" s="664" t="s">
        <v>2056</v>
      </c>
      <c r="K321" s="664" t="s">
        <v>2057</v>
      </c>
      <c r="L321" s="665">
        <v>91.11</v>
      </c>
      <c r="M321" s="665">
        <v>91.11</v>
      </c>
      <c r="N321" s="664">
        <v>1</v>
      </c>
      <c r="O321" s="747">
        <v>1</v>
      </c>
      <c r="P321" s="665">
        <v>91.11</v>
      </c>
      <c r="Q321" s="680">
        <v>1</v>
      </c>
      <c r="R321" s="664">
        <v>1</v>
      </c>
      <c r="S321" s="680">
        <v>1</v>
      </c>
      <c r="T321" s="747">
        <v>1</v>
      </c>
      <c r="U321" s="703">
        <v>1</v>
      </c>
    </row>
    <row r="322" spans="1:21" ht="14.4" customHeight="1" x14ac:dyDescent="0.3">
      <c r="A322" s="663">
        <v>25</v>
      </c>
      <c r="B322" s="664" t="s">
        <v>1680</v>
      </c>
      <c r="C322" s="664" t="s">
        <v>1870</v>
      </c>
      <c r="D322" s="745" t="s">
        <v>2571</v>
      </c>
      <c r="E322" s="746" t="s">
        <v>1907</v>
      </c>
      <c r="F322" s="664" t="s">
        <v>1866</v>
      </c>
      <c r="G322" s="664" t="s">
        <v>2054</v>
      </c>
      <c r="H322" s="664" t="s">
        <v>524</v>
      </c>
      <c r="I322" s="664" t="s">
        <v>2341</v>
      </c>
      <c r="J322" s="664" t="s">
        <v>2056</v>
      </c>
      <c r="K322" s="664" t="s">
        <v>2342</v>
      </c>
      <c r="L322" s="665">
        <v>0</v>
      </c>
      <c r="M322" s="665">
        <v>0</v>
      </c>
      <c r="N322" s="664">
        <v>1</v>
      </c>
      <c r="O322" s="747">
        <v>0.5</v>
      </c>
      <c r="P322" s="665">
        <v>0</v>
      </c>
      <c r="Q322" s="680"/>
      <c r="R322" s="664">
        <v>1</v>
      </c>
      <c r="S322" s="680">
        <v>1</v>
      </c>
      <c r="T322" s="747">
        <v>0.5</v>
      </c>
      <c r="U322" s="703">
        <v>1</v>
      </c>
    </row>
    <row r="323" spans="1:21" ht="14.4" customHeight="1" x14ac:dyDescent="0.3">
      <c r="A323" s="663">
        <v>25</v>
      </c>
      <c r="B323" s="664" t="s">
        <v>1680</v>
      </c>
      <c r="C323" s="664" t="s">
        <v>1870</v>
      </c>
      <c r="D323" s="745" t="s">
        <v>2571</v>
      </c>
      <c r="E323" s="746" t="s">
        <v>1907</v>
      </c>
      <c r="F323" s="664" t="s">
        <v>1866</v>
      </c>
      <c r="G323" s="664" t="s">
        <v>1936</v>
      </c>
      <c r="H323" s="664" t="s">
        <v>524</v>
      </c>
      <c r="I323" s="664" t="s">
        <v>2343</v>
      </c>
      <c r="J323" s="664" t="s">
        <v>2344</v>
      </c>
      <c r="K323" s="664" t="s">
        <v>2345</v>
      </c>
      <c r="L323" s="665">
        <v>93.49</v>
      </c>
      <c r="M323" s="665">
        <v>280.46999999999997</v>
      </c>
      <c r="N323" s="664">
        <v>3</v>
      </c>
      <c r="O323" s="747">
        <v>3</v>
      </c>
      <c r="P323" s="665">
        <v>93.49</v>
      </c>
      <c r="Q323" s="680">
        <v>0.33333333333333337</v>
      </c>
      <c r="R323" s="664">
        <v>1</v>
      </c>
      <c r="S323" s="680">
        <v>0.33333333333333331</v>
      </c>
      <c r="T323" s="747">
        <v>1</v>
      </c>
      <c r="U323" s="703">
        <v>0.33333333333333331</v>
      </c>
    </row>
    <row r="324" spans="1:21" ht="14.4" customHeight="1" x14ac:dyDescent="0.3">
      <c r="A324" s="663">
        <v>25</v>
      </c>
      <c r="B324" s="664" t="s">
        <v>1680</v>
      </c>
      <c r="C324" s="664" t="s">
        <v>1870</v>
      </c>
      <c r="D324" s="745" t="s">
        <v>2571</v>
      </c>
      <c r="E324" s="746" t="s">
        <v>1907</v>
      </c>
      <c r="F324" s="664" t="s">
        <v>1866</v>
      </c>
      <c r="G324" s="664" t="s">
        <v>2243</v>
      </c>
      <c r="H324" s="664" t="s">
        <v>524</v>
      </c>
      <c r="I324" s="664" t="s">
        <v>2346</v>
      </c>
      <c r="J324" s="664" t="s">
        <v>2347</v>
      </c>
      <c r="K324" s="664" t="s">
        <v>2348</v>
      </c>
      <c r="L324" s="665">
        <v>0</v>
      </c>
      <c r="M324" s="665">
        <v>0</v>
      </c>
      <c r="N324" s="664">
        <v>1</v>
      </c>
      <c r="O324" s="747">
        <v>1</v>
      </c>
      <c r="P324" s="665"/>
      <c r="Q324" s="680"/>
      <c r="R324" s="664"/>
      <c r="S324" s="680">
        <v>0</v>
      </c>
      <c r="T324" s="747"/>
      <c r="U324" s="703">
        <v>0</v>
      </c>
    </row>
    <row r="325" spans="1:21" ht="14.4" customHeight="1" x14ac:dyDescent="0.3">
      <c r="A325" s="663">
        <v>25</v>
      </c>
      <c r="B325" s="664" t="s">
        <v>1680</v>
      </c>
      <c r="C325" s="664" t="s">
        <v>1870</v>
      </c>
      <c r="D325" s="745" t="s">
        <v>2571</v>
      </c>
      <c r="E325" s="746" t="s">
        <v>1907</v>
      </c>
      <c r="F325" s="664" t="s">
        <v>1866</v>
      </c>
      <c r="G325" s="664" t="s">
        <v>2065</v>
      </c>
      <c r="H325" s="664" t="s">
        <v>524</v>
      </c>
      <c r="I325" s="664" t="s">
        <v>2066</v>
      </c>
      <c r="J325" s="664" t="s">
        <v>2067</v>
      </c>
      <c r="K325" s="664" t="s">
        <v>2068</v>
      </c>
      <c r="L325" s="665">
        <v>70.05</v>
      </c>
      <c r="M325" s="665">
        <v>70.05</v>
      </c>
      <c r="N325" s="664">
        <v>1</v>
      </c>
      <c r="O325" s="747">
        <v>1</v>
      </c>
      <c r="P325" s="665"/>
      <c r="Q325" s="680">
        <v>0</v>
      </c>
      <c r="R325" s="664"/>
      <c r="S325" s="680">
        <v>0</v>
      </c>
      <c r="T325" s="747"/>
      <c r="U325" s="703">
        <v>0</v>
      </c>
    </row>
    <row r="326" spans="1:21" ht="14.4" customHeight="1" x14ac:dyDescent="0.3">
      <c r="A326" s="663">
        <v>25</v>
      </c>
      <c r="B326" s="664" t="s">
        <v>1680</v>
      </c>
      <c r="C326" s="664" t="s">
        <v>1870</v>
      </c>
      <c r="D326" s="745" t="s">
        <v>2571</v>
      </c>
      <c r="E326" s="746" t="s">
        <v>1907</v>
      </c>
      <c r="F326" s="664" t="s">
        <v>1866</v>
      </c>
      <c r="G326" s="664" t="s">
        <v>1916</v>
      </c>
      <c r="H326" s="664" t="s">
        <v>524</v>
      </c>
      <c r="I326" s="664" t="s">
        <v>1463</v>
      </c>
      <c r="J326" s="664" t="s">
        <v>1464</v>
      </c>
      <c r="K326" s="664" t="s">
        <v>1917</v>
      </c>
      <c r="L326" s="665">
        <v>132.97999999999999</v>
      </c>
      <c r="M326" s="665">
        <v>1994.6999999999998</v>
      </c>
      <c r="N326" s="664">
        <v>15</v>
      </c>
      <c r="O326" s="747">
        <v>6.5</v>
      </c>
      <c r="P326" s="665">
        <v>1994.6999999999998</v>
      </c>
      <c r="Q326" s="680">
        <v>1</v>
      </c>
      <c r="R326" s="664">
        <v>15</v>
      </c>
      <c r="S326" s="680">
        <v>1</v>
      </c>
      <c r="T326" s="747">
        <v>6.5</v>
      </c>
      <c r="U326" s="703">
        <v>1</v>
      </c>
    </row>
    <row r="327" spans="1:21" ht="14.4" customHeight="1" x14ac:dyDescent="0.3">
      <c r="A327" s="663">
        <v>25</v>
      </c>
      <c r="B327" s="664" t="s">
        <v>1680</v>
      </c>
      <c r="C327" s="664" t="s">
        <v>1870</v>
      </c>
      <c r="D327" s="745" t="s">
        <v>2571</v>
      </c>
      <c r="E327" s="746" t="s">
        <v>1907</v>
      </c>
      <c r="F327" s="664" t="s">
        <v>1866</v>
      </c>
      <c r="G327" s="664" t="s">
        <v>1916</v>
      </c>
      <c r="H327" s="664" t="s">
        <v>524</v>
      </c>
      <c r="I327" s="664" t="s">
        <v>2198</v>
      </c>
      <c r="J327" s="664" t="s">
        <v>1464</v>
      </c>
      <c r="K327" s="664" t="s">
        <v>2199</v>
      </c>
      <c r="L327" s="665">
        <v>0</v>
      </c>
      <c r="M327" s="665">
        <v>0</v>
      </c>
      <c r="N327" s="664">
        <v>2</v>
      </c>
      <c r="O327" s="747">
        <v>1</v>
      </c>
      <c r="P327" s="665">
        <v>0</v>
      </c>
      <c r="Q327" s="680"/>
      <c r="R327" s="664">
        <v>2</v>
      </c>
      <c r="S327" s="680">
        <v>1</v>
      </c>
      <c r="T327" s="747">
        <v>1</v>
      </c>
      <c r="U327" s="703">
        <v>1</v>
      </c>
    </row>
    <row r="328" spans="1:21" ht="14.4" customHeight="1" x14ac:dyDescent="0.3">
      <c r="A328" s="663">
        <v>25</v>
      </c>
      <c r="B328" s="664" t="s">
        <v>1680</v>
      </c>
      <c r="C328" s="664" t="s">
        <v>1870</v>
      </c>
      <c r="D328" s="745" t="s">
        <v>2571</v>
      </c>
      <c r="E328" s="746" t="s">
        <v>1907</v>
      </c>
      <c r="F328" s="664" t="s">
        <v>1866</v>
      </c>
      <c r="G328" s="664" t="s">
        <v>1916</v>
      </c>
      <c r="H328" s="664" t="s">
        <v>524</v>
      </c>
      <c r="I328" s="664" t="s">
        <v>1978</v>
      </c>
      <c r="J328" s="664" t="s">
        <v>1464</v>
      </c>
      <c r="K328" s="664" t="s">
        <v>1917</v>
      </c>
      <c r="L328" s="665">
        <v>132.97999999999999</v>
      </c>
      <c r="M328" s="665">
        <v>1329.7999999999997</v>
      </c>
      <c r="N328" s="664">
        <v>10</v>
      </c>
      <c r="O328" s="747">
        <v>5</v>
      </c>
      <c r="P328" s="665">
        <v>1329.7999999999997</v>
      </c>
      <c r="Q328" s="680">
        <v>1</v>
      </c>
      <c r="R328" s="664">
        <v>10</v>
      </c>
      <c r="S328" s="680">
        <v>1</v>
      </c>
      <c r="T328" s="747">
        <v>5</v>
      </c>
      <c r="U328" s="703">
        <v>1</v>
      </c>
    </row>
    <row r="329" spans="1:21" ht="14.4" customHeight="1" x14ac:dyDescent="0.3">
      <c r="A329" s="663">
        <v>25</v>
      </c>
      <c r="B329" s="664" t="s">
        <v>1680</v>
      </c>
      <c r="C329" s="664" t="s">
        <v>1870</v>
      </c>
      <c r="D329" s="745" t="s">
        <v>2571</v>
      </c>
      <c r="E329" s="746" t="s">
        <v>1907</v>
      </c>
      <c r="F329" s="664" t="s">
        <v>1866</v>
      </c>
      <c r="G329" s="664" t="s">
        <v>1959</v>
      </c>
      <c r="H329" s="664" t="s">
        <v>524</v>
      </c>
      <c r="I329" s="664" t="s">
        <v>1443</v>
      </c>
      <c r="J329" s="664" t="s">
        <v>1444</v>
      </c>
      <c r="K329" s="664" t="s">
        <v>1958</v>
      </c>
      <c r="L329" s="665">
        <v>34.19</v>
      </c>
      <c r="M329" s="665">
        <v>68.38</v>
      </c>
      <c r="N329" s="664">
        <v>2</v>
      </c>
      <c r="O329" s="747">
        <v>1</v>
      </c>
      <c r="P329" s="665">
        <v>68.38</v>
      </c>
      <c r="Q329" s="680">
        <v>1</v>
      </c>
      <c r="R329" s="664">
        <v>2</v>
      </c>
      <c r="S329" s="680">
        <v>1</v>
      </c>
      <c r="T329" s="747">
        <v>1</v>
      </c>
      <c r="U329" s="703">
        <v>1</v>
      </c>
    </row>
    <row r="330" spans="1:21" ht="14.4" customHeight="1" x14ac:dyDescent="0.3">
      <c r="A330" s="663">
        <v>25</v>
      </c>
      <c r="B330" s="664" t="s">
        <v>1680</v>
      </c>
      <c r="C330" s="664" t="s">
        <v>1870</v>
      </c>
      <c r="D330" s="745" t="s">
        <v>2571</v>
      </c>
      <c r="E330" s="746" t="s">
        <v>1907</v>
      </c>
      <c r="F330" s="664" t="s">
        <v>1866</v>
      </c>
      <c r="G330" s="664" t="s">
        <v>1959</v>
      </c>
      <c r="H330" s="664" t="s">
        <v>524</v>
      </c>
      <c r="I330" s="664" t="s">
        <v>1969</v>
      </c>
      <c r="J330" s="664" t="s">
        <v>1444</v>
      </c>
      <c r="K330" s="664" t="s">
        <v>1970</v>
      </c>
      <c r="L330" s="665">
        <v>34.19</v>
      </c>
      <c r="M330" s="665">
        <v>68.38</v>
      </c>
      <c r="N330" s="664">
        <v>2</v>
      </c>
      <c r="O330" s="747">
        <v>0.5</v>
      </c>
      <c r="P330" s="665">
        <v>68.38</v>
      </c>
      <c r="Q330" s="680">
        <v>1</v>
      </c>
      <c r="R330" s="664">
        <v>2</v>
      </c>
      <c r="S330" s="680">
        <v>1</v>
      </c>
      <c r="T330" s="747">
        <v>0.5</v>
      </c>
      <c r="U330" s="703">
        <v>1</v>
      </c>
    </row>
    <row r="331" spans="1:21" ht="14.4" customHeight="1" x14ac:dyDescent="0.3">
      <c r="A331" s="663">
        <v>25</v>
      </c>
      <c r="B331" s="664" t="s">
        <v>1680</v>
      </c>
      <c r="C331" s="664" t="s">
        <v>1870</v>
      </c>
      <c r="D331" s="745" t="s">
        <v>2571</v>
      </c>
      <c r="E331" s="746" t="s">
        <v>1907</v>
      </c>
      <c r="F331" s="664" t="s">
        <v>1866</v>
      </c>
      <c r="G331" s="664" t="s">
        <v>1918</v>
      </c>
      <c r="H331" s="664" t="s">
        <v>1188</v>
      </c>
      <c r="I331" s="664" t="s">
        <v>1258</v>
      </c>
      <c r="J331" s="664" t="s">
        <v>550</v>
      </c>
      <c r="K331" s="664" t="s">
        <v>1826</v>
      </c>
      <c r="L331" s="665">
        <v>18.260000000000002</v>
      </c>
      <c r="M331" s="665">
        <v>18.260000000000002</v>
      </c>
      <c r="N331" s="664">
        <v>1</v>
      </c>
      <c r="O331" s="747">
        <v>1</v>
      </c>
      <c r="P331" s="665"/>
      <c r="Q331" s="680">
        <v>0</v>
      </c>
      <c r="R331" s="664"/>
      <c r="S331" s="680">
        <v>0</v>
      </c>
      <c r="T331" s="747"/>
      <c r="U331" s="703">
        <v>0</v>
      </c>
    </row>
    <row r="332" spans="1:21" ht="14.4" customHeight="1" x14ac:dyDescent="0.3">
      <c r="A332" s="663">
        <v>25</v>
      </c>
      <c r="B332" s="664" t="s">
        <v>1680</v>
      </c>
      <c r="C332" s="664" t="s">
        <v>1870</v>
      </c>
      <c r="D332" s="745" t="s">
        <v>2571</v>
      </c>
      <c r="E332" s="746" t="s">
        <v>1907</v>
      </c>
      <c r="F332" s="664" t="s">
        <v>1866</v>
      </c>
      <c r="G332" s="664" t="s">
        <v>1918</v>
      </c>
      <c r="H332" s="664" t="s">
        <v>1188</v>
      </c>
      <c r="I332" s="664" t="s">
        <v>1197</v>
      </c>
      <c r="J332" s="664" t="s">
        <v>550</v>
      </c>
      <c r="K332" s="664" t="s">
        <v>1827</v>
      </c>
      <c r="L332" s="665">
        <v>36.54</v>
      </c>
      <c r="M332" s="665">
        <v>73.08</v>
      </c>
      <c r="N332" s="664">
        <v>2</v>
      </c>
      <c r="O332" s="747">
        <v>2</v>
      </c>
      <c r="P332" s="665"/>
      <c r="Q332" s="680">
        <v>0</v>
      </c>
      <c r="R332" s="664"/>
      <c r="S332" s="680">
        <v>0</v>
      </c>
      <c r="T332" s="747"/>
      <c r="U332" s="703">
        <v>0</v>
      </c>
    </row>
    <row r="333" spans="1:21" ht="14.4" customHeight="1" x14ac:dyDescent="0.3">
      <c r="A333" s="663">
        <v>25</v>
      </c>
      <c r="B333" s="664" t="s">
        <v>1680</v>
      </c>
      <c r="C333" s="664" t="s">
        <v>1870</v>
      </c>
      <c r="D333" s="745" t="s">
        <v>2571</v>
      </c>
      <c r="E333" s="746" t="s">
        <v>1907</v>
      </c>
      <c r="F333" s="664" t="s">
        <v>1866</v>
      </c>
      <c r="G333" s="664" t="s">
        <v>1918</v>
      </c>
      <c r="H333" s="664" t="s">
        <v>1188</v>
      </c>
      <c r="I333" s="664" t="s">
        <v>2254</v>
      </c>
      <c r="J333" s="664" t="s">
        <v>550</v>
      </c>
      <c r="K333" s="664" t="s">
        <v>2255</v>
      </c>
      <c r="L333" s="665">
        <v>0</v>
      </c>
      <c r="M333" s="665">
        <v>0</v>
      </c>
      <c r="N333" s="664">
        <v>2</v>
      </c>
      <c r="O333" s="747">
        <v>1.5</v>
      </c>
      <c r="P333" s="665"/>
      <c r="Q333" s="680"/>
      <c r="R333" s="664"/>
      <c r="S333" s="680">
        <v>0</v>
      </c>
      <c r="T333" s="747"/>
      <c r="U333" s="703">
        <v>0</v>
      </c>
    </row>
    <row r="334" spans="1:21" ht="14.4" customHeight="1" x14ac:dyDescent="0.3">
      <c r="A334" s="663">
        <v>25</v>
      </c>
      <c r="B334" s="664" t="s">
        <v>1680</v>
      </c>
      <c r="C334" s="664" t="s">
        <v>1870</v>
      </c>
      <c r="D334" s="745" t="s">
        <v>2571</v>
      </c>
      <c r="E334" s="746" t="s">
        <v>1907</v>
      </c>
      <c r="F334" s="664" t="s">
        <v>1866</v>
      </c>
      <c r="G334" s="664" t="s">
        <v>2349</v>
      </c>
      <c r="H334" s="664" t="s">
        <v>524</v>
      </c>
      <c r="I334" s="664" t="s">
        <v>2350</v>
      </c>
      <c r="J334" s="664" t="s">
        <v>2351</v>
      </c>
      <c r="K334" s="664" t="s">
        <v>2352</v>
      </c>
      <c r="L334" s="665">
        <v>0</v>
      </c>
      <c r="M334" s="665">
        <v>0</v>
      </c>
      <c r="N334" s="664">
        <v>1</v>
      </c>
      <c r="O334" s="747">
        <v>1</v>
      </c>
      <c r="P334" s="665">
        <v>0</v>
      </c>
      <c r="Q334" s="680"/>
      <c r="R334" s="664">
        <v>1</v>
      </c>
      <c r="S334" s="680">
        <v>1</v>
      </c>
      <c r="T334" s="747">
        <v>1</v>
      </c>
      <c r="U334" s="703">
        <v>1</v>
      </c>
    </row>
    <row r="335" spans="1:21" ht="14.4" customHeight="1" x14ac:dyDescent="0.3">
      <c r="A335" s="663">
        <v>25</v>
      </c>
      <c r="B335" s="664" t="s">
        <v>1680</v>
      </c>
      <c r="C335" s="664" t="s">
        <v>1870</v>
      </c>
      <c r="D335" s="745" t="s">
        <v>2571</v>
      </c>
      <c r="E335" s="746" t="s">
        <v>1907</v>
      </c>
      <c r="F335" s="664" t="s">
        <v>1866</v>
      </c>
      <c r="G335" s="664" t="s">
        <v>1942</v>
      </c>
      <c r="H335" s="664" t="s">
        <v>524</v>
      </c>
      <c r="I335" s="664" t="s">
        <v>2004</v>
      </c>
      <c r="J335" s="664" t="s">
        <v>666</v>
      </c>
      <c r="K335" s="664" t="s">
        <v>2005</v>
      </c>
      <c r="L335" s="665">
        <v>185.26</v>
      </c>
      <c r="M335" s="665">
        <v>185.26</v>
      </c>
      <c r="N335" s="664">
        <v>1</v>
      </c>
      <c r="O335" s="747">
        <v>0.5</v>
      </c>
      <c r="P335" s="665">
        <v>185.26</v>
      </c>
      <c r="Q335" s="680">
        <v>1</v>
      </c>
      <c r="R335" s="664">
        <v>1</v>
      </c>
      <c r="S335" s="680">
        <v>1</v>
      </c>
      <c r="T335" s="747">
        <v>0.5</v>
      </c>
      <c r="U335" s="703">
        <v>1</v>
      </c>
    </row>
    <row r="336" spans="1:21" ht="14.4" customHeight="1" x14ac:dyDescent="0.3">
      <c r="A336" s="663">
        <v>25</v>
      </c>
      <c r="B336" s="664" t="s">
        <v>1680</v>
      </c>
      <c r="C336" s="664" t="s">
        <v>1870</v>
      </c>
      <c r="D336" s="745" t="s">
        <v>2571</v>
      </c>
      <c r="E336" s="746" t="s">
        <v>1907</v>
      </c>
      <c r="F336" s="664" t="s">
        <v>1866</v>
      </c>
      <c r="G336" s="664" t="s">
        <v>2353</v>
      </c>
      <c r="H336" s="664" t="s">
        <v>524</v>
      </c>
      <c r="I336" s="664" t="s">
        <v>631</v>
      </c>
      <c r="J336" s="664" t="s">
        <v>2354</v>
      </c>
      <c r="K336" s="664" t="s">
        <v>2355</v>
      </c>
      <c r="L336" s="665">
        <v>0</v>
      </c>
      <c r="M336" s="665">
        <v>0</v>
      </c>
      <c r="N336" s="664">
        <v>1</v>
      </c>
      <c r="O336" s="747">
        <v>1</v>
      </c>
      <c r="P336" s="665"/>
      <c r="Q336" s="680"/>
      <c r="R336" s="664"/>
      <c r="S336" s="680">
        <v>0</v>
      </c>
      <c r="T336" s="747"/>
      <c r="U336" s="703">
        <v>0</v>
      </c>
    </row>
    <row r="337" spans="1:21" ht="14.4" customHeight="1" x14ac:dyDescent="0.3">
      <c r="A337" s="663">
        <v>25</v>
      </c>
      <c r="B337" s="664" t="s">
        <v>1680</v>
      </c>
      <c r="C337" s="664" t="s">
        <v>1870</v>
      </c>
      <c r="D337" s="745" t="s">
        <v>2571</v>
      </c>
      <c r="E337" s="746" t="s">
        <v>1907</v>
      </c>
      <c r="F337" s="664" t="s">
        <v>1866</v>
      </c>
      <c r="G337" s="664" t="s">
        <v>1926</v>
      </c>
      <c r="H337" s="664" t="s">
        <v>524</v>
      </c>
      <c r="I337" s="664" t="s">
        <v>696</v>
      </c>
      <c r="J337" s="664" t="s">
        <v>1927</v>
      </c>
      <c r="K337" s="664" t="s">
        <v>1925</v>
      </c>
      <c r="L337" s="665">
        <v>0</v>
      </c>
      <c r="M337" s="665">
        <v>0</v>
      </c>
      <c r="N337" s="664">
        <v>1</v>
      </c>
      <c r="O337" s="747">
        <v>0.5</v>
      </c>
      <c r="P337" s="665">
        <v>0</v>
      </c>
      <c r="Q337" s="680"/>
      <c r="R337" s="664">
        <v>1</v>
      </c>
      <c r="S337" s="680">
        <v>1</v>
      </c>
      <c r="T337" s="747">
        <v>0.5</v>
      </c>
      <c r="U337" s="703">
        <v>1</v>
      </c>
    </row>
    <row r="338" spans="1:21" ht="14.4" customHeight="1" x14ac:dyDescent="0.3">
      <c r="A338" s="663">
        <v>25</v>
      </c>
      <c r="B338" s="664" t="s">
        <v>1680</v>
      </c>
      <c r="C338" s="664" t="s">
        <v>1870</v>
      </c>
      <c r="D338" s="745" t="s">
        <v>2571</v>
      </c>
      <c r="E338" s="746" t="s">
        <v>1908</v>
      </c>
      <c r="F338" s="664" t="s">
        <v>1866</v>
      </c>
      <c r="G338" s="664" t="s">
        <v>1915</v>
      </c>
      <c r="H338" s="664" t="s">
        <v>1188</v>
      </c>
      <c r="I338" s="664" t="s">
        <v>1518</v>
      </c>
      <c r="J338" s="664" t="s">
        <v>1317</v>
      </c>
      <c r="K338" s="664" t="s">
        <v>1795</v>
      </c>
      <c r="L338" s="665">
        <v>154.36000000000001</v>
      </c>
      <c r="M338" s="665">
        <v>2315.4</v>
      </c>
      <c r="N338" s="664">
        <v>15</v>
      </c>
      <c r="O338" s="747">
        <v>12</v>
      </c>
      <c r="P338" s="665">
        <v>1234.8800000000001</v>
      </c>
      <c r="Q338" s="680">
        <v>0.53333333333333333</v>
      </c>
      <c r="R338" s="664">
        <v>8</v>
      </c>
      <c r="S338" s="680">
        <v>0.53333333333333333</v>
      </c>
      <c r="T338" s="747">
        <v>5.5</v>
      </c>
      <c r="U338" s="703">
        <v>0.45833333333333331</v>
      </c>
    </row>
    <row r="339" spans="1:21" ht="14.4" customHeight="1" x14ac:dyDescent="0.3">
      <c r="A339" s="663">
        <v>25</v>
      </c>
      <c r="B339" s="664" t="s">
        <v>1680</v>
      </c>
      <c r="C339" s="664" t="s">
        <v>1870</v>
      </c>
      <c r="D339" s="745" t="s">
        <v>2571</v>
      </c>
      <c r="E339" s="746" t="s">
        <v>1908</v>
      </c>
      <c r="F339" s="664" t="s">
        <v>1866</v>
      </c>
      <c r="G339" s="664" t="s">
        <v>2356</v>
      </c>
      <c r="H339" s="664" t="s">
        <v>524</v>
      </c>
      <c r="I339" s="664" t="s">
        <v>1475</v>
      </c>
      <c r="J339" s="664" t="s">
        <v>1476</v>
      </c>
      <c r="K339" s="664" t="s">
        <v>2357</v>
      </c>
      <c r="L339" s="665">
        <v>86.02</v>
      </c>
      <c r="M339" s="665">
        <v>172.04</v>
      </c>
      <c r="N339" s="664">
        <v>2</v>
      </c>
      <c r="O339" s="747">
        <v>2</v>
      </c>
      <c r="P339" s="665">
        <v>172.04</v>
      </c>
      <c r="Q339" s="680">
        <v>1</v>
      </c>
      <c r="R339" s="664">
        <v>2</v>
      </c>
      <c r="S339" s="680">
        <v>1</v>
      </c>
      <c r="T339" s="747">
        <v>2</v>
      </c>
      <c r="U339" s="703">
        <v>1</v>
      </c>
    </row>
    <row r="340" spans="1:21" ht="14.4" customHeight="1" x14ac:dyDescent="0.3">
      <c r="A340" s="663">
        <v>25</v>
      </c>
      <c r="B340" s="664" t="s">
        <v>1680</v>
      </c>
      <c r="C340" s="664" t="s">
        <v>1870</v>
      </c>
      <c r="D340" s="745" t="s">
        <v>2571</v>
      </c>
      <c r="E340" s="746" t="s">
        <v>1908</v>
      </c>
      <c r="F340" s="664" t="s">
        <v>1866</v>
      </c>
      <c r="G340" s="664" t="s">
        <v>1968</v>
      </c>
      <c r="H340" s="664" t="s">
        <v>524</v>
      </c>
      <c r="I340" s="664" t="s">
        <v>2046</v>
      </c>
      <c r="J340" s="664" t="s">
        <v>1456</v>
      </c>
      <c r="K340" s="664" t="s">
        <v>2047</v>
      </c>
      <c r="L340" s="665">
        <v>0</v>
      </c>
      <c r="M340" s="665">
        <v>0</v>
      </c>
      <c r="N340" s="664">
        <v>3</v>
      </c>
      <c r="O340" s="747">
        <v>1.5</v>
      </c>
      <c r="P340" s="665">
        <v>0</v>
      </c>
      <c r="Q340" s="680"/>
      <c r="R340" s="664">
        <v>2</v>
      </c>
      <c r="S340" s="680">
        <v>0.66666666666666663</v>
      </c>
      <c r="T340" s="747">
        <v>0.5</v>
      </c>
      <c r="U340" s="703">
        <v>0.33333333333333331</v>
      </c>
    </row>
    <row r="341" spans="1:21" ht="14.4" customHeight="1" x14ac:dyDescent="0.3">
      <c r="A341" s="663">
        <v>25</v>
      </c>
      <c r="B341" s="664" t="s">
        <v>1680</v>
      </c>
      <c r="C341" s="664" t="s">
        <v>1870</v>
      </c>
      <c r="D341" s="745" t="s">
        <v>2571</v>
      </c>
      <c r="E341" s="746" t="s">
        <v>1908</v>
      </c>
      <c r="F341" s="664" t="s">
        <v>1866</v>
      </c>
      <c r="G341" s="664" t="s">
        <v>1964</v>
      </c>
      <c r="H341" s="664" t="s">
        <v>524</v>
      </c>
      <c r="I341" s="664" t="s">
        <v>1991</v>
      </c>
      <c r="J341" s="664" t="s">
        <v>1966</v>
      </c>
      <c r="K341" s="664" t="s">
        <v>1992</v>
      </c>
      <c r="L341" s="665">
        <v>391.67</v>
      </c>
      <c r="M341" s="665">
        <v>391.67</v>
      </c>
      <c r="N341" s="664">
        <v>1</v>
      </c>
      <c r="O341" s="747">
        <v>0.5</v>
      </c>
      <c r="P341" s="665">
        <v>391.67</v>
      </c>
      <c r="Q341" s="680">
        <v>1</v>
      </c>
      <c r="R341" s="664">
        <v>1</v>
      </c>
      <c r="S341" s="680">
        <v>1</v>
      </c>
      <c r="T341" s="747">
        <v>0.5</v>
      </c>
      <c r="U341" s="703">
        <v>1</v>
      </c>
    </row>
    <row r="342" spans="1:21" ht="14.4" customHeight="1" x14ac:dyDescent="0.3">
      <c r="A342" s="663">
        <v>25</v>
      </c>
      <c r="B342" s="664" t="s">
        <v>1680</v>
      </c>
      <c r="C342" s="664" t="s">
        <v>1870</v>
      </c>
      <c r="D342" s="745" t="s">
        <v>2571</v>
      </c>
      <c r="E342" s="746" t="s">
        <v>1908</v>
      </c>
      <c r="F342" s="664" t="s">
        <v>1866</v>
      </c>
      <c r="G342" s="664" t="s">
        <v>2162</v>
      </c>
      <c r="H342" s="664" t="s">
        <v>524</v>
      </c>
      <c r="I342" s="664" t="s">
        <v>608</v>
      </c>
      <c r="J342" s="664" t="s">
        <v>2164</v>
      </c>
      <c r="K342" s="664" t="s">
        <v>2294</v>
      </c>
      <c r="L342" s="665">
        <v>37.61</v>
      </c>
      <c r="M342" s="665">
        <v>37.61</v>
      </c>
      <c r="N342" s="664">
        <v>1</v>
      </c>
      <c r="O342" s="747">
        <v>0.5</v>
      </c>
      <c r="P342" s="665">
        <v>37.61</v>
      </c>
      <c r="Q342" s="680">
        <v>1</v>
      </c>
      <c r="R342" s="664">
        <v>1</v>
      </c>
      <c r="S342" s="680">
        <v>1</v>
      </c>
      <c r="T342" s="747">
        <v>0.5</v>
      </c>
      <c r="U342" s="703">
        <v>1</v>
      </c>
    </row>
    <row r="343" spans="1:21" ht="14.4" customHeight="1" x14ac:dyDescent="0.3">
      <c r="A343" s="663">
        <v>25</v>
      </c>
      <c r="B343" s="664" t="s">
        <v>1680</v>
      </c>
      <c r="C343" s="664" t="s">
        <v>1870</v>
      </c>
      <c r="D343" s="745" t="s">
        <v>2571</v>
      </c>
      <c r="E343" s="746" t="s">
        <v>1908</v>
      </c>
      <c r="F343" s="664" t="s">
        <v>1866</v>
      </c>
      <c r="G343" s="664" t="s">
        <v>2358</v>
      </c>
      <c r="H343" s="664" t="s">
        <v>524</v>
      </c>
      <c r="I343" s="664" t="s">
        <v>2359</v>
      </c>
      <c r="J343" s="664" t="s">
        <v>2360</v>
      </c>
      <c r="K343" s="664" t="s">
        <v>2361</v>
      </c>
      <c r="L343" s="665">
        <v>0</v>
      </c>
      <c r="M343" s="665">
        <v>0</v>
      </c>
      <c r="N343" s="664">
        <v>1</v>
      </c>
      <c r="O343" s="747">
        <v>1</v>
      </c>
      <c r="P343" s="665">
        <v>0</v>
      </c>
      <c r="Q343" s="680"/>
      <c r="R343" s="664">
        <v>1</v>
      </c>
      <c r="S343" s="680">
        <v>1</v>
      </c>
      <c r="T343" s="747">
        <v>1</v>
      </c>
      <c r="U343" s="703">
        <v>1</v>
      </c>
    </row>
    <row r="344" spans="1:21" ht="14.4" customHeight="1" x14ac:dyDescent="0.3">
      <c r="A344" s="663">
        <v>25</v>
      </c>
      <c r="B344" s="664" t="s">
        <v>1680</v>
      </c>
      <c r="C344" s="664" t="s">
        <v>1870</v>
      </c>
      <c r="D344" s="745" t="s">
        <v>2571</v>
      </c>
      <c r="E344" s="746" t="s">
        <v>1908</v>
      </c>
      <c r="F344" s="664" t="s">
        <v>1866</v>
      </c>
      <c r="G344" s="664" t="s">
        <v>1921</v>
      </c>
      <c r="H344" s="664" t="s">
        <v>524</v>
      </c>
      <c r="I344" s="664" t="s">
        <v>1533</v>
      </c>
      <c r="J344" s="664" t="s">
        <v>1534</v>
      </c>
      <c r="K344" s="664" t="s">
        <v>1824</v>
      </c>
      <c r="L344" s="665">
        <v>2991.23</v>
      </c>
      <c r="M344" s="665">
        <v>2991.23</v>
      </c>
      <c r="N344" s="664">
        <v>1</v>
      </c>
      <c r="O344" s="747">
        <v>1</v>
      </c>
      <c r="P344" s="665"/>
      <c r="Q344" s="680">
        <v>0</v>
      </c>
      <c r="R344" s="664"/>
      <c r="S344" s="680">
        <v>0</v>
      </c>
      <c r="T344" s="747"/>
      <c r="U344" s="703">
        <v>0</v>
      </c>
    </row>
    <row r="345" spans="1:21" ht="14.4" customHeight="1" x14ac:dyDescent="0.3">
      <c r="A345" s="663">
        <v>25</v>
      </c>
      <c r="B345" s="664" t="s">
        <v>1680</v>
      </c>
      <c r="C345" s="664" t="s">
        <v>1870</v>
      </c>
      <c r="D345" s="745" t="s">
        <v>2571</v>
      </c>
      <c r="E345" s="746" t="s">
        <v>1908</v>
      </c>
      <c r="F345" s="664" t="s">
        <v>1866</v>
      </c>
      <c r="G345" s="664" t="s">
        <v>1921</v>
      </c>
      <c r="H345" s="664" t="s">
        <v>524</v>
      </c>
      <c r="I345" s="664" t="s">
        <v>2362</v>
      </c>
      <c r="J345" s="664" t="s">
        <v>1534</v>
      </c>
      <c r="K345" s="664" t="s">
        <v>2363</v>
      </c>
      <c r="L345" s="665">
        <v>748.21</v>
      </c>
      <c r="M345" s="665">
        <v>2244.63</v>
      </c>
      <c r="N345" s="664">
        <v>3</v>
      </c>
      <c r="O345" s="747">
        <v>2</v>
      </c>
      <c r="P345" s="665">
        <v>2244.63</v>
      </c>
      <c r="Q345" s="680">
        <v>1</v>
      </c>
      <c r="R345" s="664">
        <v>3</v>
      </c>
      <c r="S345" s="680">
        <v>1</v>
      </c>
      <c r="T345" s="747">
        <v>2</v>
      </c>
      <c r="U345" s="703">
        <v>1</v>
      </c>
    </row>
    <row r="346" spans="1:21" ht="14.4" customHeight="1" x14ac:dyDescent="0.3">
      <c r="A346" s="663">
        <v>25</v>
      </c>
      <c r="B346" s="664" t="s">
        <v>1680</v>
      </c>
      <c r="C346" s="664" t="s">
        <v>1870</v>
      </c>
      <c r="D346" s="745" t="s">
        <v>2571</v>
      </c>
      <c r="E346" s="746" t="s">
        <v>1908</v>
      </c>
      <c r="F346" s="664" t="s">
        <v>1866</v>
      </c>
      <c r="G346" s="664" t="s">
        <v>1954</v>
      </c>
      <c r="H346" s="664" t="s">
        <v>524</v>
      </c>
      <c r="I346" s="664" t="s">
        <v>782</v>
      </c>
      <c r="J346" s="664" t="s">
        <v>783</v>
      </c>
      <c r="K346" s="664" t="s">
        <v>1955</v>
      </c>
      <c r="L346" s="665">
        <v>0</v>
      </c>
      <c r="M346" s="665">
        <v>0</v>
      </c>
      <c r="N346" s="664">
        <v>1</v>
      </c>
      <c r="O346" s="747">
        <v>0.5</v>
      </c>
      <c r="P346" s="665">
        <v>0</v>
      </c>
      <c r="Q346" s="680"/>
      <c r="R346" s="664">
        <v>1</v>
      </c>
      <c r="S346" s="680">
        <v>1</v>
      </c>
      <c r="T346" s="747">
        <v>0.5</v>
      </c>
      <c r="U346" s="703">
        <v>1</v>
      </c>
    </row>
    <row r="347" spans="1:21" ht="14.4" customHeight="1" x14ac:dyDescent="0.3">
      <c r="A347" s="663">
        <v>25</v>
      </c>
      <c r="B347" s="664" t="s">
        <v>1680</v>
      </c>
      <c r="C347" s="664" t="s">
        <v>1870</v>
      </c>
      <c r="D347" s="745" t="s">
        <v>2571</v>
      </c>
      <c r="E347" s="746" t="s">
        <v>1908</v>
      </c>
      <c r="F347" s="664" t="s">
        <v>1866</v>
      </c>
      <c r="G347" s="664" t="s">
        <v>1916</v>
      </c>
      <c r="H347" s="664" t="s">
        <v>524</v>
      </c>
      <c r="I347" s="664" t="s">
        <v>1463</v>
      </c>
      <c r="J347" s="664" t="s">
        <v>1464</v>
      </c>
      <c r="K347" s="664" t="s">
        <v>1917</v>
      </c>
      <c r="L347" s="665">
        <v>132.97999999999999</v>
      </c>
      <c r="M347" s="665">
        <v>797.87999999999988</v>
      </c>
      <c r="N347" s="664">
        <v>6</v>
      </c>
      <c r="O347" s="747">
        <v>2.5</v>
      </c>
      <c r="P347" s="665">
        <v>398.93999999999994</v>
      </c>
      <c r="Q347" s="680">
        <v>0.5</v>
      </c>
      <c r="R347" s="664">
        <v>3</v>
      </c>
      <c r="S347" s="680">
        <v>0.5</v>
      </c>
      <c r="T347" s="747">
        <v>0.5</v>
      </c>
      <c r="U347" s="703">
        <v>0.2</v>
      </c>
    </row>
    <row r="348" spans="1:21" ht="14.4" customHeight="1" x14ac:dyDescent="0.3">
      <c r="A348" s="663">
        <v>25</v>
      </c>
      <c r="B348" s="664" t="s">
        <v>1680</v>
      </c>
      <c r="C348" s="664" t="s">
        <v>1870</v>
      </c>
      <c r="D348" s="745" t="s">
        <v>2571</v>
      </c>
      <c r="E348" s="746" t="s">
        <v>1908</v>
      </c>
      <c r="F348" s="664" t="s">
        <v>1866</v>
      </c>
      <c r="G348" s="664" t="s">
        <v>1916</v>
      </c>
      <c r="H348" s="664" t="s">
        <v>524</v>
      </c>
      <c r="I348" s="664" t="s">
        <v>1978</v>
      </c>
      <c r="J348" s="664" t="s">
        <v>1464</v>
      </c>
      <c r="K348" s="664" t="s">
        <v>1917</v>
      </c>
      <c r="L348" s="665">
        <v>132.97999999999999</v>
      </c>
      <c r="M348" s="665">
        <v>398.93999999999994</v>
      </c>
      <c r="N348" s="664">
        <v>3</v>
      </c>
      <c r="O348" s="747">
        <v>2.5</v>
      </c>
      <c r="P348" s="665">
        <v>265.95999999999998</v>
      </c>
      <c r="Q348" s="680">
        <v>0.66666666666666674</v>
      </c>
      <c r="R348" s="664">
        <v>2</v>
      </c>
      <c r="S348" s="680">
        <v>0.66666666666666663</v>
      </c>
      <c r="T348" s="747">
        <v>1.5</v>
      </c>
      <c r="U348" s="703">
        <v>0.6</v>
      </c>
    </row>
    <row r="349" spans="1:21" ht="14.4" customHeight="1" x14ac:dyDescent="0.3">
      <c r="A349" s="663">
        <v>25</v>
      </c>
      <c r="B349" s="664" t="s">
        <v>1680</v>
      </c>
      <c r="C349" s="664" t="s">
        <v>1870</v>
      </c>
      <c r="D349" s="745" t="s">
        <v>2571</v>
      </c>
      <c r="E349" s="746" t="s">
        <v>1908</v>
      </c>
      <c r="F349" s="664" t="s">
        <v>1866</v>
      </c>
      <c r="G349" s="664" t="s">
        <v>1959</v>
      </c>
      <c r="H349" s="664" t="s">
        <v>524</v>
      </c>
      <c r="I349" s="664" t="s">
        <v>1443</v>
      </c>
      <c r="J349" s="664" t="s">
        <v>1444</v>
      </c>
      <c r="K349" s="664" t="s">
        <v>1958</v>
      </c>
      <c r="L349" s="665">
        <v>34.19</v>
      </c>
      <c r="M349" s="665">
        <v>68.38</v>
      </c>
      <c r="N349" s="664">
        <v>2</v>
      </c>
      <c r="O349" s="747">
        <v>0.5</v>
      </c>
      <c r="P349" s="665">
        <v>68.38</v>
      </c>
      <c r="Q349" s="680">
        <v>1</v>
      </c>
      <c r="R349" s="664">
        <v>2</v>
      </c>
      <c r="S349" s="680">
        <v>1</v>
      </c>
      <c r="T349" s="747">
        <v>0.5</v>
      </c>
      <c r="U349" s="703">
        <v>1</v>
      </c>
    </row>
    <row r="350" spans="1:21" ht="14.4" customHeight="1" x14ac:dyDescent="0.3">
      <c r="A350" s="663">
        <v>25</v>
      </c>
      <c r="B350" s="664" t="s">
        <v>1680</v>
      </c>
      <c r="C350" s="664" t="s">
        <v>1870</v>
      </c>
      <c r="D350" s="745" t="s">
        <v>2571</v>
      </c>
      <c r="E350" s="746" t="s">
        <v>1908</v>
      </c>
      <c r="F350" s="664" t="s">
        <v>1866</v>
      </c>
      <c r="G350" s="664" t="s">
        <v>2277</v>
      </c>
      <c r="H350" s="664" t="s">
        <v>524</v>
      </c>
      <c r="I350" s="664" t="s">
        <v>2278</v>
      </c>
      <c r="J350" s="664" t="s">
        <v>2279</v>
      </c>
      <c r="K350" s="664" t="s">
        <v>2280</v>
      </c>
      <c r="L350" s="665">
        <v>115.13</v>
      </c>
      <c r="M350" s="665">
        <v>230.26</v>
      </c>
      <c r="N350" s="664">
        <v>2</v>
      </c>
      <c r="O350" s="747">
        <v>2</v>
      </c>
      <c r="P350" s="665">
        <v>115.13</v>
      </c>
      <c r="Q350" s="680">
        <v>0.5</v>
      </c>
      <c r="R350" s="664">
        <v>1</v>
      </c>
      <c r="S350" s="680">
        <v>0.5</v>
      </c>
      <c r="T350" s="747">
        <v>1</v>
      </c>
      <c r="U350" s="703">
        <v>0.5</v>
      </c>
    </row>
    <row r="351" spans="1:21" ht="14.4" customHeight="1" x14ac:dyDescent="0.3">
      <c r="A351" s="663">
        <v>25</v>
      </c>
      <c r="B351" s="664" t="s">
        <v>1680</v>
      </c>
      <c r="C351" s="664" t="s">
        <v>1870</v>
      </c>
      <c r="D351" s="745" t="s">
        <v>2571</v>
      </c>
      <c r="E351" s="746" t="s">
        <v>1908</v>
      </c>
      <c r="F351" s="664" t="s">
        <v>1866</v>
      </c>
      <c r="G351" s="664" t="s">
        <v>1918</v>
      </c>
      <c r="H351" s="664" t="s">
        <v>1188</v>
      </c>
      <c r="I351" s="664" t="s">
        <v>1197</v>
      </c>
      <c r="J351" s="664" t="s">
        <v>550</v>
      </c>
      <c r="K351" s="664" t="s">
        <v>1827</v>
      </c>
      <c r="L351" s="665">
        <v>36.54</v>
      </c>
      <c r="M351" s="665">
        <v>109.62</v>
      </c>
      <c r="N351" s="664">
        <v>3</v>
      </c>
      <c r="O351" s="747">
        <v>2.5</v>
      </c>
      <c r="P351" s="665">
        <v>36.54</v>
      </c>
      <c r="Q351" s="680">
        <v>0.33333333333333331</v>
      </c>
      <c r="R351" s="664">
        <v>1</v>
      </c>
      <c r="S351" s="680">
        <v>0.33333333333333331</v>
      </c>
      <c r="T351" s="747">
        <v>1</v>
      </c>
      <c r="U351" s="703">
        <v>0.4</v>
      </c>
    </row>
    <row r="352" spans="1:21" ht="14.4" customHeight="1" x14ac:dyDescent="0.3">
      <c r="A352" s="663">
        <v>25</v>
      </c>
      <c r="B352" s="664" t="s">
        <v>1680</v>
      </c>
      <c r="C352" s="664" t="s">
        <v>1870</v>
      </c>
      <c r="D352" s="745" t="s">
        <v>2571</v>
      </c>
      <c r="E352" s="746" t="s">
        <v>1908</v>
      </c>
      <c r="F352" s="664" t="s">
        <v>1866</v>
      </c>
      <c r="G352" s="664" t="s">
        <v>1918</v>
      </c>
      <c r="H352" s="664" t="s">
        <v>524</v>
      </c>
      <c r="I352" s="664" t="s">
        <v>1090</v>
      </c>
      <c r="J352" s="664" t="s">
        <v>550</v>
      </c>
      <c r="K352" s="664" t="s">
        <v>1941</v>
      </c>
      <c r="L352" s="665">
        <v>36.54</v>
      </c>
      <c r="M352" s="665">
        <v>36.54</v>
      </c>
      <c r="N352" s="664">
        <v>1</v>
      </c>
      <c r="O352" s="747">
        <v>1</v>
      </c>
      <c r="P352" s="665">
        <v>36.54</v>
      </c>
      <c r="Q352" s="680">
        <v>1</v>
      </c>
      <c r="R352" s="664">
        <v>1</v>
      </c>
      <c r="S352" s="680">
        <v>1</v>
      </c>
      <c r="T352" s="747">
        <v>1</v>
      </c>
      <c r="U352" s="703">
        <v>1</v>
      </c>
    </row>
    <row r="353" spans="1:21" ht="14.4" customHeight="1" x14ac:dyDescent="0.3">
      <c r="A353" s="663">
        <v>25</v>
      </c>
      <c r="B353" s="664" t="s">
        <v>1680</v>
      </c>
      <c r="C353" s="664" t="s">
        <v>1870</v>
      </c>
      <c r="D353" s="745" t="s">
        <v>2571</v>
      </c>
      <c r="E353" s="746" t="s">
        <v>1908</v>
      </c>
      <c r="F353" s="664" t="s">
        <v>1866</v>
      </c>
      <c r="G353" s="664" t="s">
        <v>2142</v>
      </c>
      <c r="H353" s="664" t="s">
        <v>524</v>
      </c>
      <c r="I353" s="664" t="s">
        <v>2364</v>
      </c>
      <c r="J353" s="664" t="s">
        <v>987</v>
      </c>
      <c r="K353" s="664" t="s">
        <v>2365</v>
      </c>
      <c r="L353" s="665">
        <v>0</v>
      </c>
      <c r="M353" s="665">
        <v>0</v>
      </c>
      <c r="N353" s="664">
        <v>2</v>
      </c>
      <c r="O353" s="747">
        <v>1</v>
      </c>
      <c r="P353" s="665"/>
      <c r="Q353" s="680"/>
      <c r="R353" s="664"/>
      <c r="S353" s="680">
        <v>0</v>
      </c>
      <c r="T353" s="747"/>
      <c r="U353" s="703">
        <v>0</v>
      </c>
    </row>
    <row r="354" spans="1:21" ht="14.4" customHeight="1" x14ac:dyDescent="0.3">
      <c r="A354" s="663">
        <v>25</v>
      </c>
      <c r="B354" s="664" t="s">
        <v>1680</v>
      </c>
      <c r="C354" s="664" t="s">
        <v>1870</v>
      </c>
      <c r="D354" s="745" t="s">
        <v>2571</v>
      </c>
      <c r="E354" s="746" t="s">
        <v>1908</v>
      </c>
      <c r="F354" s="664" t="s">
        <v>1866</v>
      </c>
      <c r="G354" s="664" t="s">
        <v>2323</v>
      </c>
      <c r="H354" s="664" t="s">
        <v>1188</v>
      </c>
      <c r="I354" s="664" t="s">
        <v>2324</v>
      </c>
      <c r="J354" s="664" t="s">
        <v>2325</v>
      </c>
      <c r="K354" s="664" t="s">
        <v>2326</v>
      </c>
      <c r="L354" s="665">
        <v>184.74</v>
      </c>
      <c r="M354" s="665">
        <v>184.74</v>
      </c>
      <c r="N354" s="664">
        <v>1</v>
      </c>
      <c r="O354" s="747">
        <v>1</v>
      </c>
      <c r="P354" s="665">
        <v>184.74</v>
      </c>
      <c r="Q354" s="680">
        <v>1</v>
      </c>
      <c r="R354" s="664">
        <v>1</v>
      </c>
      <c r="S354" s="680">
        <v>1</v>
      </c>
      <c r="T354" s="747">
        <v>1</v>
      </c>
      <c r="U354" s="703">
        <v>1</v>
      </c>
    </row>
    <row r="355" spans="1:21" ht="14.4" customHeight="1" x14ac:dyDescent="0.3">
      <c r="A355" s="663">
        <v>25</v>
      </c>
      <c r="B355" s="664" t="s">
        <v>1680</v>
      </c>
      <c r="C355" s="664" t="s">
        <v>1870</v>
      </c>
      <c r="D355" s="745" t="s">
        <v>2571</v>
      </c>
      <c r="E355" s="746" t="s">
        <v>1910</v>
      </c>
      <c r="F355" s="664" t="s">
        <v>1866</v>
      </c>
      <c r="G355" s="664" t="s">
        <v>1979</v>
      </c>
      <c r="H355" s="664" t="s">
        <v>524</v>
      </c>
      <c r="I355" s="664" t="s">
        <v>956</v>
      </c>
      <c r="J355" s="664" t="s">
        <v>957</v>
      </c>
      <c r="K355" s="664" t="s">
        <v>2366</v>
      </c>
      <c r="L355" s="665">
        <v>462.73</v>
      </c>
      <c r="M355" s="665">
        <v>462.73</v>
      </c>
      <c r="N355" s="664">
        <v>1</v>
      </c>
      <c r="O355" s="747">
        <v>0.5</v>
      </c>
      <c r="P355" s="665"/>
      <c r="Q355" s="680">
        <v>0</v>
      </c>
      <c r="R355" s="664"/>
      <c r="S355" s="680">
        <v>0</v>
      </c>
      <c r="T355" s="747"/>
      <c r="U355" s="703">
        <v>0</v>
      </c>
    </row>
    <row r="356" spans="1:21" ht="14.4" customHeight="1" x14ac:dyDescent="0.3">
      <c r="A356" s="663">
        <v>25</v>
      </c>
      <c r="B356" s="664" t="s">
        <v>1680</v>
      </c>
      <c r="C356" s="664" t="s">
        <v>1870</v>
      </c>
      <c r="D356" s="745" t="s">
        <v>2571</v>
      </c>
      <c r="E356" s="746" t="s">
        <v>1910</v>
      </c>
      <c r="F356" s="664" t="s">
        <v>1866</v>
      </c>
      <c r="G356" s="664" t="s">
        <v>1983</v>
      </c>
      <c r="H356" s="664" t="s">
        <v>1188</v>
      </c>
      <c r="I356" s="664" t="s">
        <v>1302</v>
      </c>
      <c r="J356" s="664" t="s">
        <v>1836</v>
      </c>
      <c r="K356" s="664" t="s">
        <v>1837</v>
      </c>
      <c r="L356" s="665">
        <v>9.4</v>
      </c>
      <c r="M356" s="665">
        <v>56.4</v>
      </c>
      <c r="N356" s="664">
        <v>6</v>
      </c>
      <c r="O356" s="747">
        <v>3.5</v>
      </c>
      <c r="P356" s="665">
        <v>47</v>
      </c>
      <c r="Q356" s="680">
        <v>0.83333333333333337</v>
      </c>
      <c r="R356" s="664">
        <v>5</v>
      </c>
      <c r="S356" s="680">
        <v>0.83333333333333337</v>
      </c>
      <c r="T356" s="747">
        <v>2.5</v>
      </c>
      <c r="U356" s="703">
        <v>0.7142857142857143</v>
      </c>
    </row>
    <row r="357" spans="1:21" ht="14.4" customHeight="1" x14ac:dyDescent="0.3">
      <c r="A357" s="663">
        <v>25</v>
      </c>
      <c r="B357" s="664" t="s">
        <v>1680</v>
      </c>
      <c r="C357" s="664" t="s">
        <v>1870</v>
      </c>
      <c r="D357" s="745" t="s">
        <v>2571</v>
      </c>
      <c r="E357" s="746" t="s">
        <v>1910</v>
      </c>
      <c r="F357" s="664" t="s">
        <v>1866</v>
      </c>
      <c r="G357" s="664" t="s">
        <v>1915</v>
      </c>
      <c r="H357" s="664" t="s">
        <v>524</v>
      </c>
      <c r="I357" s="664" t="s">
        <v>1932</v>
      </c>
      <c r="J357" s="664" t="s">
        <v>1640</v>
      </c>
      <c r="K357" s="664" t="s">
        <v>1933</v>
      </c>
      <c r="L357" s="665">
        <v>154.36000000000001</v>
      </c>
      <c r="M357" s="665">
        <v>154.36000000000001</v>
      </c>
      <c r="N357" s="664">
        <v>1</v>
      </c>
      <c r="O357" s="747">
        <v>1</v>
      </c>
      <c r="P357" s="665">
        <v>154.36000000000001</v>
      </c>
      <c r="Q357" s="680">
        <v>1</v>
      </c>
      <c r="R357" s="664">
        <v>1</v>
      </c>
      <c r="S357" s="680">
        <v>1</v>
      </c>
      <c r="T357" s="747">
        <v>1</v>
      </c>
      <c r="U357" s="703">
        <v>1</v>
      </c>
    </row>
    <row r="358" spans="1:21" ht="14.4" customHeight="1" x14ac:dyDescent="0.3">
      <c r="A358" s="663">
        <v>25</v>
      </c>
      <c r="B358" s="664" t="s">
        <v>1680</v>
      </c>
      <c r="C358" s="664" t="s">
        <v>1870</v>
      </c>
      <c r="D358" s="745" t="s">
        <v>2571</v>
      </c>
      <c r="E358" s="746" t="s">
        <v>1910</v>
      </c>
      <c r="F358" s="664" t="s">
        <v>1866</v>
      </c>
      <c r="G358" s="664" t="s">
        <v>1915</v>
      </c>
      <c r="H358" s="664" t="s">
        <v>524</v>
      </c>
      <c r="I358" s="664" t="s">
        <v>1934</v>
      </c>
      <c r="J358" s="664" t="s">
        <v>1317</v>
      </c>
      <c r="K358" s="664" t="s">
        <v>1935</v>
      </c>
      <c r="L358" s="665">
        <v>0</v>
      </c>
      <c r="M358" s="665">
        <v>0</v>
      </c>
      <c r="N358" s="664">
        <v>2</v>
      </c>
      <c r="O358" s="747">
        <v>2</v>
      </c>
      <c r="P358" s="665"/>
      <c r="Q358" s="680"/>
      <c r="R358" s="664"/>
      <c r="S358" s="680">
        <v>0</v>
      </c>
      <c r="T358" s="747"/>
      <c r="U358" s="703">
        <v>0</v>
      </c>
    </row>
    <row r="359" spans="1:21" ht="14.4" customHeight="1" x14ac:dyDescent="0.3">
      <c r="A359" s="663">
        <v>25</v>
      </c>
      <c r="B359" s="664" t="s">
        <v>1680</v>
      </c>
      <c r="C359" s="664" t="s">
        <v>1870</v>
      </c>
      <c r="D359" s="745" t="s">
        <v>2571</v>
      </c>
      <c r="E359" s="746" t="s">
        <v>1910</v>
      </c>
      <c r="F359" s="664" t="s">
        <v>1866</v>
      </c>
      <c r="G359" s="664" t="s">
        <v>1915</v>
      </c>
      <c r="H359" s="664" t="s">
        <v>1188</v>
      </c>
      <c r="I359" s="664" t="s">
        <v>1518</v>
      </c>
      <c r="J359" s="664" t="s">
        <v>1317</v>
      </c>
      <c r="K359" s="664" t="s">
        <v>1795</v>
      </c>
      <c r="L359" s="665">
        <v>154.36000000000001</v>
      </c>
      <c r="M359" s="665">
        <v>154.36000000000001</v>
      </c>
      <c r="N359" s="664">
        <v>1</v>
      </c>
      <c r="O359" s="747">
        <v>0.5</v>
      </c>
      <c r="P359" s="665"/>
      <c r="Q359" s="680">
        <v>0</v>
      </c>
      <c r="R359" s="664"/>
      <c r="S359" s="680">
        <v>0</v>
      </c>
      <c r="T359" s="747"/>
      <c r="U359" s="703">
        <v>0</v>
      </c>
    </row>
    <row r="360" spans="1:21" ht="14.4" customHeight="1" x14ac:dyDescent="0.3">
      <c r="A360" s="663">
        <v>25</v>
      </c>
      <c r="B360" s="664" t="s">
        <v>1680</v>
      </c>
      <c r="C360" s="664" t="s">
        <v>1870</v>
      </c>
      <c r="D360" s="745" t="s">
        <v>2571</v>
      </c>
      <c r="E360" s="746" t="s">
        <v>1910</v>
      </c>
      <c r="F360" s="664" t="s">
        <v>1866</v>
      </c>
      <c r="G360" s="664" t="s">
        <v>2367</v>
      </c>
      <c r="H360" s="664" t="s">
        <v>524</v>
      </c>
      <c r="I360" s="664" t="s">
        <v>2368</v>
      </c>
      <c r="J360" s="664" t="s">
        <v>2369</v>
      </c>
      <c r="K360" s="664" t="s">
        <v>2370</v>
      </c>
      <c r="L360" s="665">
        <v>0</v>
      </c>
      <c r="M360" s="665">
        <v>0</v>
      </c>
      <c r="N360" s="664">
        <v>3</v>
      </c>
      <c r="O360" s="747">
        <v>2</v>
      </c>
      <c r="P360" s="665">
        <v>0</v>
      </c>
      <c r="Q360" s="680"/>
      <c r="R360" s="664">
        <v>2</v>
      </c>
      <c r="S360" s="680">
        <v>0.66666666666666663</v>
      </c>
      <c r="T360" s="747">
        <v>1</v>
      </c>
      <c r="U360" s="703">
        <v>0.5</v>
      </c>
    </row>
    <row r="361" spans="1:21" ht="14.4" customHeight="1" x14ac:dyDescent="0.3">
      <c r="A361" s="663">
        <v>25</v>
      </c>
      <c r="B361" s="664" t="s">
        <v>1680</v>
      </c>
      <c r="C361" s="664" t="s">
        <v>1870</v>
      </c>
      <c r="D361" s="745" t="s">
        <v>2571</v>
      </c>
      <c r="E361" s="746" t="s">
        <v>1910</v>
      </c>
      <c r="F361" s="664" t="s">
        <v>1866</v>
      </c>
      <c r="G361" s="664" t="s">
        <v>2172</v>
      </c>
      <c r="H361" s="664" t="s">
        <v>524</v>
      </c>
      <c r="I361" s="664" t="s">
        <v>2371</v>
      </c>
      <c r="J361" s="664" t="s">
        <v>2372</v>
      </c>
      <c r="K361" s="664" t="s">
        <v>2373</v>
      </c>
      <c r="L361" s="665">
        <v>1696.97</v>
      </c>
      <c r="M361" s="665">
        <v>1696.97</v>
      </c>
      <c r="N361" s="664">
        <v>1</v>
      </c>
      <c r="O361" s="747">
        <v>1</v>
      </c>
      <c r="P361" s="665"/>
      <c r="Q361" s="680">
        <v>0</v>
      </c>
      <c r="R361" s="664"/>
      <c r="S361" s="680">
        <v>0</v>
      </c>
      <c r="T361" s="747"/>
      <c r="U361" s="703">
        <v>0</v>
      </c>
    </row>
    <row r="362" spans="1:21" ht="14.4" customHeight="1" x14ac:dyDescent="0.3">
      <c r="A362" s="663">
        <v>25</v>
      </c>
      <c r="B362" s="664" t="s">
        <v>1680</v>
      </c>
      <c r="C362" s="664" t="s">
        <v>1870</v>
      </c>
      <c r="D362" s="745" t="s">
        <v>2571</v>
      </c>
      <c r="E362" s="746" t="s">
        <v>1910</v>
      </c>
      <c r="F362" s="664" t="s">
        <v>1866</v>
      </c>
      <c r="G362" s="664" t="s">
        <v>2069</v>
      </c>
      <c r="H362" s="664" t="s">
        <v>524</v>
      </c>
      <c r="I362" s="664" t="s">
        <v>2374</v>
      </c>
      <c r="J362" s="664" t="s">
        <v>2375</v>
      </c>
      <c r="K362" s="664" t="s">
        <v>2376</v>
      </c>
      <c r="L362" s="665">
        <v>32.479999999999997</v>
      </c>
      <c r="M362" s="665">
        <v>97.44</v>
      </c>
      <c r="N362" s="664">
        <v>3</v>
      </c>
      <c r="O362" s="747">
        <v>3</v>
      </c>
      <c r="P362" s="665">
        <v>32.479999999999997</v>
      </c>
      <c r="Q362" s="680">
        <v>0.33333333333333331</v>
      </c>
      <c r="R362" s="664">
        <v>1</v>
      </c>
      <c r="S362" s="680">
        <v>0.33333333333333331</v>
      </c>
      <c r="T362" s="747">
        <v>1</v>
      </c>
      <c r="U362" s="703">
        <v>0.33333333333333331</v>
      </c>
    </row>
    <row r="363" spans="1:21" ht="14.4" customHeight="1" x14ac:dyDescent="0.3">
      <c r="A363" s="663">
        <v>25</v>
      </c>
      <c r="B363" s="664" t="s">
        <v>1680</v>
      </c>
      <c r="C363" s="664" t="s">
        <v>1870</v>
      </c>
      <c r="D363" s="745" t="s">
        <v>2571</v>
      </c>
      <c r="E363" s="746" t="s">
        <v>1910</v>
      </c>
      <c r="F363" s="664" t="s">
        <v>1866</v>
      </c>
      <c r="G363" s="664" t="s">
        <v>2069</v>
      </c>
      <c r="H363" s="664" t="s">
        <v>524</v>
      </c>
      <c r="I363" s="664" t="s">
        <v>2070</v>
      </c>
      <c r="J363" s="664" t="s">
        <v>2071</v>
      </c>
      <c r="K363" s="664" t="s">
        <v>2072</v>
      </c>
      <c r="L363" s="665">
        <v>20.3</v>
      </c>
      <c r="M363" s="665">
        <v>60.900000000000006</v>
      </c>
      <c r="N363" s="664">
        <v>3</v>
      </c>
      <c r="O363" s="747">
        <v>3</v>
      </c>
      <c r="P363" s="665">
        <v>20.3</v>
      </c>
      <c r="Q363" s="680">
        <v>0.33333333333333331</v>
      </c>
      <c r="R363" s="664">
        <v>1</v>
      </c>
      <c r="S363" s="680">
        <v>0.33333333333333331</v>
      </c>
      <c r="T363" s="747">
        <v>1</v>
      </c>
      <c r="U363" s="703">
        <v>0.33333333333333331</v>
      </c>
    </row>
    <row r="364" spans="1:21" ht="14.4" customHeight="1" x14ac:dyDescent="0.3">
      <c r="A364" s="663">
        <v>25</v>
      </c>
      <c r="B364" s="664" t="s">
        <v>1680</v>
      </c>
      <c r="C364" s="664" t="s">
        <v>1870</v>
      </c>
      <c r="D364" s="745" t="s">
        <v>2571</v>
      </c>
      <c r="E364" s="746" t="s">
        <v>1910</v>
      </c>
      <c r="F364" s="664" t="s">
        <v>1866</v>
      </c>
      <c r="G364" s="664" t="s">
        <v>1918</v>
      </c>
      <c r="H364" s="664" t="s">
        <v>1188</v>
      </c>
      <c r="I364" s="664" t="s">
        <v>1258</v>
      </c>
      <c r="J364" s="664" t="s">
        <v>550</v>
      </c>
      <c r="K364" s="664" t="s">
        <v>1826</v>
      </c>
      <c r="L364" s="665">
        <v>18.260000000000002</v>
      </c>
      <c r="M364" s="665">
        <v>18.260000000000002</v>
      </c>
      <c r="N364" s="664">
        <v>1</v>
      </c>
      <c r="O364" s="747">
        <v>0.5</v>
      </c>
      <c r="P364" s="665"/>
      <c r="Q364" s="680">
        <v>0</v>
      </c>
      <c r="R364" s="664"/>
      <c r="S364" s="680">
        <v>0</v>
      </c>
      <c r="T364" s="747"/>
      <c r="U364" s="703">
        <v>0</v>
      </c>
    </row>
    <row r="365" spans="1:21" ht="14.4" customHeight="1" x14ac:dyDescent="0.3">
      <c r="A365" s="663">
        <v>25</v>
      </c>
      <c r="B365" s="664" t="s">
        <v>1680</v>
      </c>
      <c r="C365" s="664" t="s">
        <v>1870</v>
      </c>
      <c r="D365" s="745" t="s">
        <v>2571</v>
      </c>
      <c r="E365" s="746" t="s">
        <v>1910</v>
      </c>
      <c r="F365" s="664" t="s">
        <v>1866</v>
      </c>
      <c r="G365" s="664" t="s">
        <v>2281</v>
      </c>
      <c r="H365" s="664" t="s">
        <v>524</v>
      </c>
      <c r="I365" s="664" t="s">
        <v>2377</v>
      </c>
      <c r="J365" s="664" t="s">
        <v>2283</v>
      </c>
      <c r="K365" s="664" t="s">
        <v>2378</v>
      </c>
      <c r="L365" s="665">
        <v>0</v>
      </c>
      <c r="M365" s="665">
        <v>0</v>
      </c>
      <c r="N365" s="664">
        <v>1</v>
      </c>
      <c r="O365" s="747">
        <v>1</v>
      </c>
      <c r="P365" s="665">
        <v>0</v>
      </c>
      <c r="Q365" s="680"/>
      <c r="R365" s="664">
        <v>1</v>
      </c>
      <c r="S365" s="680">
        <v>1</v>
      </c>
      <c r="T365" s="747">
        <v>1</v>
      </c>
      <c r="U365" s="703">
        <v>1</v>
      </c>
    </row>
    <row r="366" spans="1:21" ht="14.4" customHeight="1" x14ac:dyDescent="0.3">
      <c r="A366" s="663">
        <v>25</v>
      </c>
      <c r="B366" s="664" t="s">
        <v>1680</v>
      </c>
      <c r="C366" s="664" t="s">
        <v>1870</v>
      </c>
      <c r="D366" s="745" t="s">
        <v>2571</v>
      </c>
      <c r="E366" s="746" t="s">
        <v>1910</v>
      </c>
      <c r="F366" s="664" t="s">
        <v>1866</v>
      </c>
      <c r="G366" s="664" t="s">
        <v>2281</v>
      </c>
      <c r="H366" s="664" t="s">
        <v>524</v>
      </c>
      <c r="I366" s="664" t="s">
        <v>2379</v>
      </c>
      <c r="J366" s="664" t="s">
        <v>2283</v>
      </c>
      <c r="K366" s="664" t="s">
        <v>2380</v>
      </c>
      <c r="L366" s="665">
        <v>0</v>
      </c>
      <c r="M366" s="665">
        <v>0</v>
      </c>
      <c r="N366" s="664">
        <v>3</v>
      </c>
      <c r="O366" s="747">
        <v>2</v>
      </c>
      <c r="P366" s="665">
        <v>0</v>
      </c>
      <c r="Q366" s="680"/>
      <c r="R366" s="664">
        <v>1</v>
      </c>
      <c r="S366" s="680">
        <v>0.33333333333333331</v>
      </c>
      <c r="T366" s="747">
        <v>0.5</v>
      </c>
      <c r="U366" s="703">
        <v>0.25</v>
      </c>
    </row>
    <row r="367" spans="1:21" ht="14.4" customHeight="1" x14ac:dyDescent="0.3">
      <c r="A367" s="663">
        <v>25</v>
      </c>
      <c r="B367" s="664" t="s">
        <v>1680</v>
      </c>
      <c r="C367" s="664" t="s">
        <v>1870</v>
      </c>
      <c r="D367" s="745" t="s">
        <v>2571</v>
      </c>
      <c r="E367" s="746" t="s">
        <v>1911</v>
      </c>
      <c r="F367" s="664" t="s">
        <v>1866</v>
      </c>
      <c r="G367" s="664" t="s">
        <v>1915</v>
      </c>
      <c r="H367" s="664" t="s">
        <v>1188</v>
      </c>
      <c r="I367" s="664" t="s">
        <v>1518</v>
      </c>
      <c r="J367" s="664" t="s">
        <v>1317</v>
      </c>
      <c r="K367" s="664" t="s">
        <v>1795</v>
      </c>
      <c r="L367" s="665">
        <v>154.36000000000001</v>
      </c>
      <c r="M367" s="665">
        <v>771.80000000000007</v>
      </c>
      <c r="N367" s="664">
        <v>5</v>
      </c>
      <c r="O367" s="747">
        <v>5</v>
      </c>
      <c r="P367" s="665">
        <v>463.08000000000004</v>
      </c>
      <c r="Q367" s="680">
        <v>0.6</v>
      </c>
      <c r="R367" s="664">
        <v>3</v>
      </c>
      <c r="S367" s="680">
        <v>0.6</v>
      </c>
      <c r="T367" s="747">
        <v>3</v>
      </c>
      <c r="U367" s="703">
        <v>0.6</v>
      </c>
    </row>
    <row r="368" spans="1:21" ht="14.4" customHeight="1" x14ac:dyDescent="0.3">
      <c r="A368" s="663">
        <v>25</v>
      </c>
      <c r="B368" s="664" t="s">
        <v>1680</v>
      </c>
      <c r="C368" s="664" t="s">
        <v>1870</v>
      </c>
      <c r="D368" s="745" t="s">
        <v>2571</v>
      </c>
      <c r="E368" s="746" t="s">
        <v>1911</v>
      </c>
      <c r="F368" s="664" t="s">
        <v>1866</v>
      </c>
      <c r="G368" s="664" t="s">
        <v>2234</v>
      </c>
      <c r="H368" s="664" t="s">
        <v>524</v>
      </c>
      <c r="I368" s="664" t="s">
        <v>2381</v>
      </c>
      <c r="J368" s="664" t="s">
        <v>2269</v>
      </c>
      <c r="K368" s="664" t="s">
        <v>2382</v>
      </c>
      <c r="L368" s="665">
        <v>0</v>
      </c>
      <c r="M368" s="665">
        <v>0</v>
      </c>
      <c r="N368" s="664">
        <v>10</v>
      </c>
      <c r="O368" s="747">
        <v>7.5</v>
      </c>
      <c r="P368" s="665">
        <v>0</v>
      </c>
      <c r="Q368" s="680"/>
      <c r="R368" s="664">
        <v>1</v>
      </c>
      <c r="S368" s="680">
        <v>0.1</v>
      </c>
      <c r="T368" s="747">
        <v>0.5</v>
      </c>
      <c r="U368" s="703">
        <v>6.6666666666666666E-2</v>
      </c>
    </row>
    <row r="369" spans="1:21" ht="14.4" customHeight="1" x14ac:dyDescent="0.3">
      <c r="A369" s="663">
        <v>25</v>
      </c>
      <c r="B369" s="664" t="s">
        <v>1680</v>
      </c>
      <c r="C369" s="664" t="s">
        <v>1870</v>
      </c>
      <c r="D369" s="745" t="s">
        <v>2571</v>
      </c>
      <c r="E369" s="746" t="s">
        <v>1911</v>
      </c>
      <c r="F369" s="664" t="s">
        <v>1866</v>
      </c>
      <c r="G369" s="664" t="s">
        <v>2234</v>
      </c>
      <c r="H369" s="664" t="s">
        <v>524</v>
      </c>
      <c r="I369" s="664" t="s">
        <v>2268</v>
      </c>
      <c r="J369" s="664" t="s">
        <v>2269</v>
      </c>
      <c r="K369" s="664" t="s">
        <v>2270</v>
      </c>
      <c r="L369" s="665">
        <v>24.35</v>
      </c>
      <c r="M369" s="665">
        <v>24.35</v>
      </c>
      <c r="N369" s="664">
        <v>1</v>
      </c>
      <c r="O369" s="747">
        <v>1</v>
      </c>
      <c r="P369" s="665"/>
      <c r="Q369" s="680">
        <v>0</v>
      </c>
      <c r="R369" s="664"/>
      <c r="S369" s="680">
        <v>0</v>
      </c>
      <c r="T369" s="747"/>
      <c r="U369" s="703">
        <v>0</v>
      </c>
    </row>
    <row r="370" spans="1:21" ht="14.4" customHeight="1" x14ac:dyDescent="0.3">
      <c r="A370" s="663">
        <v>25</v>
      </c>
      <c r="B370" s="664" t="s">
        <v>1680</v>
      </c>
      <c r="C370" s="664" t="s">
        <v>1870</v>
      </c>
      <c r="D370" s="745" t="s">
        <v>2571</v>
      </c>
      <c r="E370" s="746" t="s">
        <v>1911</v>
      </c>
      <c r="F370" s="664" t="s">
        <v>1866</v>
      </c>
      <c r="G370" s="664" t="s">
        <v>1921</v>
      </c>
      <c r="H370" s="664" t="s">
        <v>524</v>
      </c>
      <c r="I370" s="664" t="s">
        <v>1533</v>
      </c>
      <c r="J370" s="664" t="s">
        <v>1534</v>
      </c>
      <c r="K370" s="664" t="s">
        <v>1824</v>
      </c>
      <c r="L370" s="665">
        <v>2991.23</v>
      </c>
      <c r="M370" s="665">
        <v>2991.23</v>
      </c>
      <c r="N370" s="664">
        <v>1</v>
      </c>
      <c r="O370" s="747">
        <v>0.5</v>
      </c>
      <c r="P370" s="665">
        <v>2991.23</v>
      </c>
      <c r="Q370" s="680">
        <v>1</v>
      </c>
      <c r="R370" s="664">
        <v>1</v>
      </c>
      <c r="S370" s="680">
        <v>1</v>
      </c>
      <c r="T370" s="747">
        <v>0.5</v>
      </c>
      <c r="U370" s="703">
        <v>1</v>
      </c>
    </row>
    <row r="371" spans="1:21" ht="14.4" customHeight="1" x14ac:dyDescent="0.3">
      <c r="A371" s="663">
        <v>25</v>
      </c>
      <c r="B371" s="664" t="s">
        <v>1680</v>
      </c>
      <c r="C371" s="664" t="s">
        <v>1870</v>
      </c>
      <c r="D371" s="745" t="s">
        <v>2571</v>
      </c>
      <c r="E371" s="746" t="s">
        <v>1911</v>
      </c>
      <c r="F371" s="664" t="s">
        <v>1866</v>
      </c>
      <c r="G371" s="664" t="s">
        <v>2069</v>
      </c>
      <c r="H371" s="664" t="s">
        <v>524</v>
      </c>
      <c r="I371" s="664" t="s">
        <v>2383</v>
      </c>
      <c r="J371" s="664" t="s">
        <v>2384</v>
      </c>
      <c r="K371" s="664" t="s">
        <v>2385</v>
      </c>
      <c r="L371" s="665">
        <v>76.180000000000007</v>
      </c>
      <c r="M371" s="665">
        <v>76.180000000000007</v>
      </c>
      <c r="N371" s="664">
        <v>1</v>
      </c>
      <c r="O371" s="747">
        <v>0.5</v>
      </c>
      <c r="P371" s="665">
        <v>76.180000000000007</v>
      </c>
      <c r="Q371" s="680">
        <v>1</v>
      </c>
      <c r="R371" s="664">
        <v>1</v>
      </c>
      <c r="S371" s="680">
        <v>1</v>
      </c>
      <c r="T371" s="747">
        <v>0.5</v>
      </c>
      <c r="U371" s="703">
        <v>1</v>
      </c>
    </row>
    <row r="372" spans="1:21" ht="14.4" customHeight="1" x14ac:dyDescent="0.3">
      <c r="A372" s="663">
        <v>25</v>
      </c>
      <c r="B372" s="664" t="s">
        <v>1680</v>
      </c>
      <c r="C372" s="664" t="s">
        <v>1870</v>
      </c>
      <c r="D372" s="745" t="s">
        <v>2571</v>
      </c>
      <c r="E372" s="746" t="s">
        <v>1911</v>
      </c>
      <c r="F372" s="664" t="s">
        <v>1866</v>
      </c>
      <c r="G372" s="664" t="s">
        <v>1922</v>
      </c>
      <c r="H372" s="664" t="s">
        <v>524</v>
      </c>
      <c r="I372" s="664" t="s">
        <v>2386</v>
      </c>
      <c r="J372" s="664" t="s">
        <v>2387</v>
      </c>
      <c r="K372" s="664" t="s">
        <v>2388</v>
      </c>
      <c r="L372" s="665">
        <v>49.38</v>
      </c>
      <c r="M372" s="665">
        <v>49.38</v>
      </c>
      <c r="N372" s="664">
        <v>1</v>
      </c>
      <c r="O372" s="747">
        <v>1</v>
      </c>
      <c r="P372" s="665"/>
      <c r="Q372" s="680">
        <v>0</v>
      </c>
      <c r="R372" s="664"/>
      <c r="S372" s="680">
        <v>0</v>
      </c>
      <c r="T372" s="747"/>
      <c r="U372" s="703">
        <v>0</v>
      </c>
    </row>
    <row r="373" spans="1:21" ht="14.4" customHeight="1" x14ac:dyDescent="0.3">
      <c r="A373" s="663">
        <v>25</v>
      </c>
      <c r="B373" s="664" t="s">
        <v>1680</v>
      </c>
      <c r="C373" s="664" t="s">
        <v>1870</v>
      </c>
      <c r="D373" s="745" t="s">
        <v>2571</v>
      </c>
      <c r="E373" s="746" t="s">
        <v>1911</v>
      </c>
      <c r="F373" s="664" t="s">
        <v>1866</v>
      </c>
      <c r="G373" s="664" t="s">
        <v>1916</v>
      </c>
      <c r="H373" s="664" t="s">
        <v>524</v>
      </c>
      <c r="I373" s="664" t="s">
        <v>1463</v>
      </c>
      <c r="J373" s="664" t="s">
        <v>1464</v>
      </c>
      <c r="K373" s="664" t="s">
        <v>1917</v>
      </c>
      <c r="L373" s="665">
        <v>132.97999999999999</v>
      </c>
      <c r="M373" s="665">
        <v>265.95999999999998</v>
      </c>
      <c r="N373" s="664">
        <v>2</v>
      </c>
      <c r="O373" s="747">
        <v>0.5</v>
      </c>
      <c r="P373" s="665">
        <v>265.95999999999998</v>
      </c>
      <c r="Q373" s="680">
        <v>1</v>
      </c>
      <c r="R373" s="664">
        <v>2</v>
      </c>
      <c r="S373" s="680">
        <v>1</v>
      </c>
      <c r="T373" s="747">
        <v>0.5</v>
      </c>
      <c r="U373" s="703">
        <v>1</v>
      </c>
    </row>
    <row r="374" spans="1:21" ht="14.4" customHeight="1" x14ac:dyDescent="0.3">
      <c r="A374" s="663">
        <v>25</v>
      </c>
      <c r="B374" s="664" t="s">
        <v>1680</v>
      </c>
      <c r="C374" s="664" t="s">
        <v>1870</v>
      </c>
      <c r="D374" s="745" t="s">
        <v>2571</v>
      </c>
      <c r="E374" s="746" t="s">
        <v>1911</v>
      </c>
      <c r="F374" s="664" t="s">
        <v>1866</v>
      </c>
      <c r="G374" s="664" t="s">
        <v>2389</v>
      </c>
      <c r="H374" s="664" t="s">
        <v>524</v>
      </c>
      <c r="I374" s="664" t="s">
        <v>2390</v>
      </c>
      <c r="J374" s="664" t="s">
        <v>2391</v>
      </c>
      <c r="K374" s="664" t="s">
        <v>2392</v>
      </c>
      <c r="L374" s="665">
        <v>816.97</v>
      </c>
      <c r="M374" s="665">
        <v>816.97</v>
      </c>
      <c r="N374" s="664">
        <v>1</v>
      </c>
      <c r="O374" s="747">
        <v>1</v>
      </c>
      <c r="P374" s="665"/>
      <c r="Q374" s="680">
        <v>0</v>
      </c>
      <c r="R374" s="664"/>
      <c r="S374" s="680">
        <v>0</v>
      </c>
      <c r="T374" s="747"/>
      <c r="U374" s="703">
        <v>0</v>
      </c>
    </row>
    <row r="375" spans="1:21" ht="14.4" customHeight="1" x14ac:dyDescent="0.3">
      <c r="A375" s="663">
        <v>25</v>
      </c>
      <c r="B375" s="664" t="s">
        <v>1680</v>
      </c>
      <c r="C375" s="664" t="s">
        <v>1870</v>
      </c>
      <c r="D375" s="745" t="s">
        <v>2571</v>
      </c>
      <c r="E375" s="746" t="s">
        <v>1911</v>
      </c>
      <c r="F375" s="664" t="s">
        <v>1866</v>
      </c>
      <c r="G375" s="664" t="s">
        <v>2349</v>
      </c>
      <c r="H375" s="664" t="s">
        <v>524</v>
      </c>
      <c r="I375" s="664" t="s">
        <v>2393</v>
      </c>
      <c r="J375" s="664" t="s">
        <v>2351</v>
      </c>
      <c r="K375" s="664" t="s">
        <v>2394</v>
      </c>
      <c r="L375" s="665">
        <v>0</v>
      </c>
      <c r="M375" s="665">
        <v>0</v>
      </c>
      <c r="N375" s="664">
        <v>1</v>
      </c>
      <c r="O375" s="747">
        <v>1</v>
      </c>
      <c r="P375" s="665">
        <v>0</v>
      </c>
      <c r="Q375" s="680"/>
      <c r="R375" s="664">
        <v>1</v>
      </c>
      <c r="S375" s="680">
        <v>1</v>
      </c>
      <c r="T375" s="747">
        <v>1</v>
      </c>
      <c r="U375" s="703">
        <v>1</v>
      </c>
    </row>
    <row r="376" spans="1:21" ht="14.4" customHeight="1" x14ac:dyDescent="0.3">
      <c r="A376" s="663">
        <v>25</v>
      </c>
      <c r="B376" s="664" t="s">
        <v>1680</v>
      </c>
      <c r="C376" s="664" t="s">
        <v>1870</v>
      </c>
      <c r="D376" s="745" t="s">
        <v>2571</v>
      </c>
      <c r="E376" s="746" t="s">
        <v>1911</v>
      </c>
      <c r="F376" s="664" t="s">
        <v>1866</v>
      </c>
      <c r="G376" s="664" t="s">
        <v>2142</v>
      </c>
      <c r="H376" s="664" t="s">
        <v>524</v>
      </c>
      <c r="I376" s="664" t="s">
        <v>2143</v>
      </c>
      <c r="J376" s="664" t="s">
        <v>2144</v>
      </c>
      <c r="K376" s="664" t="s">
        <v>2145</v>
      </c>
      <c r="L376" s="665">
        <v>0</v>
      </c>
      <c r="M376" s="665">
        <v>0</v>
      </c>
      <c r="N376" s="664">
        <v>4</v>
      </c>
      <c r="O376" s="747">
        <v>2</v>
      </c>
      <c r="P376" s="665"/>
      <c r="Q376" s="680"/>
      <c r="R376" s="664"/>
      <c r="S376" s="680">
        <v>0</v>
      </c>
      <c r="T376" s="747"/>
      <c r="U376" s="703">
        <v>0</v>
      </c>
    </row>
    <row r="377" spans="1:21" ht="14.4" customHeight="1" x14ac:dyDescent="0.3">
      <c r="A377" s="663">
        <v>25</v>
      </c>
      <c r="B377" s="664" t="s">
        <v>1680</v>
      </c>
      <c r="C377" s="664" t="s">
        <v>1870</v>
      </c>
      <c r="D377" s="745" t="s">
        <v>2571</v>
      </c>
      <c r="E377" s="746" t="s">
        <v>1914</v>
      </c>
      <c r="F377" s="664" t="s">
        <v>1866</v>
      </c>
      <c r="G377" s="664" t="s">
        <v>2035</v>
      </c>
      <c r="H377" s="664" t="s">
        <v>524</v>
      </c>
      <c r="I377" s="664" t="s">
        <v>2395</v>
      </c>
      <c r="J377" s="664" t="s">
        <v>2396</v>
      </c>
      <c r="K377" s="664" t="s">
        <v>2397</v>
      </c>
      <c r="L377" s="665">
        <v>72.55</v>
      </c>
      <c r="M377" s="665">
        <v>145.1</v>
      </c>
      <c r="N377" s="664">
        <v>2</v>
      </c>
      <c r="O377" s="747">
        <v>0.5</v>
      </c>
      <c r="P377" s="665">
        <v>145.1</v>
      </c>
      <c r="Q377" s="680">
        <v>1</v>
      </c>
      <c r="R377" s="664">
        <v>2</v>
      </c>
      <c r="S377" s="680">
        <v>1</v>
      </c>
      <c r="T377" s="747">
        <v>0.5</v>
      </c>
      <c r="U377" s="703">
        <v>1</v>
      </c>
    </row>
    <row r="378" spans="1:21" ht="14.4" customHeight="1" x14ac:dyDescent="0.3">
      <c r="A378" s="663">
        <v>25</v>
      </c>
      <c r="B378" s="664" t="s">
        <v>1680</v>
      </c>
      <c r="C378" s="664" t="s">
        <v>1870</v>
      </c>
      <c r="D378" s="745" t="s">
        <v>2571</v>
      </c>
      <c r="E378" s="746" t="s">
        <v>1914</v>
      </c>
      <c r="F378" s="664" t="s">
        <v>1866</v>
      </c>
      <c r="G378" s="664" t="s">
        <v>2035</v>
      </c>
      <c r="H378" s="664" t="s">
        <v>524</v>
      </c>
      <c r="I378" s="664" t="s">
        <v>2398</v>
      </c>
      <c r="J378" s="664" t="s">
        <v>2399</v>
      </c>
      <c r="K378" s="664" t="s">
        <v>2397</v>
      </c>
      <c r="L378" s="665">
        <v>0</v>
      </c>
      <c r="M378" s="665">
        <v>0</v>
      </c>
      <c r="N378" s="664">
        <v>1</v>
      </c>
      <c r="O378" s="747">
        <v>1</v>
      </c>
      <c r="P378" s="665"/>
      <c r="Q378" s="680"/>
      <c r="R378" s="664"/>
      <c r="S378" s="680">
        <v>0</v>
      </c>
      <c r="T378" s="747"/>
      <c r="U378" s="703">
        <v>0</v>
      </c>
    </row>
    <row r="379" spans="1:21" ht="14.4" customHeight="1" x14ac:dyDescent="0.3">
      <c r="A379" s="663">
        <v>25</v>
      </c>
      <c r="B379" s="664" t="s">
        <v>1680</v>
      </c>
      <c r="C379" s="664" t="s">
        <v>1870</v>
      </c>
      <c r="D379" s="745" t="s">
        <v>2571</v>
      </c>
      <c r="E379" s="746" t="s">
        <v>1914</v>
      </c>
      <c r="F379" s="664" t="s">
        <v>1866</v>
      </c>
      <c r="G379" s="664" t="s">
        <v>2035</v>
      </c>
      <c r="H379" s="664" t="s">
        <v>524</v>
      </c>
      <c r="I379" s="664" t="s">
        <v>2400</v>
      </c>
      <c r="J379" s="664" t="s">
        <v>2399</v>
      </c>
      <c r="K379" s="664" t="s">
        <v>2401</v>
      </c>
      <c r="L379" s="665">
        <v>0</v>
      </c>
      <c r="M379" s="665">
        <v>0</v>
      </c>
      <c r="N379" s="664">
        <v>2</v>
      </c>
      <c r="O379" s="747">
        <v>1</v>
      </c>
      <c r="P379" s="665">
        <v>0</v>
      </c>
      <c r="Q379" s="680"/>
      <c r="R379" s="664">
        <v>2</v>
      </c>
      <c r="S379" s="680">
        <v>1</v>
      </c>
      <c r="T379" s="747">
        <v>1</v>
      </c>
      <c r="U379" s="703">
        <v>1</v>
      </c>
    </row>
    <row r="380" spans="1:21" ht="14.4" customHeight="1" x14ac:dyDescent="0.3">
      <c r="A380" s="663">
        <v>25</v>
      </c>
      <c r="B380" s="664" t="s">
        <v>1680</v>
      </c>
      <c r="C380" s="664" t="s">
        <v>1870</v>
      </c>
      <c r="D380" s="745" t="s">
        <v>2571</v>
      </c>
      <c r="E380" s="746" t="s">
        <v>1914</v>
      </c>
      <c r="F380" s="664" t="s">
        <v>1866</v>
      </c>
      <c r="G380" s="664" t="s">
        <v>1987</v>
      </c>
      <c r="H380" s="664" t="s">
        <v>524</v>
      </c>
      <c r="I380" s="664" t="s">
        <v>2402</v>
      </c>
      <c r="J380" s="664" t="s">
        <v>2403</v>
      </c>
      <c r="K380" s="664" t="s">
        <v>2326</v>
      </c>
      <c r="L380" s="665">
        <v>103.64</v>
      </c>
      <c r="M380" s="665">
        <v>310.92</v>
      </c>
      <c r="N380" s="664">
        <v>3</v>
      </c>
      <c r="O380" s="747">
        <v>1</v>
      </c>
      <c r="P380" s="665">
        <v>310.92</v>
      </c>
      <c r="Q380" s="680">
        <v>1</v>
      </c>
      <c r="R380" s="664">
        <v>3</v>
      </c>
      <c r="S380" s="680">
        <v>1</v>
      </c>
      <c r="T380" s="747">
        <v>1</v>
      </c>
      <c r="U380" s="703">
        <v>1</v>
      </c>
    </row>
    <row r="381" spans="1:21" ht="14.4" customHeight="1" x14ac:dyDescent="0.3">
      <c r="A381" s="663">
        <v>25</v>
      </c>
      <c r="B381" s="664" t="s">
        <v>1680</v>
      </c>
      <c r="C381" s="664" t="s">
        <v>1870</v>
      </c>
      <c r="D381" s="745" t="s">
        <v>2571</v>
      </c>
      <c r="E381" s="746" t="s">
        <v>1914</v>
      </c>
      <c r="F381" s="664" t="s">
        <v>1866</v>
      </c>
      <c r="G381" s="664" t="s">
        <v>1915</v>
      </c>
      <c r="H381" s="664" t="s">
        <v>1188</v>
      </c>
      <c r="I381" s="664" t="s">
        <v>1518</v>
      </c>
      <c r="J381" s="664" t="s">
        <v>1317</v>
      </c>
      <c r="K381" s="664" t="s">
        <v>1795</v>
      </c>
      <c r="L381" s="665">
        <v>154.36000000000001</v>
      </c>
      <c r="M381" s="665">
        <v>926.16000000000008</v>
      </c>
      <c r="N381" s="664">
        <v>6</v>
      </c>
      <c r="O381" s="747">
        <v>3.5</v>
      </c>
      <c r="P381" s="665">
        <v>926.16000000000008</v>
      </c>
      <c r="Q381" s="680">
        <v>1</v>
      </c>
      <c r="R381" s="664">
        <v>6</v>
      </c>
      <c r="S381" s="680">
        <v>1</v>
      </c>
      <c r="T381" s="747">
        <v>3.5</v>
      </c>
      <c r="U381" s="703">
        <v>1</v>
      </c>
    </row>
    <row r="382" spans="1:21" ht="14.4" customHeight="1" x14ac:dyDescent="0.3">
      <c r="A382" s="663">
        <v>25</v>
      </c>
      <c r="B382" s="664" t="s">
        <v>1680</v>
      </c>
      <c r="C382" s="664" t="s">
        <v>1870</v>
      </c>
      <c r="D382" s="745" t="s">
        <v>2571</v>
      </c>
      <c r="E382" s="746" t="s">
        <v>1914</v>
      </c>
      <c r="F382" s="664" t="s">
        <v>1866</v>
      </c>
      <c r="G382" s="664" t="s">
        <v>1915</v>
      </c>
      <c r="H382" s="664" t="s">
        <v>1188</v>
      </c>
      <c r="I382" s="664" t="s">
        <v>1316</v>
      </c>
      <c r="J382" s="664" t="s">
        <v>1317</v>
      </c>
      <c r="K382" s="664" t="s">
        <v>1796</v>
      </c>
      <c r="L382" s="665">
        <v>225.06</v>
      </c>
      <c r="M382" s="665">
        <v>900.24</v>
      </c>
      <c r="N382" s="664">
        <v>4</v>
      </c>
      <c r="O382" s="747">
        <v>1</v>
      </c>
      <c r="P382" s="665"/>
      <c r="Q382" s="680">
        <v>0</v>
      </c>
      <c r="R382" s="664"/>
      <c r="S382" s="680">
        <v>0</v>
      </c>
      <c r="T382" s="747"/>
      <c r="U382" s="703">
        <v>0</v>
      </c>
    </row>
    <row r="383" spans="1:21" ht="14.4" customHeight="1" x14ac:dyDescent="0.3">
      <c r="A383" s="663">
        <v>25</v>
      </c>
      <c r="B383" s="664" t="s">
        <v>1680</v>
      </c>
      <c r="C383" s="664" t="s">
        <v>1870</v>
      </c>
      <c r="D383" s="745" t="s">
        <v>2571</v>
      </c>
      <c r="E383" s="746" t="s">
        <v>1914</v>
      </c>
      <c r="F383" s="664" t="s">
        <v>1866</v>
      </c>
      <c r="G383" s="664" t="s">
        <v>2116</v>
      </c>
      <c r="H383" s="664" t="s">
        <v>524</v>
      </c>
      <c r="I383" s="664" t="s">
        <v>2404</v>
      </c>
      <c r="J383" s="664" t="s">
        <v>2212</v>
      </c>
      <c r="K383" s="664" t="s">
        <v>2405</v>
      </c>
      <c r="L383" s="665">
        <v>0</v>
      </c>
      <c r="M383" s="665">
        <v>0</v>
      </c>
      <c r="N383" s="664">
        <v>2</v>
      </c>
      <c r="O383" s="747">
        <v>1</v>
      </c>
      <c r="P383" s="665"/>
      <c r="Q383" s="680"/>
      <c r="R383" s="664"/>
      <c r="S383" s="680">
        <v>0</v>
      </c>
      <c r="T383" s="747"/>
      <c r="U383" s="703">
        <v>0</v>
      </c>
    </row>
    <row r="384" spans="1:21" ht="14.4" customHeight="1" x14ac:dyDescent="0.3">
      <c r="A384" s="663">
        <v>25</v>
      </c>
      <c r="B384" s="664" t="s">
        <v>1680</v>
      </c>
      <c r="C384" s="664" t="s">
        <v>1870</v>
      </c>
      <c r="D384" s="745" t="s">
        <v>2571</v>
      </c>
      <c r="E384" s="746" t="s">
        <v>1914</v>
      </c>
      <c r="F384" s="664" t="s">
        <v>1866</v>
      </c>
      <c r="G384" s="664" t="s">
        <v>1993</v>
      </c>
      <c r="H384" s="664" t="s">
        <v>1188</v>
      </c>
      <c r="I384" s="664" t="s">
        <v>1265</v>
      </c>
      <c r="J384" s="664" t="s">
        <v>1266</v>
      </c>
      <c r="K384" s="664" t="s">
        <v>1783</v>
      </c>
      <c r="L384" s="665">
        <v>65.989999999999995</v>
      </c>
      <c r="M384" s="665">
        <v>197.96999999999997</v>
      </c>
      <c r="N384" s="664">
        <v>3</v>
      </c>
      <c r="O384" s="747">
        <v>2</v>
      </c>
      <c r="P384" s="665">
        <v>197.96999999999997</v>
      </c>
      <c r="Q384" s="680">
        <v>1</v>
      </c>
      <c r="R384" s="664">
        <v>3</v>
      </c>
      <c r="S384" s="680">
        <v>1</v>
      </c>
      <c r="T384" s="747">
        <v>2</v>
      </c>
      <c r="U384" s="703">
        <v>1</v>
      </c>
    </row>
    <row r="385" spans="1:21" ht="14.4" customHeight="1" x14ac:dyDescent="0.3">
      <c r="A385" s="663">
        <v>25</v>
      </c>
      <c r="B385" s="664" t="s">
        <v>1680</v>
      </c>
      <c r="C385" s="664" t="s">
        <v>1870</v>
      </c>
      <c r="D385" s="745" t="s">
        <v>2571</v>
      </c>
      <c r="E385" s="746" t="s">
        <v>1914</v>
      </c>
      <c r="F385" s="664" t="s">
        <v>1866</v>
      </c>
      <c r="G385" s="664" t="s">
        <v>1950</v>
      </c>
      <c r="H385" s="664" t="s">
        <v>524</v>
      </c>
      <c r="I385" s="664" t="s">
        <v>2406</v>
      </c>
      <c r="J385" s="664" t="s">
        <v>2407</v>
      </c>
      <c r="K385" s="664" t="s">
        <v>2408</v>
      </c>
      <c r="L385" s="665">
        <v>120.89</v>
      </c>
      <c r="M385" s="665">
        <v>120.89</v>
      </c>
      <c r="N385" s="664">
        <v>1</v>
      </c>
      <c r="O385" s="747">
        <v>0.5</v>
      </c>
      <c r="P385" s="665">
        <v>120.89</v>
      </c>
      <c r="Q385" s="680">
        <v>1</v>
      </c>
      <c r="R385" s="664">
        <v>1</v>
      </c>
      <c r="S385" s="680">
        <v>1</v>
      </c>
      <c r="T385" s="747">
        <v>0.5</v>
      </c>
      <c r="U385" s="703">
        <v>1</v>
      </c>
    </row>
    <row r="386" spans="1:21" ht="14.4" customHeight="1" x14ac:dyDescent="0.3">
      <c r="A386" s="663">
        <v>25</v>
      </c>
      <c r="B386" s="664" t="s">
        <v>1680</v>
      </c>
      <c r="C386" s="664" t="s">
        <v>1870</v>
      </c>
      <c r="D386" s="745" t="s">
        <v>2571</v>
      </c>
      <c r="E386" s="746" t="s">
        <v>1914</v>
      </c>
      <c r="F386" s="664" t="s">
        <v>1866</v>
      </c>
      <c r="G386" s="664" t="s">
        <v>2409</v>
      </c>
      <c r="H386" s="664" t="s">
        <v>524</v>
      </c>
      <c r="I386" s="664" t="s">
        <v>975</v>
      </c>
      <c r="J386" s="664" t="s">
        <v>2410</v>
      </c>
      <c r="K386" s="664" t="s">
        <v>2411</v>
      </c>
      <c r="L386" s="665">
        <v>38.47</v>
      </c>
      <c r="M386" s="665">
        <v>38.47</v>
      </c>
      <c r="N386" s="664">
        <v>1</v>
      </c>
      <c r="O386" s="747">
        <v>0.5</v>
      </c>
      <c r="P386" s="665">
        <v>38.47</v>
      </c>
      <c r="Q386" s="680">
        <v>1</v>
      </c>
      <c r="R386" s="664">
        <v>1</v>
      </c>
      <c r="S386" s="680">
        <v>1</v>
      </c>
      <c r="T386" s="747">
        <v>0.5</v>
      </c>
      <c r="U386" s="703">
        <v>1</v>
      </c>
    </row>
    <row r="387" spans="1:21" ht="14.4" customHeight="1" x14ac:dyDescent="0.3">
      <c r="A387" s="663">
        <v>25</v>
      </c>
      <c r="B387" s="664" t="s">
        <v>1680</v>
      </c>
      <c r="C387" s="664" t="s">
        <v>1870</v>
      </c>
      <c r="D387" s="745" t="s">
        <v>2571</v>
      </c>
      <c r="E387" s="746" t="s">
        <v>1914</v>
      </c>
      <c r="F387" s="664" t="s">
        <v>1866</v>
      </c>
      <c r="G387" s="664" t="s">
        <v>2412</v>
      </c>
      <c r="H387" s="664" t="s">
        <v>524</v>
      </c>
      <c r="I387" s="664" t="s">
        <v>2413</v>
      </c>
      <c r="J387" s="664" t="s">
        <v>2414</v>
      </c>
      <c r="K387" s="664" t="s">
        <v>2415</v>
      </c>
      <c r="L387" s="665">
        <v>0</v>
      </c>
      <c r="M387" s="665">
        <v>0</v>
      </c>
      <c r="N387" s="664">
        <v>2</v>
      </c>
      <c r="O387" s="747">
        <v>1</v>
      </c>
      <c r="P387" s="665">
        <v>0</v>
      </c>
      <c r="Q387" s="680"/>
      <c r="R387" s="664">
        <v>2</v>
      </c>
      <c r="S387" s="680">
        <v>1</v>
      </c>
      <c r="T387" s="747">
        <v>1</v>
      </c>
      <c r="U387" s="703">
        <v>1</v>
      </c>
    </row>
    <row r="388" spans="1:21" ht="14.4" customHeight="1" x14ac:dyDescent="0.3">
      <c r="A388" s="663">
        <v>25</v>
      </c>
      <c r="B388" s="664" t="s">
        <v>1680</v>
      </c>
      <c r="C388" s="664" t="s">
        <v>1870</v>
      </c>
      <c r="D388" s="745" t="s">
        <v>2571</v>
      </c>
      <c r="E388" s="746" t="s">
        <v>1914</v>
      </c>
      <c r="F388" s="664" t="s">
        <v>1866</v>
      </c>
      <c r="G388" s="664" t="s">
        <v>2416</v>
      </c>
      <c r="H388" s="664" t="s">
        <v>524</v>
      </c>
      <c r="I388" s="664" t="s">
        <v>2417</v>
      </c>
      <c r="J388" s="664" t="s">
        <v>597</v>
      </c>
      <c r="K388" s="664" t="s">
        <v>2418</v>
      </c>
      <c r="L388" s="665">
        <v>0</v>
      </c>
      <c r="M388" s="665">
        <v>0</v>
      </c>
      <c r="N388" s="664">
        <v>1</v>
      </c>
      <c r="O388" s="747">
        <v>0.5</v>
      </c>
      <c r="P388" s="665"/>
      <c r="Q388" s="680"/>
      <c r="R388" s="664"/>
      <c r="S388" s="680">
        <v>0</v>
      </c>
      <c r="T388" s="747"/>
      <c r="U388" s="703">
        <v>0</v>
      </c>
    </row>
    <row r="389" spans="1:21" ht="14.4" customHeight="1" x14ac:dyDescent="0.3">
      <c r="A389" s="663">
        <v>25</v>
      </c>
      <c r="B389" s="664" t="s">
        <v>1680</v>
      </c>
      <c r="C389" s="664" t="s">
        <v>1870</v>
      </c>
      <c r="D389" s="745" t="s">
        <v>2571</v>
      </c>
      <c r="E389" s="746" t="s">
        <v>1914</v>
      </c>
      <c r="F389" s="664" t="s">
        <v>1866</v>
      </c>
      <c r="G389" s="664" t="s">
        <v>1916</v>
      </c>
      <c r="H389" s="664" t="s">
        <v>524</v>
      </c>
      <c r="I389" s="664" t="s">
        <v>1463</v>
      </c>
      <c r="J389" s="664" t="s">
        <v>1464</v>
      </c>
      <c r="K389" s="664" t="s">
        <v>1917</v>
      </c>
      <c r="L389" s="665">
        <v>132.97999999999999</v>
      </c>
      <c r="M389" s="665">
        <v>531.91999999999996</v>
      </c>
      <c r="N389" s="664">
        <v>4</v>
      </c>
      <c r="O389" s="747">
        <v>2</v>
      </c>
      <c r="P389" s="665">
        <v>265.95999999999998</v>
      </c>
      <c r="Q389" s="680">
        <v>0.5</v>
      </c>
      <c r="R389" s="664">
        <v>2</v>
      </c>
      <c r="S389" s="680">
        <v>0.5</v>
      </c>
      <c r="T389" s="747">
        <v>1</v>
      </c>
      <c r="U389" s="703">
        <v>0.5</v>
      </c>
    </row>
    <row r="390" spans="1:21" ht="14.4" customHeight="1" x14ac:dyDescent="0.3">
      <c r="A390" s="663">
        <v>25</v>
      </c>
      <c r="B390" s="664" t="s">
        <v>1680</v>
      </c>
      <c r="C390" s="664" t="s">
        <v>1870</v>
      </c>
      <c r="D390" s="745" t="s">
        <v>2571</v>
      </c>
      <c r="E390" s="746" t="s">
        <v>1914</v>
      </c>
      <c r="F390" s="664" t="s">
        <v>1866</v>
      </c>
      <c r="G390" s="664" t="s">
        <v>1916</v>
      </c>
      <c r="H390" s="664" t="s">
        <v>524</v>
      </c>
      <c r="I390" s="664" t="s">
        <v>2198</v>
      </c>
      <c r="J390" s="664" t="s">
        <v>1464</v>
      </c>
      <c r="K390" s="664" t="s">
        <v>2199</v>
      </c>
      <c r="L390" s="665">
        <v>0</v>
      </c>
      <c r="M390" s="665">
        <v>0</v>
      </c>
      <c r="N390" s="664">
        <v>1</v>
      </c>
      <c r="O390" s="747">
        <v>1</v>
      </c>
      <c r="P390" s="665"/>
      <c r="Q390" s="680"/>
      <c r="R390" s="664"/>
      <c r="S390" s="680">
        <v>0</v>
      </c>
      <c r="T390" s="747"/>
      <c r="U390" s="703">
        <v>0</v>
      </c>
    </row>
    <row r="391" spans="1:21" ht="14.4" customHeight="1" x14ac:dyDescent="0.3">
      <c r="A391" s="663">
        <v>25</v>
      </c>
      <c r="B391" s="664" t="s">
        <v>1680</v>
      </c>
      <c r="C391" s="664" t="s">
        <v>1870</v>
      </c>
      <c r="D391" s="745" t="s">
        <v>2571</v>
      </c>
      <c r="E391" s="746" t="s">
        <v>1914</v>
      </c>
      <c r="F391" s="664" t="s">
        <v>1866</v>
      </c>
      <c r="G391" s="664" t="s">
        <v>1916</v>
      </c>
      <c r="H391" s="664" t="s">
        <v>524</v>
      </c>
      <c r="I391" s="664" t="s">
        <v>1978</v>
      </c>
      <c r="J391" s="664" t="s">
        <v>1464</v>
      </c>
      <c r="K391" s="664" t="s">
        <v>1917</v>
      </c>
      <c r="L391" s="665">
        <v>132.97999999999999</v>
      </c>
      <c r="M391" s="665">
        <v>2659.6</v>
      </c>
      <c r="N391" s="664">
        <v>20</v>
      </c>
      <c r="O391" s="747">
        <v>6</v>
      </c>
      <c r="P391" s="665">
        <v>265.95999999999998</v>
      </c>
      <c r="Q391" s="680">
        <v>9.9999999999999992E-2</v>
      </c>
      <c r="R391" s="664">
        <v>2</v>
      </c>
      <c r="S391" s="680">
        <v>0.1</v>
      </c>
      <c r="T391" s="747">
        <v>1</v>
      </c>
      <c r="U391" s="703">
        <v>0.16666666666666666</v>
      </c>
    </row>
    <row r="392" spans="1:21" ht="14.4" customHeight="1" x14ac:dyDescent="0.3">
      <c r="A392" s="663">
        <v>25</v>
      </c>
      <c r="B392" s="664" t="s">
        <v>1680</v>
      </c>
      <c r="C392" s="664" t="s">
        <v>1870</v>
      </c>
      <c r="D392" s="745" t="s">
        <v>2571</v>
      </c>
      <c r="E392" s="746" t="s">
        <v>1914</v>
      </c>
      <c r="F392" s="664" t="s">
        <v>1866</v>
      </c>
      <c r="G392" s="664" t="s">
        <v>2077</v>
      </c>
      <c r="H392" s="664" t="s">
        <v>524</v>
      </c>
      <c r="I392" s="664" t="s">
        <v>1440</v>
      </c>
      <c r="J392" s="664" t="s">
        <v>1441</v>
      </c>
      <c r="K392" s="664" t="s">
        <v>2078</v>
      </c>
      <c r="L392" s="665">
        <v>61.97</v>
      </c>
      <c r="M392" s="665">
        <v>61.97</v>
      </c>
      <c r="N392" s="664">
        <v>1</v>
      </c>
      <c r="O392" s="747">
        <v>0.5</v>
      </c>
      <c r="P392" s="665"/>
      <c r="Q392" s="680">
        <v>0</v>
      </c>
      <c r="R392" s="664"/>
      <c r="S392" s="680">
        <v>0</v>
      </c>
      <c r="T392" s="747"/>
      <c r="U392" s="703">
        <v>0</v>
      </c>
    </row>
    <row r="393" spans="1:21" ht="14.4" customHeight="1" x14ac:dyDescent="0.3">
      <c r="A393" s="663">
        <v>25</v>
      </c>
      <c r="B393" s="664" t="s">
        <v>1680</v>
      </c>
      <c r="C393" s="664" t="s">
        <v>1870</v>
      </c>
      <c r="D393" s="745" t="s">
        <v>2571</v>
      </c>
      <c r="E393" s="746" t="s">
        <v>1914</v>
      </c>
      <c r="F393" s="664" t="s">
        <v>1866</v>
      </c>
      <c r="G393" s="664" t="s">
        <v>1956</v>
      </c>
      <c r="H393" s="664" t="s">
        <v>524</v>
      </c>
      <c r="I393" s="664" t="s">
        <v>1957</v>
      </c>
      <c r="J393" s="664" t="s">
        <v>991</v>
      </c>
      <c r="K393" s="664" t="s">
        <v>1958</v>
      </c>
      <c r="L393" s="665">
        <v>0</v>
      </c>
      <c r="M393" s="665">
        <v>0</v>
      </c>
      <c r="N393" s="664">
        <v>1</v>
      </c>
      <c r="O393" s="747">
        <v>1</v>
      </c>
      <c r="P393" s="665">
        <v>0</v>
      </c>
      <c r="Q393" s="680"/>
      <c r="R393" s="664">
        <v>1</v>
      </c>
      <c r="S393" s="680">
        <v>1</v>
      </c>
      <c r="T393" s="747">
        <v>1</v>
      </c>
      <c r="U393" s="703">
        <v>1</v>
      </c>
    </row>
    <row r="394" spans="1:21" ht="14.4" customHeight="1" x14ac:dyDescent="0.3">
      <c r="A394" s="663">
        <v>25</v>
      </c>
      <c r="B394" s="664" t="s">
        <v>1680</v>
      </c>
      <c r="C394" s="664" t="s">
        <v>1870</v>
      </c>
      <c r="D394" s="745" t="s">
        <v>2571</v>
      </c>
      <c r="E394" s="746" t="s">
        <v>1914</v>
      </c>
      <c r="F394" s="664" t="s">
        <v>1866</v>
      </c>
      <c r="G394" s="664" t="s">
        <v>2389</v>
      </c>
      <c r="H394" s="664" t="s">
        <v>524</v>
      </c>
      <c r="I394" s="664" t="s">
        <v>2419</v>
      </c>
      <c r="J394" s="664" t="s">
        <v>2391</v>
      </c>
      <c r="K394" s="664" t="s">
        <v>2392</v>
      </c>
      <c r="L394" s="665">
        <v>816.97</v>
      </c>
      <c r="M394" s="665">
        <v>2450.91</v>
      </c>
      <c r="N394" s="664">
        <v>3</v>
      </c>
      <c r="O394" s="747">
        <v>1</v>
      </c>
      <c r="P394" s="665">
        <v>2450.91</v>
      </c>
      <c r="Q394" s="680">
        <v>1</v>
      </c>
      <c r="R394" s="664">
        <v>3</v>
      </c>
      <c r="S394" s="680">
        <v>1</v>
      </c>
      <c r="T394" s="747">
        <v>1</v>
      </c>
      <c r="U394" s="703">
        <v>1</v>
      </c>
    </row>
    <row r="395" spans="1:21" ht="14.4" customHeight="1" x14ac:dyDescent="0.3">
      <c r="A395" s="663">
        <v>25</v>
      </c>
      <c r="B395" s="664" t="s">
        <v>1680</v>
      </c>
      <c r="C395" s="664" t="s">
        <v>1870</v>
      </c>
      <c r="D395" s="745" t="s">
        <v>2571</v>
      </c>
      <c r="E395" s="746" t="s">
        <v>1914</v>
      </c>
      <c r="F395" s="664" t="s">
        <v>1866</v>
      </c>
      <c r="G395" s="664" t="s">
        <v>2277</v>
      </c>
      <c r="H395" s="664" t="s">
        <v>524</v>
      </c>
      <c r="I395" s="664" t="s">
        <v>2278</v>
      </c>
      <c r="J395" s="664" t="s">
        <v>2279</v>
      </c>
      <c r="K395" s="664" t="s">
        <v>2280</v>
      </c>
      <c r="L395" s="665">
        <v>115.13</v>
      </c>
      <c r="M395" s="665">
        <v>115.13</v>
      </c>
      <c r="N395" s="664">
        <v>1</v>
      </c>
      <c r="O395" s="747">
        <v>0.5</v>
      </c>
      <c r="P395" s="665">
        <v>115.13</v>
      </c>
      <c r="Q395" s="680">
        <v>1</v>
      </c>
      <c r="R395" s="664">
        <v>1</v>
      </c>
      <c r="S395" s="680">
        <v>1</v>
      </c>
      <c r="T395" s="747">
        <v>0.5</v>
      </c>
      <c r="U395" s="703">
        <v>1</v>
      </c>
    </row>
    <row r="396" spans="1:21" ht="14.4" customHeight="1" x14ac:dyDescent="0.3">
      <c r="A396" s="663">
        <v>25</v>
      </c>
      <c r="B396" s="664" t="s">
        <v>1680</v>
      </c>
      <c r="C396" s="664" t="s">
        <v>1870</v>
      </c>
      <c r="D396" s="745" t="s">
        <v>2571</v>
      </c>
      <c r="E396" s="746" t="s">
        <v>1914</v>
      </c>
      <c r="F396" s="664" t="s">
        <v>1866</v>
      </c>
      <c r="G396" s="664" t="s">
        <v>1918</v>
      </c>
      <c r="H396" s="664" t="s">
        <v>1188</v>
      </c>
      <c r="I396" s="664" t="s">
        <v>2254</v>
      </c>
      <c r="J396" s="664" t="s">
        <v>550</v>
      </c>
      <c r="K396" s="664" t="s">
        <v>2255</v>
      </c>
      <c r="L396" s="665">
        <v>0</v>
      </c>
      <c r="M396" s="665">
        <v>0</v>
      </c>
      <c r="N396" s="664">
        <v>1</v>
      </c>
      <c r="O396" s="747">
        <v>1</v>
      </c>
      <c r="P396" s="665"/>
      <c r="Q396" s="680"/>
      <c r="R396" s="664"/>
      <c r="S396" s="680">
        <v>0</v>
      </c>
      <c r="T396" s="747"/>
      <c r="U396" s="703">
        <v>0</v>
      </c>
    </row>
    <row r="397" spans="1:21" ht="14.4" customHeight="1" x14ac:dyDescent="0.3">
      <c r="A397" s="663">
        <v>25</v>
      </c>
      <c r="B397" s="664" t="s">
        <v>1680</v>
      </c>
      <c r="C397" s="664" t="s">
        <v>1870</v>
      </c>
      <c r="D397" s="745" t="s">
        <v>2571</v>
      </c>
      <c r="E397" s="746" t="s">
        <v>1914</v>
      </c>
      <c r="F397" s="664" t="s">
        <v>1866</v>
      </c>
      <c r="G397" s="664" t="s">
        <v>2420</v>
      </c>
      <c r="H397" s="664" t="s">
        <v>524</v>
      </c>
      <c r="I397" s="664" t="s">
        <v>2421</v>
      </c>
      <c r="J397" s="664" t="s">
        <v>2422</v>
      </c>
      <c r="K397" s="664" t="s">
        <v>2423</v>
      </c>
      <c r="L397" s="665">
        <v>18.809999999999999</v>
      </c>
      <c r="M397" s="665">
        <v>37.619999999999997</v>
      </c>
      <c r="N397" s="664">
        <v>2</v>
      </c>
      <c r="O397" s="747">
        <v>0.5</v>
      </c>
      <c r="P397" s="665">
        <v>37.619999999999997</v>
      </c>
      <c r="Q397" s="680">
        <v>1</v>
      </c>
      <c r="R397" s="664">
        <v>2</v>
      </c>
      <c r="S397" s="680">
        <v>1</v>
      </c>
      <c r="T397" s="747">
        <v>0.5</v>
      </c>
      <c r="U397" s="703">
        <v>1</v>
      </c>
    </row>
    <row r="398" spans="1:21" ht="14.4" customHeight="1" x14ac:dyDescent="0.3">
      <c r="A398" s="663">
        <v>25</v>
      </c>
      <c r="B398" s="664" t="s">
        <v>1680</v>
      </c>
      <c r="C398" s="664" t="s">
        <v>1870</v>
      </c>
      <c r="D398" s="745" t="s">
        <v>2571</v>
      </c>
      <c r="E398" s="746" t="s">
        <v>1914</v>
      </c>
      <c r="F398" s="664" t="s">
        <v>1866</v>
      </c>
      <c r="G398" s="664" t="s">
        <v>2182</v>
      </c>
      <c r="H398" s="664" t="s">
        <v>1188</v>
      </c>
      <c r="I398" s="664" t="s">
        <v>2424</v>
      </c>
      <c r="J398" s="664" t="s">
        <v>1336</v>
      </c>
      <c r="K398" s="664" t="s">
        <v>2425</v>
      </c>
      <c r="L398" s="665">
        <v>205.84</v>
      </c>
      <c r="M398" s="665">
        <v>823.36</v>
      </c>
      <c r="N398" s="664">
        <v>4</v>
      </c>
      <c r="O398" s="747">
        <v>1.5</v>
      </c>
      <c r="P398" s="665">
        <v>823.36</v>
      </c>
      <c r="Q398" s="680">
        <v>1</v>
      </c>
      <c r="R398" s="664">
        <v>4</v>
      </c>
      <c r="S398" s="680">
        <v>1</v>
      </c>
      <c r="T398" s="747">
        <v>1.5</v>
      </c>
      <c r="U398" s="703">
        <v>1</v>
      </c>
    </row>
    <row r="399" spans="1:21" ht="14.4" customHeight="1" x14ac:dyDescent="0.3">
      <c r="A399" s="663">
        <v>25</v>
      </c>
      <c r="B399" s="664" t="s">
        <v>1680</v>
      </c>
      <c r="C399" s="664" t="s">
        <v>1870</v>
      </c>
      <c r="D399" s="745" t="s">
        <v>2571</v>
      </c>
      <c r="E399" s="746" t="s">
        <v>1914</v>
      </c>
      <c r="F399" s="664" t="s">
        <v>1866</v>
      </c>
      <c r="G399" s="664" t="s">
        <v>2426</v>
      </c>
      <c r="H399" s="664" t="s">
        <v>1188</v>
      </c>
      <c r="I399" s="664" t="s">
        <v>2427</v>
      </c>
      <c r="J399" s="664" t="s">
        <v>2428</v>
      </c>
      <c r="K399" s="664" t="s">
        <v>2429</v>
      </c>
      <c r="L399" s="665">
        <v>160.1</v>
      </c>
      <c r="M399" s="665">
        <v>640.4</v>
      </c>
      <c r="N399" s="664">
        <v>4</v>
      </c>
      <c r="O399" s="747">
        <v>2</v>
      </c>
      <c r="P399" s="665">
        <v>320.2</v>
      </c>
      <c r="Q399" s="680">
        <v>0.5</v>
      </c>
      <c r="R399" s="664">
        <v>2</v>
      </c>
      <c r="S399" s="680">
        <v>0.5</v>
      </c>
      <c r="T399" s="747">
        <v>1</v>
      </c>
      <c r="U399" s="703">
        <v>0.5</v>
      </c>
    </row>
    <row r="400" spans="1:21" ht="14.4" customHeight="1" x14ac:dyDescent="0.3">
      <c r="A400" s="663">
        <v>25</v>
      </c>
      <c r="B400" s="664" t="s">
        <v>1680</v>
      </c>
      <c r="C400" s="664" t="s">
        <v>1870</v>
      </c>
      <c r="D400" s="745" t="s">
        <v>2571</v>
      </c>
      <c r="E400" s="746" t="s">
        <v>1914</v>
      </c>
      <c r="F400" s="664" t="s">
        <v>1866</v>
      </c>
      <c r="G400" s="664" t="s">
        <v>1928</v>
      </c>
      <c r="H400" s="664" t="s">
        <v>524</v>
      </c>
      <c r="I400" s="664" t="s">
        <v>2430</v>
      </c>
      <c r="J400" s="664" t="s">
        <v>2431</v>
      </c>
      <c r="K400" s="664" t="s">
        <v>2432</v>
      </c>
      <c r="L400" s="665">
        <v>17.13</v>
      </c>
      <c r="M400" s="665">
        <v>17.13</v>
      </c>
      <c r="N400" s="664">
        <v>1</v>
      </c>
      <c r="O400" s="747">
        <v>1</v>
      </c>
      <c r="P400" s="665">
        <v>17.13</v>
      </c>
      <c r="Q400" s="680">
        <v>1</v>
      </c>
      <c r="R400" s="664">
        <v>1</v>
      </c>
      <c r="S400" s="680">
        <v>1</v>
      </c>
      <c r="T400" s="747">
        <v>1</v>
      </c>
      <c r="U400" s="703">
        <v>1</v>
      </c>
    </row>
    <row r="401" spans="1:21" ht="14.4" customHeight="1" x14ac:dyDescent="0.3">
      <c r="A401" s="663">
        <v>25</v>
      </c>
      <c r="B401" s="664" t="s">
        <v>1680</v>
      </c>
      <c r="C401" s="664" t="s">
        <v>1870</v>
      </c>
      <c r="D401" s="745" t="s">
        <v>2571</v>
      </c>
      <c r="E401" s="746" t="s">
        <v>1914</v>
      </c>
      <c r="F401" s="664" t="s">
        <v>1866</v>
      </c>
      <c r="G401" s="664" t="s">
        <v>2323</v>
      </c>
      <c r="H401" s="664" t="s">
        <v>1188</v>
      </c>
      <c r="I401" s="664" t="s">
        <v>2433</v>
      </c>
      <c r="J401" s="664" t="s">
        <v>2434</v>
      </c>
      <c r="K401" s="664" t="s">
        <v>2435</v>
      </c>
      <c r="L401" s="665">
        <v>184.74</v>
      </c>
      <c r="M401" s="665">
        <v>369.48</v>
      </c>
      <c r="N401" s="664">
        <v>2</v>
      </c>
      <c r="O401" s="747">
        <v>0.5</v>
      </c>
      <c r="P401" s="665">
        <v>369.48</v>
      </c>
      <c r="Q401" s="680">
        <v>1</v>
      </c>
      <c r="R401" s="664">
        <v>2</v>
      </c>
      <c r="S401" s="680">
        <v>1</v>
      </c>
      <c r="T401" s="747">
        <v>0.5</v>
      </c>
      <c r="U401" s="703">
        <v>1</v>
      </c>
    </row>
    <row r="402" spans="1:21" ht="14.4" customHeight="1" x14ac:dyDescent="0.3">
      <c r="A402" s="663">
        <v>25</v>
      </c>
      <c r="B402" s="664" t="s">
        <v>1680</v>
      </c>
      <c r="C402" s="664" t="s">
        <v>1870</v>
      </c>
      <c r="D402" s="745" t="s">
        <v>2571</v>
      </c>
      <c r="E402" s="746" t="s">
        <v>1883</v>
      </c>
      <c r="F402" s="664" t="s">
        <v>1866</v>
      </c>
      <c r="G402" s="664" t="s">
        <v>1915</v>
      </c>
      <c r="H402" s="664" t="s">
        <v>524</v>
      </c>
      <c r="I402" s="664" t="s">
        <v>1932</v>
      </c>
      <c r="J402" s="664" t="s">
        <v>1640</v>
      </c>
      <c r="K402" s="664" t="s">
        <v>1933</v>
      </c>
      <c r="L402" s="665">
        <v>154.36000000000001</v>
      </c>
      <c r="M402" s="665">
        <v>154.36000000000001</v>
      </c>
      <c r="N402" s="664">
        <v>1</v>
      </c>
      <c r="O402" s="747">
        <v>1</v>
      </c>
      <c r="P402" s="665"/>
      <c r="Q402" s="680">
        <v>0</v>
      </c>
      <c r="R402" s="664"/>
      <c r="S402" s="680">
        <v>0</v>
      </c>
      <c r="T402" s="747"/>
      <c r="U402" s="703">
        <v>0</v>
      </c>
    </row>
    <row r="403" spans="1:21" ht="14.4" customHeight="1" x14ac:dyDescent="0.3">
      <c r="A403" s="663">
        <v>25</v>
      </c>
      <c r="B403" s="664" t="s">
        <v>1680</v>
      </c>
      <c r="C403" s="664" t="s">
        <v>1870</v>
      </c>
      <c r="D403" s="745" t="s">
        <v>2571</v>
      </c>
      <c r="E403" s="746" t="s">
        <v>1883</v>
      </c>
      <c r="F403" s="664" t="s">
        <v>1866</v>
      </c>
      <c r="G403" s="664" t="s">
        <v>1915</v>
      </c>
      <c r="H403" s="664" t="s">
        <v>1188</v>
      </c>
      <c r="I403" s="664" t="s">
        <v>1518</v>
      </c>
      <c r="J403" s="664" t="s">
        <v>1317</v>
      </c>
      <c r="K403" s="664" t="s">
        <v>1795</v>
      </c>
      <c r="L403" s="665">
        <v>154.36000000000001</v>
      </c>
      <c r="M403" s="665">
        <v>8952.880000000001</v>
      </c>
      <c r="N403" s="664">
        <v>58</v>
      </c>
      <c r="O403" s="747">
        <v>56</v>
      </c>
      <c r="P403" s="665">
        <v>3704.6400000000021</v>
      </c>
      <c r="Q403" s="680">
        <v>0.41379310344827608</v>
      </c>
      <c r="R403" s="664">
        <v>24</v>
      </c>
      <c r="S403" s="680">
        <v>0.41379310344827586</v>
      </c>
      <c r="T403" s="747">
        <v>23.5</v>
      </c>
      <c r="U403" s="703">
        <v>0.41964285714285715</v>
      </c>
    </row>
    <row r="404" spans="1:21" ht="14.4" customHeight="1" x14ac:dyDescent="0.3">
      <c r="A404" s="663">
        <v>25</v>
      </c>
      <c r="B404" s="664" t="s">
        <v>1680</v>
      </c>
      <c r="C404" s="664" t="s">
        <v>1870</v>
      </c>
      <c r="D404" s="745" t="s">
        <v>2571</v>
      </c>
      <c r="E404" s="746" t="s">
        <v>1883</v>
      </c>
      <c r="F404" s="664" t="s">
        <v>1866</v>
      </c>
      <c r="G404" s="664" t="s">
        <v>1915</v>
      </c>
      <c r="H404" s="664" t="s">
        <v>1188</v>
      </c>
      <c r="I404" s="664" t="s">
        <v>1646</v>
      </c>
      <c r="J404" s="664" t="s">
        <v>1857</v>
      </c>
      <c r="K404" s="664" t="s">
        <v>1858</v>
      </c>
      <c r="L404" s="665">
        <v>111.22</v>
      </c>
      <c r="M404" s="665">
        <v>222.44</v>
      </c>
      <c r="N404" s="664">
        <v>2</v>
      </c>
      <c r="O404" s="747">
        <v>2</v>
      </c>
      <c r="P404" s="665"/>
      <c r="Q404" s="680">
        <v>0</v>
      </c>
      <c r="R404" s="664"/>
      <c r="S404" s="680">
        <v>0</v>
      </c>
      <c r="T404" s="747"/>
      <c r="U404" s="703">
        <v>0</v>
      </c>
    </row>
    <row r="405" spans="1:21" ht="14.4" customHeight="1" x14ac:dyDescent="0.3">
      <c r="A405" s="663">
        <v>25</v>
      </c>
      <c r="B405" s="664" t="s">
        <v>1680</v>
      </c>
      <c r="C405" s="664" t="s">
        <v>1870</v>
      </c>
      <c r="D405" s="745" t="s">
        <v>2571</v>
      </c>
      <c r="E405" s="746" t="s">
        <v>1883</v>
      </c>
      <c r="F405" s="664" t="s">
        <v>1866</v>
      </c>
      <c r="G405" s="664" t="s">
        <v>2356</v>
      </c>
      <c r="H405" s="664" t="s">
        <v>524</v>
      </c>
      <c r="I405" s="664" t="s">
        <v>1471</v>
      </c>
      <c r="J405" s="664" t="s">
        <v>1472</v>
      </c>
      <c r="K405" s="664" t="s">
        <v>2436</v>
      </c>
      <c r="L405" s="665">
        <v>86.02</v>
      </c>
      <c r="M405" s="665">
        <v>258.06</v>
      </c>
      <c r="N405" s="664">
        <v>3</v>
      </c>
      <c r="O405" s="747">
        <v>2.5</v>
      </c>
      <c r="P405" s="665">
        <v>172.04</v>
      </c>
      <c r="Q405" s="680">
        <v>0.66666666666666663</v>
      </c>
      <c r="R405" s="664">
        <v>2</v>
      </c>
      <c r="S405" s="680">
        <v>0.66666666666666663</v>
      </c>
      <c r="T405" s="747">
        <v>1.5</v>
      </c>
      <c r="U405" s="703">
        <v>0.6</v>
      </c>
    </row>
    <row r="406" spans="1:21" ht="14.4" customHeight="1" x14ac:dyDescent="0.3">
      <c r="A406" s="663">
        <v>25</v>
      </c>
      <c r="B406" s="664" t="s">
        <v>1680</v>
      </c>
      <c r="C406" s="664" t="s">
        <v>1870</v>
      </c>
      <c r="D406" s="745" t="s">
        <v>2571</v>
      </c>
      <c r="E406" s="746" t="s">
        <v>1883</v>
      </c>
      <c r="F406" s="664" t="s">
        <v>1866</v>
      </c>
      <c r="G406" s="664" t="s">
        <v>1968</v>
      </c>
      <c r="H406" s="664" t="s">
        <v>524</v>
      </c>
      <c r="I406" s="664" t="s">
        <v>2437</v>
      </c>
      <c r="J406" s="664" t="s">
        <v>2438</v>
      </c>
      <c r="K406" s="664" t="s">
        <v>2388</v>
      </c>
      <c r="L406" s="665">
        <v>0</v>
      </c>
      <c r="M406" s="665">
        <v>0</v>
      </c>
      <c r="N406" s="664">
        <v>1</v>
      </c>
      <c r="O406" s="747">
        <v>0.5</v>
      </c>
      <c r="P406" s="665">
        <v>0</v>
      </c>
      <c r="Q406" s="680"/>
      <c r="R406" s="664">
        <v>1</v>
      </c>
      <c r="S406" s="680">
        <v>1</v>
      </c>
      <c r="T406" s="747">
        <v>0.5</v>
      </c>
      <c r="U406" s="703">
        <v>1</v>
      </c>
    </row>
    <row r="407" spans="1:21" ht="14.4" customHeight="1" x14ac:dyDescent="0.3">
      <c r="A407" s="663">
        <v>25</v>
      </c>
      <c r="B407" s="664" t="s">
        <v>1680</v>
      </c>
      <c r="C407" s="664" t="s">
        <v>1870</v>
      </c>
      <c r="D407" s="745" t="s">
        <v>2571</v>
      </c>
      <c r="E407" s="746" t="s">
        <v>1883</v>
      </c>
      <c r="F407" s="664" t="s">
        <v>1866</v>
      </c>
      <c r="G407" s="664" t="s">
        <v>1968</v>
      </c>
      <c r="H407" s="664" t="s">
        <v>524</v>
      </c>
      <c r="I407" s="664" t="s">
        <v>2046</v>
      </c>
      <c r="J407" s="664" t="s">
        <v>1456</v>
      </c>
      <c r="K407" s="664" t="s">
        <v>2047</v>
      </c>
      <c r="L407" s="665">
        <v>0</v>
      </c>
      <c r="M407" s="665">
        <v>0</v>
      </c>
      <c r="N407" s="664">
        <v>6</v>
      </c>
      <c r="O407" s="747">
        <v>5</v>
      </c>
      <c r="P407" s="665">
        <v>0</v>
      </c>
      <c r="Q407" s="680"/>
      <c r="R407" s="664">
        <v>3</v>
      </c>
      <c r="S407" s="680">
        <v>0.5</v>
      </c>
      <c r="T407" s="747">
        <v>2.5</v>
      </c>
      <c r="U407" s="703">
        <v>0.5</v>
      </c>
    </row>
    <row r="408" spans="1:21" ht="14.4" customHeight="1" x14ac:dyDescent="0.3">
      <c r="A408" s="663">
        <v>25</v>
      </c>
      <c r="B408" s="664" t="s">
        <v>1680</v>
      </c>
      <c r="C408" s="664" t="s">
        <v>1870</v>
      </c>
      <c r="D408" s="745" t="s">
        <v>2571</v>
      </c>
      <c r="E408" s="746" t="s">
        <v>1883</v>
      </c>
      <c r="F408" s="664" t="s">
        <v>1866</v>
      </c>
      <c r="G408" s="664" t="s">
        <v>1968</v>
      </c>
      <c r="H408" s="664" t="s">
        <v>524</v>
      </c>
      <c r="I408" s="664" t="s">
        <v>2012</v>
      </c>
      <c r="J408" s="664" t="s">
        <v>1456</v>
      </c>
      <c r="K408" s="664" t="s">
        <v>1967</v>
      </c>
      <c r="L408" s="665">
        <v>0</v>
      </c>
      <c r="M408" s="665">
        <v>0</v>
      </c>
      <c r="N408" s="664">
        <v>4</v>
      </c>
      <c r="O408" s="747">
        <v>2</v>
      </c>
      <c r="P408" s="665">
        <v>0</v>
      </c>
      <c r="Q408" s="680"/>
      <c r="R408" s="664">
        <v>4</v>
      </c>
      <c r="S408" s="680">
        <v>1</v>
      </c>
      <c r="T408" s="747">
        <v>2</v>
      </c>
      <c r="U408" s="703">
        <v>1</v>
      </c>
    </row>
    <row r="409" spans="1:21" ht="14.4" customHeight="1" x14ac:dyDescent="0.3">
      <c r="A409" s="663">
        <v>25</v>
      </c>
      <c r="B409" s="664" t="s">
        <v>1680</v>
      </c>
      <c r="C409" s="664" t="s">
        <v>1870</v>
      </c>
      <c r="D409" s="745" t="s">
        <v>2571</v>
      </c>
      <c r="E409" s="746" t="s">
        <v>1883</v>
      </c>
      <c r="F409" s="664" t="s">
        <v>1866</v>
      </c>
      <c r="G409" s="664" t="s">
        <v>1993</v>
      </c>
      <c r="H409" s="664" t="s">
        <v>1188</v>
      </c>
      <c r="I409" s="664" t="s">
        <v>1265</v>
      </c>
      <c r="J409" s="664" t="s">
        <v>1266</v>
      </c>
      <c r="K409" s="664" t="s">
        <v>1783</v>
      </c>
      <c r="L409" s="665">
        <v>65.989999999999995</v>
      </c>
      <c r="M409" s="665">
        <v>65.989999999999995</v>
      </c>
      <c r="N409" s="664">
        <v>1</v>
      </c>
      <c r="O409" s="747">
        <v>1</v>
      </c>
      <c r="P409" s="665"/>
      <c r="Q409" s="680">
        <v>0</v>
      </c>
      <c r="R409" s="664"/>
      <c r="S409" s="680">
        <v>0</v>
      </c>
      <c r="T409" s="747"/>
      <c r="U409" s="703">
        <v>0</v>
      </c>
    </row>
    <row r="410" spans="1:21" ht="14.4" customHeight="1" x14ac:dyDescent="0.3">
      <c r="A410" s="663">
        <v>25</v>
      </c>
      <c r="B410" s="664" t="s">
        <v>1680</v>
      </c>
      <c r="C410" s="664" t="s">
        <v>1870</v>
      </c>
      <c r="D410" s="745" t="s">
        <v>2571</v>
      </c>
      <c r="E410" s="746" t="s">
        <v>1883</v>
      </c>
      <c r="F410" s="664" t="s">
        <v>1866</v>
      </c>
      <c r="G410" s="664" t="s">
        <v>2158</v>
      </c>
      <c r="H410" s="664" t="s">
        <v>1188</v>
      </c>
      <c r="I410" s="664" t="s">
        <v>2439</v>
      </c>
      <c r="J410" s="664" t="s">
        <v>2440</v>
      </c>
      <c r="K410" s="664" t="s">
        <v>2441</v>
      </c>
      <c r="L410" s="665">
        <v>207.45</v>
      </c>
      <c r="M410" s="665">
        <v>622.34999999999991</v>
      </c>
      <c r="N410" s="664">
        <v>3</v>
      </c>
      <c r="O410" s="747">
        <v>2</v>
      </c>
      <c r="P410" s="665">
        <v>414.9</v>
      </c>
      <c r="Q410" s="680">
        <v>0.66666666666666674</v>
      </c>
      <c r="R410" s="664">
        <v>2</v>
      </c>
      <c r="S410" s="680">
        <v>0.66666666666666663</v>
      </c>
      <c r="T410" s="747">
        <v>1.5</v>
      </c>
      <c r="U410" s="703">
        <v>0.75</v>
      </c>
    </row>
    <row r="411" spans="1:21" ht="14.4" customHeight="1" x14ac:dyDescent="0.3">
      <c r="A411" s="663">
        <v>25</v>
      </c>
      <c r="B411" s="664" t="s">
        <v>1680</v>
      </c>
      <c r="C411" s="664" t="s">
        <v>1870</v>
      </c>
      <c r="D411" s="745" t="s">
        <v>2571</v>
      </c>
      <c r="E411" s="746" t="s">
        <v>1883</v>
      </c>
      <c r="F411" s="664" t="s">
        <v>1866</v>
      </c>
      <c r="G411" s="664" t="s">
        <v>2367</v>
      </c>
      <c r="H411" s="664" t="s">
        <v>524</v>
      </c>
      <c r="I411" s="664" t="s">
        <v>2442</v>
      </c>
      <c r="J411" s="664" t="s">
        <v>2443</v>
      </c>
      <c r="K411" s="664" t="s">
        <v>2444</v>
      </c>
      <c r="L411" s="665">
        <v>0</v>
      </c>
      <c r="M411" s="665">
        <v>0</v>
      </c>
      <c r="N411" s="664">
        <v>2</v>
      </c>
      <c r="O411" s="747">
        <v>1.5</v>
      </c>
      <c r="P411" s="665">
        <v>0</v>
      </c>
      <c r="Q411" s="680"/>
      <c r="R411" s="664">
        <v>2</v>
      </c>
      <c r="S411" s="680">
        <v>1</v>
      </c>
      <c r="T411" s="747">
        <v>1.5</v>
      </c>
      <c r="U411" s="703">
        <v>1</v>
      </c>
    </row>
    <row r="412" spans="1:21" ht="14.4" customHeight="1" x14ac:dyDescent="0.3">
      <c r="A412" s="663">
        <v>25</v>
      </c>
      <c r="B412" s="664" t="s">
        <v>1680</v>
      </c>
      <c r="C412" s="664" t="s">
        <v>1870</v>
      </c>
      <c r="D412" s="745" t="s">
        <v>2571</v>
      </c>
      <c r="E412" s="746" t="s">
        <v>1883</v>
      </c>
      <c r="F412" s="664" t="s">
        <v>1866</v>
      </c>
      <c r="G412" s="664" t="s">
        <v>1950</v>
      </c>
      <c r="H412" s="664" t="s">
        <v>524</v>
      </c>
      <c r="I412" s="664" t="s">
        <v>1951</v>
      </c>
      <c r="J412" s="664" t="s">
        <v>1952</v>
      </c>
      <c r="K412" s="664" t="s">
        <v>1953</v>
      </c>
      <c r="L412" s="665">
        <v>0</v>
      </c>
      <c r="M412" s="665">
        <v>0</v>
      </c>
      <c r="N412" s="664">
        <v>4</v>
      </c>
      <c r="O412" s="747">
        <v>3.5</v>
      </c>
      <c r="P412" s="665">
        <v>0</v>
      </c>
      <c r="Q412" s="680"/>
      <c r="R412" s="664">
        <v>2</v>
      </c>
      <c r="S412" s="680">
        <v>0.5</v>
      </c>
      <c r="T412" s="747">
        <v>2</v>
      </c>
      <c r="U412" s="703">
        <v>0.5714285714285714</v>
      </c>
    </row>
    <row r="413" spans="1:21" ht="14.4" customHeight="1" x14ac:dyDescent="0.3">
      <c r="A413" s="663">
        <v>25</v>
      </c>
      <c r="B413" s="664" t="s">
        <v>1680</v>
      </c>
      <c r="C413" s="664" t="s">
        <v>1870</v>
      </c>
      <c r="D413" s="745" t="s">
        <v>2571</v>
      </c>
      <c r="E413" s="746" t="s">
        <v>1883</v>
      </c>
      <c r="F413" s="664" t="s">
        <v>1866</v>
      </c>
      <c r="G413" s="664" t="s">
        <v>1950</v>
      </c>
      <c r="H413" s="664" t="s">
        <v>524</v>
      </c>
      <c r="I413" s="664" t="s">
        <v>2406</v>
      </c>
      <c r="J413" s="664" t="s">
        <v>2407</v>
      </c>
      <c r="K413" s="664" t="s">
        <v>2408</v>
      </c>
      <c r="L413" s="665">
        <v>120.89</v>
      </c>
      <c r="M413" s="665">
        <v>241.78</v>
      </c>
      <c r="N413" s="664">
        <v>2</v>
      </c>
      <c r="O413" s="747">
        <v>2</v>
      </c>
      <c r="P413" s="665">
        <v>120.89</v>
      </c>
      <c r="Q413" s="680">
        <v>0.5</v>
      </c>
      <c r="R413" s="664">
        <v>1</v>
      </c>
      <c r="S413" s="680">
        <v>0.5</v>
      </c>
      <c r="T413" s="747">
        <v>1</v>
      </c>
      <c r="U413" s="703">
        <v>0.5</v>
      </c>
    </row>
    <row r="414" spans="1:21" ht="14.4" customHeight="1" x14ac:dyDescent="0.3">
      <c r="A414" s="663">
        <v>25</v>
      </c>
      <c r="B414" s="664" t="s">
        <v>1680</v>
      </c>
      <c r="C414" s="664" t="s">
        <v>1870</v>
      </c>
      <c r="D414" s="745" t="s">
        <v>2571</v>
      </c>
      <c r="E414" s="746" t="s">
        <v>1883</v>
      </c>
      <c r="F414" s="664" t="s">
        <v>1866</v>
      </c>
      <c r="G414" s="664" t="s">
        <v>2241</v>
      </c>
      <c r="H414" s="664" t="s">
        <v>524</v>
      </c>
      <c r="I414" s="664" t="s">
        <v>715</v>
      </c>
      <c r="J414" s="664" t="s">
        <v>716</v>
      </c>
      <c r="K414" s="664" t="s">
        <v>2242</v>
      </c>
      <c r="L414" s="665">
        <v>107.27</v>
      </c>
      <c r="M414" s="665">
        <v>1287.24</v>
      </c>
      <c r="N414" s="664">
        <v>12</v>
      </c>
      <c r="O414" s="747">
        <v>3.5</v>
      </c>
      <c r="P414" s="665">
        <v>965.43000000000006</v>
      </c>
      <c r="Q414" s="680">
        <v>0.75</v>
      </c>
      <c r="R414" s="664">
        <v>9</v>
      </c>
      <c r="S414" s="680">
        <v>0.75</v>
      </c>
      <c r="T414" s="747">
        <v>2</v>
      </c>
      <c r="U414" s="703">
        <v>0.5714285714285714</v>
      </c>
    </row>
    <row r="415" spans="1:21" ht="14.4" customHeight="1" x14ac:dyDescent="0.3">
      <c r="A415" s="663">
        <v>25</v>
      </c>
      <c r="B415" s="664" t="s">
        <v>1680</v>
      </c>
      <c r="C415" s="664" t="s">
        <v>1870</v>
      </c>
      <c r="D415" s="745" t="s">
        <v>2571</v>
      </c>
      <c r="E415" s="746" t="s">
        <v>1883</v>
      </c>
      <c r="F415" s="664" t="s">
        <v>1866</v>
      </c>
      <c r="G415" s="664" t="s">
        <v>1996</v>
      </c>
      <c r="H415" s="664" t="s">
        <v>524</v>
      </c>
      <c r="I415" s="664" t="s">
        <v>1436</v>
      </c>
      <c r="J415" s="664" t="s">
        <v>1437</v>
      </c>
      <c r="K415" s="664" t="s">
        <v>1997</v>
      </c>
      <c r="L415" s="665">
        <v>48.09</v>
      </c>
      <c r="M415" s="665">
        <v>48.09</v>
      </c>
      <c r="N415" s="664">
        <v>1</v>
      </c>
      <c r="O415" s="747">
        <v>1</v>
      </c>
      <c r="P415" s="665"/>
      <c r="Q415" s="680">
        <v>0</v>
      </c>
      <c r="R415" s="664"/>
      <c r="S415" s="680">
        <v>0</v>
      </c>
      <c r="T415" s="747"/>
      <c r="U415" s="703">
        <v>0</v>
      </c>
    </row>
    <row r="416" spans="1:21" ht="14.4" customHeight="1" x14ac:dyDescent="0.3">
      <c r="A416" s="663">
        <v>25</v>
      </c>
      <c r="B416" s="664" t="s">
        <v>1680</v>
      </c>
      <c r="C416" s="664" t="s">
        <v>1870</v>
      </c>
      <c r="D416" s="745" t="s">
        <v>2571</v>
      </c>
      <c r="E416" s="746" t="s">
        <v>1883</v>
      </c>
      <c r="F416" s="664" t="s">
        <v>1866</v>
      </c>
      <c r="G416" s="664" t="s">
        <v>2445</v>
      </c>
      <c r="H416" s="664" t="s">
        <v>524</v>
      </c>
      <c r="I416" s="664" t="s">
        <v>2446</v>
      </c>
      <c r="J416" s="664" t="s">
        <v>2447</v>
      </c>
      <c r="K416" s="664" t="s">
        <v>2448</v>
      </c>
      <c r="L416" s="665">
        <v>0</v>
      </c>
      <c r="M416" s="665">
        <v>0</v>
      </c>
      <c r="N416" s="664">
        <v>1</v>
      </c>
      <c r="O416" s="747">
        <v>1</v>
      </c>
      <c r="P416" s="665"/>
      <c r="Q416" s="680"/>
      <c r="R416" s="664"/>
      <c r="S416" s="680">
        <v>0</v>
      </c>
      <c r="T416" s="747"/>
      <c r="U416" s="703">
        <v>0</v>
      </c>
    </row>
    <row r="417" spans="1:21" ht="14.4" customHeight="1" x14ac:dyDescent="0.3">
      <c r="A417" s="663">
        <v>25</v>
      </c>
      <c r="B417" s="664" t="s">
        <v>1680</v>
      </c>
      <c r="C417" s="664" t="s">
        <v>1870</v>
      </c>
      <c r="D417" s="745" t="s">
        <v>2571</v>
      </c>
      <c r="E417" s="746" t="s">
        <v>1883</v>
      </c>
      <c r="F417" s="664" t="s">
        <v>1866</v>
      </c>
      <c r="G417" s="664" t="s">
        <v>2449</v>
      </c>
      <c r="H417" s="664" t="s">
        <v>524</v>
      </c>
      <c r="I417" s="664" t="s">
        <v>711</v>
      </c>
      <c r="J417" s="664" t="s">
        <v>712</v>
      </c>
      <c r="K417" s="664" t="s">
        <v>2450</v>
      </c>
      <c r="L417" s="665">
        <v>0</v>
      </c>
      <c r="M417" s="665">
        <v>0</v>
      </c>
      <c r="N417" s="664">
        <v>2</v>
      </c>
      <c r="O417" s="747">
        <v>1.5</v>
      </c>
      <c r="P417" s="665">
        <v>0</v>
      </c>
      <c r="Q417" s="680"/>
      <c r="R417" s="664">
        <v>2</v>
      </c>
      <c r="S417" s="680">
        <v>1</v>
      </c>
      <c r="T417" s="747">
        <v>1.5</v>
      </c>
      <c r="U417" s="703">
        <v>1</v>
      </c>
    </row>
    <row r="418" spans="1:21" ht="14.4" customHeight="1" x14ac:dyDescent="0.3">
      <c r="A418" s="663">
        <v>25</v>
      </c>
      <c r="B418" s="664" t="s">
        <v>1680</v>
      </c>
      <c r="C418" s="664" t="s">
        <v>1870</v>
      </c>
      <c r="D418" s="745" t="s">
        <v>2571</v>
      </c>
      <c r="E418" s="746" t="s">
        <v>1883</v>
      </c>
      <c r="F418" s="664" t="s">
        <v>1866</v>
      </c>
      <c r="G418" s="664" t="s">
        <v>1916</v>
      </c>
      <c r="H418" s="664" t="s">
        <v>524</v>
      </c>
      <c r="I418" s="664" t="s">
        <v>1463</v>
      </c>
      <c r="J418" s="664" t="s">
        <v>1464</v>
      </c>
      <c r="K418" s="664" t="s">
        <v>1917</v>
      </c>
      <c r="L418" s="665">
        <v>132.97999999999999</v>
      </c>
      <c r="M418" s="665">
        <v>1994.7</v>
      </c>
      <c r="N418" s="664">
        <v>15</v>
      </c>
      <c r="O418" s="747">
        <v>11.5</v>
      </c>
      <c r="P418" s="665">
        <v>132.97999999999999</v>
      </c>
      <c r="Q418" s="680">
        <v>6.6666666666666666E-2</v>
      </c>
      <c r="R418" s="664">
        <v>1</v>
      </c>
      <c r="S418" s="680">
        <v>6.6666666666666666E-2</v>
      </c>
      <c r="T418" s="747">
        <v>1</v>
      </c>
      <c r="U418" s="703">
        <v>8.6956521739130432E-2</v>
      </c>
    </row>
    <row r="419" spans="1:21" ht="14.4" customHeight="1" x14ac:dyDescent="0.3">
      <c r="A419" s="663">
        <v>25</v>
      </c>
      <c r="B419" s="664" t="s">
        <v>1680</v>
      </c>
      <c r="C419" s="664" t="s">
        <v>1870</v>
      </c>
      <c r="D419" s="745" t="s">
        <v>2571</v>
      </c>
      <c r="E419" s="746" t="s">
        <v>1883</v>
      </c>
      <c r="F419" s="664" t="s">
        <v>1866</v>
      </c>
      <c r="G419" s="664" t="s">
        <v>1916</v>
      </c>
      <c r="H419" s="664" t="s">
        <v>524</v>
      </c>
      <c r="I419" s="664" t="s">
        <v>1978</v>
      </c>
      <c r="J419" s="664" t="s">
        <v>1464</v>
      </c>
      <c r="K419" s="664" t="s">
        <v>1917</v>
      </c>
      <c r="L419" s="665">
        <v>132.97999999999999</v>
      </c>
      <c r="M419" s="665">
        <v>531.91999999999996</v>
      </c>
      <c r="N419" s="664">
        <v>4</v>
      </c>
      <c r="O419" s="747">
        <v>3</v>
      </c>
      <c r="P419" s="665">
        <v>265.95999999999998</v>
      </c>
      <c r="Q419" s="680">
        <v>0.5</v>
      </c>
      <c r="R419" s="664">
        <v>2</v>
      </c>
      <c r="S419" s="680">
        <v>0.5</v>
      </c>
      <c r="T419" s="747">
        <v>2</v>
      </c>
      <c r="U419" s="703">
        <v>0.66666666666666663</v>
      </c>
    </row>
    <row r="420" spans="1:21" ht="14.4" customHeight="1" x14ac:dyDescent="0.3">
      <c r="A420" s="663">
        <v>25</v>
      </c>
      <c r="B420" s="664" t="s">
        <v>1680</v>
      </c>
      <c r="C420" s="664" t="s">
        <v>1870</v>
      </c>
      <c r="D420" s="745" t="s">
        <v>2571</v>
      </c>
      <c r="E420" s="746" t="s">
        <v>1883</v>
      </c>
      <c r="F420" s="664" t="s">
        <v>1866</v>
      </c>
      <c r="G420" s="664" t="s">
        <v>1998</v>
      </c>
      <c r="H420" s="664" t="s">
        <v>524</v>
      </c>
      <c r="I420" s="664" t="s">
        <v>1485</v>
      </c>
      <c r="J420" s="664" t="s">
        <v>1486</v>
      </c>
      <c r="K420" s="664" t="s">
        <v>1999</v>
      </c>
      <c r="L420" s="665">
        <v>115.13</v>
      </c>
      <c r="M420" s="665">
        <v>230.26</v>
      </c>
      <c r="N420" s="664">
        <v>2</v>
      </c>
      <c r="O420" s="747">
        <v>2</v>
      </c>
      <c r="P420" s="665"/>
      <c r="Q420" s="680">
        <v>0</v>
      </c>
      <c r="R420" s="664"/>
      <c r="S420" s="680">
        <v>0</v>
      </c>
      <c r="T420" s="747"/>
      <c r="U420" s="703">
        <v>0</v>
      </c>
    </row>
    <row r="421" spans="1:21" ht="14.4" customHeight="1" x14ac:dyDescent="0.3">
      <c r="A421" s="663">
        <v>25</v>
      </c>
      <c r="B421" s="664" t="s">
        <v>1680</v>
      </c>
      <c r="C421" s="664" t="s">
        <v>1870</v>
      </c>
      <c r="D421" s="745" t="s">
        <v>2571</v>
      </c>
      <c r="E421" s="746" t="s">
        <v>1883</v>
      </c>
      <c r="F421" s="664" t="s">
        <v>1866</v>
      </c>
      <c r="G421" s="664" t="s">
        <v>2079</v>
      </c>
      <c r="H421" s="664" t="s">
        <v>524</v>
      </c>
      <c r="I421" s="664" t="s">
        <v>2451</v>
      </c>
      <c r="J421" s="664" t="s">
        <v>2081</v>
      </c>
      <c r="K421" s="664" t="s">
        <v>2082</v>
      </c>
      <c r="L421" s="665">
        <v>257.52</v>
      </c>
      <c r="M421" s="665">
        <v>257.52</v>
      </c>
      <c r="N421" s="664">
        <v>1</v>
      </c>
      <c r="O421" s="747">
        <v>1</v>
      </c>
      <c r="P421" s="665">
        <v>257.52</v>
      </c>
      <c r="Q421" s="680">
        <v>1</v>
      </c>
      <c r="R421" s="664">
        <v>1</v>
      </c>
      <c r="S421" s="680">
        <v>1</v>
      </c>
      <c r="T421" s="747">
        <v>1</v>
      </c>
      <c r="U421" s="703">
        <v>1</v>
      </c>
    </row>
    <row r="422" spans="1:21" ht="14.4" customHeight="1" x14ac:dyDescent="0.3">
      <c r="A422" s="663">
        <v>25</v>
      </c>
      <c r="B422" s="664" t="s">
        <v>1680</v>
      </c>
      <c r="C422" s="664" t="s">
        <v>1870</v>
      </c>
      <c r="D422" s="745" t="s">
        <v>2571</v>
      </c>
      <c r="E422" s="746" t="s">
        <v>1883</v>
      </c>
      <c r="F422" s="664" t="s">
        <v>1866</v>
      </c>
      <c r="G422" s="664" t="s">
        <v>2040</v>
      </c>
      <c r="H422" s="664" t="s">
        <v>524</v>
      </c>
      <c r="I422" s="664" t="s">
        <v>727</v>
      </c>
      <c r="J422" s="664" t="s">
        <v>2041</v>
      </c>
      <c r="K422" s="664" t="s">
        <v>2042</v>
      </c>
      <c r="L422" s="665">
        <v>38.56</v>
      </c>
      <c r="M422" s="665">
        <v>115.68</v>
      </c>
      <c r="N422" s="664">
        <v>3</v>
      </c>
      <c r="O422" s="747">
        <v>2</v>
      </c>
      <c r="P422" s="665"/>
      <c r="Q422" s="680">
        <v>0</v>
      </c>
      <c r="R422" s="664"/>
      <c r="S422" s="680">
        <v>0</v>
      </c>
      <c r="T422" s="747"/>
      <c r="U422" s="703">
        <v>0</v>
      </c>
    </row>
    <row r="423" spans="1:21" ht="14.4" customHeight="1" x14ac:dyDescent="0.3">
      <c r="A423" s="663">
        <v>25</v>
      </c>
      <c r="B423" s="664" t="s">
        <v>1680</v>
      </c>
      <c r="C423" s="664" t="s">
        <v>1870</v>
      </c>
      <c r="D423" s="745" t="s">
        <v>2571</v>
      </c>
      <c r="E423" s="746" t="s">
        <v>1883</v>
      </c>
      <c r="F423" s="664" t="s">
        <v>1866</v>
      </c>
      <c r="G423" s="664" t="s">
        <v>1959</v>
      </c>
      <c r="H423" s="664" t="s">
        <v>524</v>
      </c>
      <c r="I423" s="664" t="s">
        <v>1443</v>
      </c>
      <c r="J423" s="664" t="s">
        <v>1444</v>
      </c>
      <c r="K423" s="664" t="s">
        <v>1958</v>
      </c>
      <c r="L423" s="665">
        <v>34.19</v>
      </c>
      <c r="M423" s="665">
        <v>273.52</v>
      </c>
      <c r="N423" s="664">
        <v>8</v>
      </c>
      <c r="O423" s="747">
        <v>3</v>
      </c>
      <c r="P423" s="665">
        <v>205.14</v>
      </c>
      <c r="Q423" s="680">
        <v>0.75</v>
      </c>
      <c r="R423" s="664">
        <v>6</v>
      </c>
      <c r="S423" s="680">
        <v>0.75</v>
      </c>
      <c r="T423" s="747">
        <v>2</v>
      </c>
      <c r="U423" s="703">
        <v>0.66666666666666663</v>
      </c>
    </row>
    <row r="424" spans="1:21" ht="14.4" customHeight="1" x14ac:dyDescent="0.3">
      <c r="A424" s="663">
        <v>25</v>
      </c>
      <c r="B424" s="664" t="s">
        <v>1680</v>
      </c>
      <c r="C424" s="664" t="s">
        <v>1870</v>
      </c>
      <c r="D424" s="745" t="s">
        <v>2571</v>
      </c>
      <c r="E424" s="746" t="s">
        <v>1883</v>
      </c>
      <c r="F424" s="664" t="s">
        <v>1866</v>
      </c>
      <c r="G424" s="664" t="s">
        <v>2083</v>
      </c>
      <c r="H424" s="664" t="s">
        <v>1188</v>
      </c>
      <c r="I424" s="664" t="s">
        <v>1346</v>
      </c>
      <c r="J424" s="664" t="s">
        <v>1347</v>
      </c>
      <c r="K424" s="664" t="s">
        <v>1844</v>
      </c>
      <c r="L424" s="665">
        <v>141.04</v>
      </c>
      <c r="M424" s="665">
        <v>423.12</v>
      </c>
      <c r="N424" s="664">
        <v>3</v>
      </c>
      <c r="O424" s="747">
        <v>2</v>
      </c>
      <c r="P424" s="665">
        <v>282.08</v>
      </c>
      <c r="Q424" s="680">
        <v>0.66666666666666663</v>
      </c>
      <c r="R424" s="664">
        <v>2</v>
      </c>
      <c r="S424" s="680">
        <v>0.66666666666666663</v>
      </c>
      <c r="T424" s="747">
        <v>1.5</v>
      </c>
      <c r="U424" s="703">
        <v>0.75</v>
      </c>
    </row>
    <row r="425" spans="1:21" ht="14.4" customHeight="1" x14ac:dyDescent="0.3">
      <c r="A425" s="663">
        <v>25</v>
      </c>
      <c r="B425" s="664" t="s">
        <v>1680</v>
      </c>
      <c r="C425" s="664" t="s">
        <v>1870</v>
      </c>
      <c r="D425" s="745" t="s">
        <v>2571</v>
      </c>
      <c r="E425" s="746" t="s">
        <v>1883</v>
      </c>
      <c r="F425" s="664" t="s">
        <v>1866</v>
      </c>
      <c r="G425" s="664" t="s">
        <v>1918</v>
      </c>
      <c r="H425" s="664" t="s">
        <v>1188</v>
      </c>
      <c r="I425" s="664" t="s">
        <v>1197</v>
      </c>
      <c r="J425" s="664" t="s">
        <v>550</v>
      </c>
      <c r="K425" s="664" t="s">
        <v>1827</v>
      </c>
      <c r="L425" s="665">
        <v>36.54</v>
      </c>
      <c r="M425" s="665">
        <v>109.62</v>
      </c>
      <c r="N425" s="664">
        <v>3</v>
      </c>
      <c r="O425" s="747">
        <v>2</v>
      </c>
      <c r="P425" s="665">
        <v>36.54</v>
      </c>
      <c r="Q425" s="680">
        <v>0.33333333333333331</v>
      </c>
      <c r="R425" s="664">
        <v>1</v>
      </c>
      <c r="S425" s="680">
        <v>0.33333333333333331</v>
      </c>
      <c r="T425" s="747">
        <v>0.5</v>
      </c>
      <c r="U425" s="703">
        <v>0.25</v>
      </c>
    </row>
    <row r="426" spans="1:21" ht="14.4" customHeight="1" x14ac:dyDescent="0.3">
      <c r="A426" s="663">
        <v>25</v>
      </c>
      <c r="B426" s="664" t="s">
        <v>1680</v>
      </c>
      <c r="C426" s="664" t="s">
        <v>1870</v>
      </c>
      <c r="D426" s="745" t="s">
        <v>2571</v>
      </c>
      <c r="E426" s="746" t="s">
        <v>1883</v>
      </c>
      <c r="F426" s="664" t="s">
        <v>1866</v>
      </c>
      <c r="G426" s="664" t="s">
        <v>1918</v>
      </c>
      <c r="H426" s="664" t="s">
        <v>524</v>
      </c>
      <c r="I426" s="664" t="s">
        <v>1090</v>
      </c>
      <c r="J426" s="664" t="s">
        <v>550</v>
      </c>
      <c r="K426" s="664" t="s">
        <v>1941</v>
      </c>
      <c r="L426" s="665">
        <v>36.54</v>
      </c>
      <c r="M426" s="665">
        <v>255.77999999999997</v>
      </c>
      <c r="N426" s="664">
        <v>7</v>
      </c>
      <c r="O426" s="747">
        <v>4.5</v>
      </c>
      <c r="P426" s="665">
        <v>36.54</v>
      </c>
      <c r="Q426" s="680">
        <v>0.14285714285714288</v>
      </c>
      <c r="R426" s="664">
        <v>1</v>
      </c>
      <c r="S426" s="680">
        <v>0.14285714285714285</v>
      </c>
      <c r="T426" s="747">
        <v>1</v>
      </c>
      <c r="U426" s="703">
        <v>0.22222222222222221</v>
      </c>
    </row>
    <row r="427" spans="1:21" ht="14.4" customHeight="1" x14ac:dyDescent="0.3">
      <c r="A427" s="663">
        <v>25</v>
      </c>
      <c r="B427" s="664" t="s">
        <v>1680</v>
      </c>
      <c r="C427" s="664" t="s">
        <v>1870</v>
      </c>
      <c r="D427" s="745" t="s">
        <v>2571</v>
      </c>
      <c r="E427" s="746" t="s">
        <v>1883</v>
      </c>
      <c r="F427" s="664" t="s">
        <v>1866</v>
      </c>
      <c r="G427" s="664" t="s">
        <v>2353</v>
      </c>
      <c r="H427" s="664" t="s">
        <v>524</v>
      </c>
      <c r="I427" s="664" t="s">
        <v>631</v>
      </c>
      <c r="J427" s="664" t="s">
        <v>2354</v>
      </c>
      <c r="K427" s="664" t="s">
        <v>2355</v>
      </c>
      <c r="L427" s="665">
        <v>0</v>
      </c>
      <c r="M427" s="665">
        <v>0</v>
      </c>
      <c r="N427" s="664">
        <v>1</v>
      </c>
      <c r="O427" s="747">
        <v>1</v>
      </c>
      <c r="P427" s="665">
        <v>0</v>
      </c>
      <c r="Q427" s="680"/>
      <c r="R427" s="664">
        <v>1</v>
      </c>
      <c r="S427" s="680">
        <v>1</v>
      </c>
      <c r="T427" s="747">
        <v>1</v>
      </c>
      <c r="U427" s="703">
        <v>1</v>
      </c>
    </row>
    <row r="428" spans="1:21" ht="14.4" customHeight="1" x14ac:dyDescent="0.3">
      <c r="A428" s="663">
        <v>25</v>
      </c>
      <c r="B428" s="664" t="s">
        <v>1680</v>
      </c>
      <c r="C428" s="664" t="s">
        <v>1870</v>
      </c>
      <c r="D428" s="745" t="s">
        <v>2571</v>
      </c>
      <c r="E428" s="746" t="s">
        <v>1883</v>
      </c>
      <c r="F428" s="664" t="s">
        <v>1866</v>
      </c>
      <c r="G428" s="664" t="s">
        <v>2230</v>
      </c>
      <c r="H428" s="664" t="s">
        <v>524</v>
      </c>
      <c r="I428" s="664" t="s">
        <v>2452</v>
      </c>
      <c r="J428" s="664" t="s">
        <v>2453</v>
      </c>
      <c r="K428" s="664" t="s">
        <v>2454</v>
      </c>
      <c r="L428" s="665">
        <v>99.11</v>
      </c>
      <c r="M428" s="665">
        <v>99.11</v>
      </c>
      <c r="N428" s="664">
        <v>1</v>
      </c>
      <c r="O428" s="747">
        <v>1</v>
      </c>
      <c r="P428" s="665">
        <v>99.11</v>
      </c>
      <c r="Q428" s="680">
        <v>1</v>
      </c>
      <c r="R428" s="664">
        <v>1</v>
      </c>
      <c r="S428" s="680">
        <v>1</v>
      </c>
      <c r="T428" s="747">
        <v>1</v>
      </c>
      <c r="U428" s="703">
        <v>1</v>
      </c>
    </row>
    <row r="429" spans="1:21" ht="14.4" customHeight="1" x14ac:dyDescent="0.3">
      <c r="A429" s="663">
        <v>25</v>
      </c>
      <c r="B429" s="664" t="s">
        <v>1680</v>
      </c>
      <c r="C429" s="664" t="s">
        <v>1870</v>
      </c>
      <c r="D429" s="745" t="s">
        <v>2571</v>
      </c>
      <c r="E429" s="746" t="s">
        <v>1883</v>
      </c>
      <c r="F429" s="664" t="s">
        <v>1866</v>
      </c>
      <c r="G429" s="664" t="s">
        <v>2455</v>
      </c>
      <c r="H429" s="664" t="s">
        <v>1188</v>
      </c>
      <c r="I429" s="664" t="s">
        <v>1273</v>
      </c>
      <c r="J429" s="664" t="s">
        <v>1274</v>
      </c>
      <c r="K429" s="664" t="s">
        <v>1846</v>
      </c>
      <c r="L429" s="665">
        <v>63.75</v>
      </c>
      <c r="M429" s="665">
        <v>63.75</v>
      </c>
      <c r="N429" s="664">
        <v>1</v>
      </c>
      <c r="O429" s="747">
        <v>0.5</v>
      </c>
      <c r="P429" s="665">
        <v>63.75</v>
      </c>
      <c r="Q429" s="680">
        <v>1</v>
      </c>
      <c r="R429" s="664">
        <v>1</v>
      </c>
      <c r="S429" s="680">
        <v>1</v>
      </c>
      <c r="T429" s="747">
        <v>0.5</v>
      </c>
      <c r="U429" s="703">
        <v>1</v>
      </c>
    </row>
    <row r="430" spans="1:21" ht="14.4" customHeight="1" x14ac:dyDescent="0.3">
      <c r="A430" s="663">
        <v>25</v>
      </c>
      <c r="B430" s="664" t="s">
        <v>1680</v>
      </c>
      <c r="C430" s="664" t="s">
        <v>1870</v>
      </c>
      <c r="D430" s="745" t="s">
        <v>2571</v>
      </c>
      <c r="E430" s="746" t="s">
        <v>1883</v>
      </c>
      <c r="F430" s="664" t="s">
        <v>1866</v>
      </c>
      <c r="G430" s="664" t="s">
        <v>1926</v>
      </c>
      <c r="H430" s="664" t="s">
        <v>524</v>
      </c>
      <c r="I430" s="664" t="s">
        <v>696</v>
      </c>
      <c r="J430" s="664" t="s">
        <v>1927</v>
      </c>
      <c r="K430" s="664" t="s">
        <v>1925</v>
      </c>
      <c r="L430" s="665">
        <v>0</v>
      </c>
      <c r="M430" s="665">
        <v>0</v>
      </c>
      <c r="N430" s="664">
        <v>3</v>
      </c>
      <c r="O430" s="747">
        <v>3</v>
      </c>
      <c r="P430" s="665"/>
      <c r="Q430" s="680"/>
      <c r="R430" s="664"/>
      <c r="S430" s="680">
        <v>0</v>
      </c>
      <c r="T430" s="747"/>
      <c r="U430" s="703">
        <v>0</v>
      </c>
    </row>
    <row r="431" spans="1:21" ht="14.4" customHeight="1" x14ac:dyDescent="0.3">
      <c r="A431" s="663">
        <v>25</v>
      </c>
      <c r="B431" s="664" t="s">
        <v>1680</v>
      </c>
      <c r="C431" s="664" t="s">
        <v>1870</v>
      </c>
      <c r="D431" s="745" t="s">
        <v>2571</v>
      </c>
      <c r="E431" s="746" t="s">
        <v>1883</v>
      </c>
      <c r="F431" s="664" t="s">
        <v>1866</v>
      </c>
      <c r="G431" s="664" t="s">
        <v>1946</v>
      </c>
      <c r="H431" s="664" t="s">
        <v>524</v>
      </c>
      <c r="I431" s="664" t="s">
        <v>2456</v>
      </c>
      <c r="J431" s="664" t="s">
        <v>2457</v>
      </c>
      <c r="K431" s="664" t="s">
        <v>2458</v>
      </c>
      <c r="L431" s="665">
        <v>0</v>
      </c>
      <c r="M431" s="665">
        <v>0</v>
      </c>
      <c r="N431" s="664">
        <v>1</v>
      </c>
      <c r="O431" s="747">
        <v>1</v>
      </c>
      <c r="P431" s="665"/>
      <c r="Q431" s="680"/>
      <c r="R431" s="664"/>
      <c r="S431" s="680">
        <v>0</v>
      </c>
      <c r="T431" s="747"/>
      <c r="U431" s="703">
        <v>0</v>
      </c>
    </row>
    <row r="432" spans="1:21" ht="14.4" customHeight="1" x14ac:dyDescent="0.3">
      <c r="A432" s="663">
        <v>25</v>
      </c>
      <c r="B432" s="664" t="s">
        <v>1680</v>
      </c>
      <c r="C432" s="664" t="s">
        <v>1870</v>
      </c>
      <c r="D432" s="745" t="s">
        <v>2571</v>
      </c>
      <c r="E432" s="746" t="s">
        <v>1883</v>
      </c>
      <c r="F432" s="664" t="s">
        <v>1866</v>
      </c>
      <c r="G432" s="664" t="s">
        <v>2107</v>
      </c>
      <c r="H432" s="664" t="s">
        <v>524</v>
      </c>
      <c r="I432" s="664" t="s">
        <v>2459</v>
      </c>
      <c r="J432" s="664" t="s">
        <v>2109</v>
      </c>
      <c r="K432" s="664" t="s">
        <v>2460</v>
      </c>
      <c r="L432" s="665">
        <v>0</v>
      </c>
      <c r="M432" s="665">
        <v>0</v>
      </c>
      <c r="N432" s="664">
        <v>1</v>
      </c>
      <c r="O432" s="747">
        <v>0.5</v>
      </c>
      <c r="P432" s="665"/>
      <c r="Q432" s="680"/>
      <c r="R432" s="664"/>
      <c r="S432" s="680">
        <v>0</v>
      </c>
      <c r="T432" s="747"/>
      <c r="U432" s="703">
        <v>0</v>
      </c>
    </row>
    <row r="433" spans="1:21" ht="14.4" customHeight="1" x14ac:dyDescent="0.3">
      <c r="A433" s="663">
        <v>25</v>
      </c>
      <c r="B433" s="664" t="s">
        <v>1680</v>
      </c>
      <c r="C433" s="664" t="s">
        <v>1870</v>
      </c>
      <c r="D433" s="745" t="s">
        <v>2571</v>
      </c>
      <c r="E433" s="746" t="s">
        <v>1883</v>
      </c>
      <c r="F433" s="664" t="s">
        <v>1866</v>
      </c>
      <c r="G433" s="664" t="s">
        <v>2461</v>
      </c>
      <c r="H433" s="664" t="s">
        <v>524</v>
      </c>
      <c r="I433" s="664" t="s">
        <v>2462</v>
      </c>
      <c r="J433" s="664" t="s">
        <v>2463</v>
      </c>
      <c r="K433" s="664" t="s">
        <v>2464</v>
      </c>
      <c r="L433" s="665">
        <v>678.13</v>
      </c>
      <c r="M433" s="665">
        <v>1356.26</v>
      </c>
      <c r="N433" s="664">
        <v>2</v>
      </c>
      <c r="O433" s="747">
        <v>1</v>
      </c>
      <c r="P433" s="665"/>
      <c r="Q433" s="680">
        <v>0</v>
      </c>
      <c r="R433" s="664"/>
      <c r="S433" s="680">
        <v>0</v>
      </c>
      <c r="T433" s="747"/>
      <c r="U433" s="703">
        <v>0</v>
      </c>
    </row>
    <row r="434" spans="1:21" ht="14.4" customHeight="1" x14ac:dyDescent="0.3">
      <c r="A434" s="663">
        <v>25</v>
      </c>
      <c r="B434" s="664" t="s">
        <v>1680</v>
      </c>
      <c r="C434" s="664" t="s">
        <v>1870</v>
      </c>
      <c r="D434" s="745" t="s">
        <v>2571</v>
      </c>
      <c r="E434" s="746" t="s">
        <v>1887</v>
      </c>
      <c r="F434" s="664" t="s">
        <v>1866</v>
      </c>
      <c r="G434" s="664" t="s">
        <v>1915</v>
      </c>
      <c r="H434" s="664" t="s">
        <v>524</v>
      </c>
      <c r="I434" s="664" t="s">
        <v>1932</v>
      </c>
      <c r="J434" s="664" t="s">
        <v>1640</v>
      </c>
      <c r="K434" s="664" t="s">
        <v>1933</v>
      </c>
      <c r="L434" s="665">
        <v>154.36000000000001</v>
      </c>
      <c r="M434" s="665">
        <v>154.36000000000001</v>
      </c>
      <c r="N434" s="664">
        <v>1</v>
      </c>
      <c r="O434" s="747">
        <v>1</v>
      </c>
      <c r="P434" s="665"/>
      <c r="Q434" s="680">
        <v>0</v>
      </c>
      <c r="R434" s="664"/>
      <c r="S434" s="680">
        <v>0</v>
      </c>
      <c r="T434" s="747"/>
      <c r="U434" s="703">
        <v>0</v>
      </c>
    </row>
    <row r="435" spans="1:21" ht="14.4" customHeight="1" x14ac:dyDescent="0.3">
      <c r="A435" s="663">
        <v>25</v>
      </c>
      <c r="B435" s="664" t="s">
        <v>1680</v>
      </c>
      <c r="C435" s="664" t="s">
        <v>1870</v>
      </c>
      <c r="D435" s="745" t="s">
        <v>2571</v>
      </c>
      <c r="E435" s="746" t="s">
        <v>1887</v>
      </c>
      <c r="F435" s="664" t="s">
        <v>1866</v>
      </c>
      <c r="G435" s="664" t="s">
        <v>1915</v>
      </c>
      <c r="H435" s="664" t="s">
        <v>524</v>
      </c>
      <c r="I435" s="664" t="s">
        <v>1934</v>
      </c>
      <c r="J435" s="664" t="s">
        <v>1317</v>
      </c>
      <c r="K435" s="664" t="s">
        <v>1935</v>
      </c>
      <c r="L435" s="665">
        <v>0</v>
      </c>
      <c r="M435" s="665">
        <v>0</v>
      </c>
      <c r="N435" s="664">
        <v>2</v>
      </c>
      <c r="O435" s="747">
        <v>2</v>
      </c>
      <c r="P435" s="665">
        <v>0</v>
      </c>
      <c r="Q435" s="680"/>
      <c r="R435" s="664">
        <v>2</v>
      </c>
      <c r="S435" s="680">
        <v>1</v>
      </c>
      <c r="T435" s="747">
        <v>2</v>
      </c>
      <c r="U435" s="703">
        <v>1</v>
      </c>
    </row>
    <row r="436" spans="1:21" ht="14.4" customHeight="1" x14ac:dyDescent="0.3">
      <c r="A436" s="663">
        <v>25</v>
      </c>
      <c r="B436" s="664" t="s">
        <v>1680</v>
      </c>
      <c r="C436" s="664" t="s">
        <v>1870</v>
      </c>
      <c r="D436" s="745" t="s">
        <v>2571</v>
      </c>
      <c r="E436" s="746" t="s">
        <v>1887</v>
      </c>
      <c r="F436" s="664" t="s">
        <v>1866</v>
      </c>
      <c r="G436" s="664" t="s">
        <v>1915</v>
      </c>
      <c r="H436" s="664" t="s">
        <v>1188</v>
      </c>
      <c r="I436" s="664" t="s">
        <v>1518</v>
      </c>
      <c r="J436" s="664" t="s">
        <v>1317</v>
      </c>
      <c r="K436" s="664" t="s">
        <v>1795</v>
      </c>
      <c r="L436" s="665">
        <v>154.36000000000001</v>
      </c>
      <c r="M436" s="665">
        <v>3395.920000000001</v>
      </c>
      <c r="N436" s="664">
        <v>22</v>
      </c>
      <c r="O436" s="747">
        <v>21</v>
      </c>
      <c r="P436" s="665">
        <v>2006.6800000000007</v>
      </c>
      <c r="Q436" s="680">
        <v>0.59090909090909094</v>
      </c>
      <c r="R436" s="664">
        <v>13</v>
      </c>
      <c r="S436" s="680">
        <v>0.59090909090909094</v>
      </c>
      <c r="T436" s="747">
        <v>12</v>
      </c>
      <c r="U436" s="703">
        <v>0.5714285714285714</v>
      </c>
    </row>
    <row r="437" spans="1:21" ht="14.4" customHeight="1" x14ac:dyDescent="0.3">
      <c r="A437" s="663">
        <v>25</v>
      </c>
      <c r="B437" s="664" t="s">
        <v>1680</v>
      </c>
      <c r="C437" s="664" t="s">
        <v>1870</v>
      </c>
      <c r="D437" s="745" t="s">
        <v>2571</v>
      </c>
      <c r="E437" s="746" t="s">
        <v>1887</v>
      </c>
      <c r="F437" s="664" t="s">
        <v>1866</v>
      </c>
      <c r="G437" s="664" t="s">
        <v>1915</v>
      </c>
      <c r="H437" s="664" t="s">
        <v>1188</v>
      </c>
      <c r="I437" s="664" t="s">
        <v>2009</v>
      </c>
      <c r="J437" s="664" t="s">
        <v>2010</v>
      </c>
      <c r="K437" s="664" t="s">
        <v>2011</v>
      </c>
      <c r="L437" s="665">
        <v>149.52000000000001</v>
      </c>
      <c r="M437" s="665">
        <v>1345.68</v>
      </c>
      <c r="N437" s="664">
        <v>9</v>
      </c>
      <c r="O437" s="747">
        <v>8</v>
      </c>
      <c r="P437" s="665">
        <v>598.08000000000004</v>
      </c>
      <c r="Q437" s="680">
        <v>0.44444444444444448</v>
      </c>
      <c r="R437" s="664">
        <v>4</v>
      </c>
      <c r="S437" s="680">
        <v>0.44444444444444442</v>
      </c>
      <c r="T437" s="747">
        <v>3.5</v>
      </c>
      <c r="U437" s="703">
        <v>0.4375</v>
      </c>
    </row>
    <row r="438" spans="1:21" ht="14.4" customHeight="1" x14ac:dyDescent="0.3">
      <c r="A438" s="663">
        <v>25</v>
      </c>
      <c r="B438" s="664" t="s">
        <v>1680</v>
      </c>
      <c r="C438" s="664" t="s">
        <v>1870</v>
      </c>
      <c r="D438" s="745" t="s">
        <v>2571</v>
      </c>
      <c r="E438" s="746" t="s">
        <v>1887</v>
      </c>
      <c r="F438" s="664" t="s">
        <v>1866</v>
      </c>
      <c r="G438" s="664" t="s">
        <v>1915</v>
      </c>
      <c r="H438" s="664" t="s">
        <v>524</v>
      </c>
      <c r="I438" s="664" t="s">
        <v>1974</v>
      </c>
      <c r="J438" s="664" t="s">
        <v>1317</v>
      </c>
      <c r="K438" s="664" t="s">
        <v>1795</v>
      </c>
      <c r="L438" s="665">
        <v>154.36000000000001</v>
      </c>
      <c r="M438" s="665">
        <v>1080.52</v>
      </c>
      <c r="N438" s="664">
        <v>7</v>
      </c>
      <c r="O438" s="747">
        <v>7</v>
      </c>
      <c r="P438" s="665">
        <v>771.80000000000007</v>
      </c>
      <c r="Q438" s="680">
        <v>0.71428571428571441</v>
      </c>
      <c r="R438" s="664">
        <v>5</v>
      </c>
      <c r="S438" s="680">
        <v>0.7142857142857143</v>
      </c>
      <c r="T438" s="747">
        <v>5</v>
      </c>
      <c r="U438" s="703">
        <v>0.7142857142857143</v>
      </c>
    </row>
    <row r="439" spans="1:21" ht="14.4" customHeight="1" x14ac:dyDescent="0.3">
      <c r="A439" s="663">
        <v>25</v>
      </c>
      <c r="B439" s="664" t="s">
        <v>1680</v>
      </c>
      <c r="C439" s="664" t="s">
        <v>1870</v>
      </c>
      <c r="D439" s="745" t="s">
        <v>2571</v>
      </c>
      <c r="E439" s="746" t="s">
        <v>1887</v>
      </c>
      <c r="F439" s="664" t="s">
        <v>1866</v>
      </c>
      <c r="G439" s="664" t="s">
        <v>1915</v>
      </c>
      <c r="H439" s="664" t="s">
        <v>524</v>
      </c>
      <c r="I439" s="664" t="s">
        <v>2150</v>
      </c>
      <c r="J439" s="664" t="s">
        <v>1640</v>
      </c>
      <c r="K439" s="664" t="s">
        <v>1795</v>
      </c>
      <c r="L439" s="665">
        <v>0</v>
      </c>
      <c r="M439" s="665">
        <v>0</v>
      </c>
      <c r="N439" s="664">
        <v>1</v>
      </c>
      <c r="O439" s="747">
        <v>1</v>
      </c>
      <c r="P439" s="665">
        <v>0</v>
      </c>
      <c r="Q439" s="680"/>
      <c r="R439" s="664">
        <v>1</v>
      </c>
      <c r="S439" s="680">
        <v>1</v>
      </c>
      <c r="T439" s="747">
        <v>1</v>
      </c>
      <c r="U439" s="703">
        <v>1</v>
      </c>
    </row>
    <row r="440" spans="1:21" ht="14.4" customHeight="1" x14ac:dyDescent="0.3">
      <c r="A440" s="663">
        <v>25</v>
      </c>
      <c r="B440" s="664" t="s">
        <v>1680</v>
      </c>
      <c r="C440" s="664" t="s">
        <v>1870</v>
      </c>
      <c r="D440" s="745" t="s">
        <v>2571</v>
      </c>
      <c r="E440" s="746" t="s">
        <v>1887</v>
      </c>
      <c r="F440" s="664" t="s">
        <v>1866</v>
      </c>
      <c r="G440" s="664" t="s">
        <v>2356</v>
      </c>
      <c r="H440" s="664" t="s">
        <v>524</v>
      </c>
      <c r="I440" s="664" t="s">
        <v>1475</v>
      </c>
      <c r="J440" s="664" t="s">
        <v>1476</v>
      </c>
      <c r="K440" s="664" t="s">
        <v>2357</v>
      </c>
      <c r="L440" s="665">
        <v>86.02</v>
      </c>
      <c r="M440" s="665">
        <v>86.02</v>
      </c>
      <c r="N440" s="664">
        <v>1</v>
      </c>
      <c r="O440" s="747">
        <v>1</v>
      </c>
      <c r="P440" s="665"/>
      <c r="Q440" s="680">
        <v>0</v>
      </c>
      <c r="R440" s="664"/>
      <c r="S440" s="680">
        <v>0</v>
      </c>
      <c r="T440" s="747"/>
      <c r="U440" s="703">
        <v>0</v>
      </c>
    </row>
    <row r="441" spans="1:21" ht="14.4" customHeight="1" x14ac:dyDescent="0.3">
      <c r="A441" s="663">
        <v>25</v>
      </c>
      <c r="B441" s="664" t="s">
        <v>1680</v>
      </c>
      <c r="C441" s="664" t="s">
        <v>1870</v>
      </c>
      <c r="D441" s="745" t="s">
        <v>2571</v>
      </c>
      <c r="E441" s="746" t="s">
        <v>1887</v>
      </c>
      <c r="F441" s="664" t="s">
        <v>1866</v>
      </c>
      <c r="G441" s="664" t="s">
        <v>1968</v>
      </c>
      <c r="H441" s="664" t="s">
        <v>524</v>
      </c>
      <c r="I441" s="664" t="s">
        <v>2046</v>
      </c>
      <c r="J441" s="664" t="s">
        <v>1456</v>
      </c>
      <c r="K441" s="664" t="s">
        <v>2047</v>
      </c>
      <c r="L441" s="665">
        <v>0</v>
      </c>
      <c r="M441" s="665">
        <v>0</v>
      </c>
      <c r="N441" s="664">
        <v>6</v>
      </c>
      <c r="O441" s="747">
        <v>5</v>
      </c>
      <c r="P441" s="665">
        <v>0</v>
      </c>
      <c r="Q441" s="680"/>
      <c r="R441" s="664">
        <v>3</v>
      </c>
      <c r="S441" s="680">
        <v>0.5</v>
      </c>
      <c r="T441" s="747">
        <v>2</v>
      </c>
      <c r="U441" s="703">
        <v>0.4</v>
      </c>
    </row>
    <row r="442" spans="1:21" ht="14.4" customHeight="1" x14ac:dyDescent="0.3">
      <c r="A442" s="663">
        <v>25</v>
      </c>
      <c r="B442" s="664" t="s">
        <v>1680</v>
      </c>
      <c r="C442" s="664" t="s">
        <v>1870</v>
      </c>
      <c r="D442" s="745" t="s">
        <v>2571</v>
      </c>
      <c r="E442" s="746" t="s">
        <v>1887</v>
      </c>
      <c r="F442" s="664" t="s">
        <v>1866</v>
      </c>
      <c r="G442" s="664" t="s">
        <v>1954</v>
      </c>
      <c r="H442" s="664" t="s">
        <v>524</v>
      </c>
      <c r="I442" s="664" t="s">
        <v>782</v>
      </c>
      <c r="J442" s="664" t="s">
        <v>783</v>
      </c>
      <c r="K442" s="664" t="s">
        <v>1955</v>
      </c>
      <c r="L442" s="665">
        <v>0</v>
      </c>
      <c r="M442" s="665">
        <v>0</v>
      </c>
      <c r="N442" s="664">
        <v>8</v>
      </c>
      <c r="O442" s="747">
        <v>6</v>
      </c>
      <c r="P442" s="665">
        <v>0</v>
      </c>
      <c r="Q442" s="680"/>
      <c r="R442" s="664">
        <v>5</v>
      </c>
      <c r="S442" s="680">
        <v>0.625</v>
      </c>
      <c r="T442" s="747">
        <v>3.5</v>
      </c>
      <c r="U442" s="703">
        <v>0.58333333333333337</v>
      </c>
    </row>
    <row r="443" spans="1:21" ht="14.4" customHeight="1" x14ac:dyDescent="0.3">
      <c r="A443" s="663">
        <v>25</v>
      </c>
      <c r="B443" s="664" t="s">
        <v>1680</v>
      </c>
      <c r="C443" s="664" t="s">
        <v>1870</v>
      </c>
      <c r="D443" s="745" t="s">
        <v>2571</v>
      </c>
      <c r="E443" s="746" t="s">
        <v>1887</v>
      </c>
      <c r="F443" s="664" t="s">
        <v>1866</v>
      </c>
      <c r="G443" s="664" t="s">
        <v>1954</v>
      </c>
      <c r="H443" s="664" t="s">
        <v>524</v>
      </c>
      <c r="I443" s="664" t="s">
        <v>2020</v>
      </c>
      <c r="J443" s="664" t="s">
        <v>783</v>
      </c>
      <c r="K443" s="664" t="s">
        <v>2021</v>
      </c>
      <c r="L443" s="665">
        <v>0</v>
      </c>
      <c r="M443" s="665">
        <v>0</v>
      </c>
      <c r="N443" s="664">
        <v>5</v>
      </c>
      <c r="O443" s="747">
        <v>4</v>
      </c>
      <c r="P443" s="665">
        <v>0</v>
      </c>
      <c r="Q443" s="680"/>
      <c r="R443" s="664">
        <v>3</v>
      </c>
      <c r="S443" s="680">
        <v>0.6</v>
      </c>
      <c r="T443" s="747">
        <v>2</v>
      </c>
      <c r="U443" s="703">
        <v>0.5</v>
      </c>
    </row>
    <row r="444" spans="1:21" ht="14.4" customHeight="1" x14ac:dyDescent="0.3">
      <c r="A444" s="663">
        <v>25</v>
      </c>
      <c r="B444" s="664" t="s">
        <v>1680</v>
      </c>
      <c r="C444" s="664" t="s">
        <v>1870</v>
      </c>
      <c r="D444" s="745" t="s">
        <v>2571</v>
      </c>
      <c r="E444" s="746" t="s">
        <v>1887</v>
      </c>
      <c r="F444" s="664" t="s">
        <v>1866</v>
      </c>
      <c r="G444" s="664" t="s">
        <v>1916</v>
      </c>
      <c r="H444" s="664" t="s">
        <v>524</v>
      </c>
      <c r="I444" s="664" t="s">
        <v>1463</v>
      </c>
      <c r="J444" s="664" t="s">
        <v>1464</v>
      </c>
      <c r="K444" s="664" t="s">
        <v>1917</v>
      </c>
      <c r="L444" s="665">
        <v>132.97999999999999</v>
      </c>
      <c r="M444" s="665">
        <v>132.97999999999999</v>
      </c>
      <c r="N444" s="664">
        <v>1</v>
      </c>
      <c r="O444" s="747">
        <v>1</v>
      </c>
      <c r="P444" s="665">
        <v>132.97999999999999</v>
      </c>
      <c r="Q444" s="680">
        <v>1</v>
      </c>
      <c r="R444" s="664">
        <v>1</v>
      </c>
      <c r="S444" s="680">
        <v>1</v>
      </c>
      <c r="T444" s="747">
        <v>1</v>
      </c>
      <c r="U444" s="703">
        <v>1</v>
      </c>
    </row>
    <row r="445" spans="1:21" ht="14.4" customHeight="1" x14ac:dyDescent="0.3">
      <c r="A445" s="663">
        <v>25</v>
      </c>
      <c r="B445" s="664" t="s">
        <v>1680</v>
      </c>
      <c r="C445" s="664" t="s">
        <v>1870</v>
      </c>
      <c r="D445" s="745" t="s">
        <v>2571</v>
      </c>
      <c r="E445" s="746" t="s">
        <v>1887</v>
      </c>
      <c r="F445" s="664" t="s">
        <v>1866</v>
      </c>
      <c r="G445" s="664" t="s">
        <v>2073</v>
      </c>
      <c r="H445" s="664" t="s">
        <v>524</v>
      </c>
      <c r="I445" s="664" t="s">
        <v>2074</v>
      </c>
      <c r="J445" s="664" t="s">
        <v>2075</v>
      </c>
      <c r="K445" s="664" t="s">
        <v>2076</v>
      </c>
      <c r="L445" s="665">
        <v>49.37</v>
      </c>
      <c r="M445" s="665">
        <v>49.37</v>
      </c>
      <c r="N445" s="664">
        <v>1</v>
      </c>
      <c r="O445" s="747">
        <v>1</v>
      </c>
      <c r="P445" s="665"/>
      <c r="Q445" s="680">
        <v>0</v>
      </c>
      <c r="R445" s="664"/>
      <c r="S445" s="680">
        <v>0</v>
      </c>
      <c r="T445" s="747"/>
      <c r="U445" s="703">
        <v>0</v>
      </c>
    </row>
    <row r="446" spans="1:21" ht="14.4" customHeight="1" x14ac:dyDescent="0.3">
      <c r="A446" s="663">
        <v>25</v>
      </c>
      <c r="B446" s="664" t="s">
        <v>1680</v>
      </c>
      <c r="C446" s="664" t="s">
        <v>1870</v>
      </c>
      <c r="D446" s="745" t="s">
        <v>2571</v>
      </c>
      <c r="E446" s="746" t="s">
        <v>1887</v>
      </c>
      <c r="F446" s="664" t="s">
        <v>1866</v>
      </c>
      <c r="G446" s="664" t="s">
        <v>1998</v>
      </c>
      <c r="H446" s="664" t="s">
        <v>524</v>
      </c>
      <c r="I446" s="664" t="s">
        <v>1485</v>
      </c>
      <c r="J446" s="664" t="s">
        <v>1486</v>
      </c>
      <c r="K446" s="664" t="s">
        <v>1999</v>
      </c>
      <c r="L446" s="665">
        <v>115.13</v>
      </c>
      <c r="M446" s="665">
        <v>115.13</v>
      </c>
      <c r="N446" s="664">
        <v>1</v>
      </c>
      <c r="O446" s="747">
        <v>1</v>
      </c>
      <c r="P446" s="665"/>
      <c r="Q446" s="680">
        <v>0</v>
      </c>
      <c r="R446" s="664"/>
      <c r="S446" s="680">
        <v>0</v>
      </c>
      <c r="T446" s="747"/>
      <c r="U446" s="703">
        <v>0</v>
      </c>
    </row>
    <row r="447" spans="1:21" ht="14.4" customHeight="1" x14ac:dyDescent="0.3">
      <c r="A447" s="663">
        <v>25</v>
      </c>
      <c r="B447" s="664" t="s">
        <v>1680</v>
      </c>
      <c r="C447" s="664" t="s">
        <v>1870</v>
      </c>
      <c r="D447" s="745" t="s">
        <v>2571</v>
      </c>
      <c r="E447" s="746" t="s">
        <v>1887</v>
      </c>
      <c r="F447" s="664" t="s">
        <v>1866</v>
      </c>
      <c r="G447" s="664" t="s">
        <v>2083</v>
      </c>
      <c r="H447" s="664" t="s">
        <v>524</v>
      </c>
      <c r="I447" s="664" t="s">
        <v>2465</v>
      </c>
      <c r="J447" s="664" t="s">
        <v>2466</v>
      </c>
      <c r="K447" s="664" t="s">
        <v>2467</v>
      </c>
      <c r="L447" s="665">
        <v>131.37</v>
      </c>
      <c r="M447" s="665">
        <v>131.37</v>
      </c>
      <c r="N447" s="664">
        <v>1</v>
      </c>
      <c r="O447" s="747">
        <v>1</v>
      </c>
      <c r="P447" s="665"/>
      <c r="Q447" s="680">
        <v>0</v>
      </c>
      <c r="R447" s="664"/>
      <c r="S447" s="680">
        <v>0</v>
      </c>
      <c r="T447" s="747"/>
      <c r="U447" s="703">
        <v>0</v>
      </c>
    </row>
    <row r="448" spans="1:21" ht="14.4" customHeight="1" x14ac:dyDescent="0.3">
      <c r="A448" s="663">
        <v>25</v>
      </c>
      <c r="B448" s="664" t="s">
        <v>1680</v>
      </c>
      <c r="C448" s="664" t="s">
        <v>1870</v>
      </c>
      <c r="D448" s="745" t="s">
        <v>2571</v>
      </c>
      <c r="E448" s="746" t="s">
        <v>1887</v>
      </c>
      <c r="F448" s="664" t="s">
        <v>1866</v>
      </c>
      <c r="G448" s="664" t="s">
        <v>2277</v>
      </c>
      <c r="H448" s="664" t="s">
        <v>524</v>
      </c>
      <c r="I448" s="664" t="s">
        <v>2278</v>
      </c>
      <c r="J448" s="664" t="s">
        <v>2279</v>
      </c>
      <c r="K448" s="664" t="s">
        <v>2280</v>
      </c>
      <c r="L448" s="665">
        <v>115.13</v>
      </c>
      <c r="M448" s="665">
        <v>115.13</v>
      </c>
      <c r="N448" s="664">
        <v>1</v>
      </c>
      <c r="O448" s="747">
        <v>1</v>
      </c>
      <c r="P448" s="665"/>
      <c r="Q448" s="680">
        <v>0</v>
      </c>
      <c r="R448" s="664"/>
      <c r="S448" s="680">
        <v>0</v>
      </c>
      <c r="T448" s="747"/>
      <c r="U448" s="703">
        <v>0</v>
      </c>
    </row>
    <row r="449" spans="1:21" ht="14.4" customHeight="1" x14ac:dyDescent="0.3">
      <c r="A449" s="663">
        <v>25</v>
      </c>
      <c r="B449" s="664" t="s">
        <v>1680</v>
      </c>
      <c r="C449" s="664" t="s">
        <v>1870</v>
      </c>
      <c r="D449" s="745" t="s">
        <v>2571</v>
      </c>
      <c r="E449" s="746" t="s">
        <v>1887</v>
      </c>
      <c r="F449" s="664" t="s">
        <v>1866</v>
      </c>
      <c r="G449" s="664" t="s">
        <v>1960</v>
      </c>
      <c r="H449" s="664" t="s">
        <v>524</v>
      </c>
      <c r="I449" s="664" t="s">
        <v>2468</v>
      </c>
      <c r="J449" s="664" t="s">
        <v>2469</v>
      </c>
      <c r="K449" s="664" t="s">
        <v>2470</v>
      </c>
      <c r="L449" s="665">
        <v>0</v>
      </c>
      <c r="M449" s="665">
        <v>0</v>
      </c>
      <c r="N449" s="664">
        <v>1</v>
      </c>
      <c r="O449" s="747">
        <v>1</v>
      </c>
      <c r="P449" s="665"/>
      <c r="Q449" s="680"/>
      <c r="R449" s="664"/>
      <c r="S449" s="680">
        <v>0</v>
      </c>
      <c r="T449" s="747"/>
      <c r="U449" s="703">
        <v>0</v>
      </c>
    </row>
    <row r="450" spans="1:21" ht="14.4" customHeight="1" x14ac:dyDescent="0.3">
      <c r="A450" s="663">
        <v>25</v>
      </c>
      <c r="B450" s="664" t="s">
        <v>1680</v>
      </c>
      <c r="C450" s="664" t="s">
        <v>1870</v>
      </c>
      <c r="D450" s="745" t="s">
        <v>2571</v>
      </c>
      <c r="E450" s="746" t="s">
        <v>1887</v>
      </c>
      <c r="F450" s="664" t="s">
        <v>1866</v>
      </c>
      <c r="G450" s="664" t="s">
        <v>1918</v>
      </c>
      <c r="H450" s="664" t="s">
        <v>1188</v>
      </c>
      <c r="I450" s="664" t="s">
        <v>1258</v>
      </c>
      <c r="J450" s="664" t="s">
        <v>550</v>
      </c>
      <c r="K450" s="664" t="s">
        <v>1826</v>
      </c>
      <c r="L450" s="665">
        <v>18.260000000000002</v>
      </c>
      <c r="M450" s="665">
        <v>91.300000000000011</v>
      </c>
      <c r="N450" s="664">
        <v>5</v>
      </c>
      <c r="O450" s="747">
        <v>3.5</v>
      </c>
      <c r="P450" s="665">
        <v>54.78</v>
      </c>
      <c r="Q450" s="680">
        <v>0.6</v>
      </c>
      <c r="R450" s="664">
        <v>3</v>
      </c>
      <c r="S450" s="680">
        <v>0.6</v>
      </c>
      <c r="T450" s="747">
        <v>2</v>
      </c>
      <c r="U450" s="703">
        <v>0.5714285714285714</v>
      </c>
    </row>
    <row r="451" spans="1:21" ht="14.4" customHeight="1" x14ac:dyDescent="0.3">
      <c r="A451" s="663">
        <v>25</v>
      </c>
      <c r="B451" s="664" t="s">
        <v>1680</v>
      </c>
      <c r="C451" s="664" t="s">
        <v>1870</v>
      </c>
      <c r="D451" s="745" t="s">
        <v>2571</v>
      </c>
      <c r="E451" s="746" t="s">
        <v>1887</v>
      </c>
      <c r="F451" s="664" t="s">
        <v>1866</v>
      </c>
      <c r="G451" s="664" t="s">
        <v>1918</v>
      </c>
      <c r="H451" s="664" t="s">
        <v>524</v>
      </c>
      <c r="I451" s="664" t="s">
        <v>1919</v>
      </c>
      <c r="J451" s="664" t="s">
        <v>550</v>
      </c>
      <c r="K451" s="664" t="s">
        <v>1920</v>
      </c>
      <c r="L451" s="665">
        <v>18.260000000000002</v>
      </c>
      <c r="M451" s="665">
        <v>54.78</v>
      </c>
      <c r="N451" s="664">
        <v>3</v>
      </c>
      <c r="O451" s="747">
        <v>2</v>
      </c>
      <c r="P451" s="665">
        <v>18.260000000000002</v>
      </c>
      <c r="Q451" s="680">
        <v>0.33333333333333337</v>
      </c>
      <c r="R451" s="664">
        <v>1</v>
      </c>
      <c r="S451" s="680">
        <v>0.33333333333333331</v>
      </c>
      <c r="T451" s="747">
        <v>0.5</v>
      </c>
      <c r="U451" s="703">
        <v>0.25</v>
      </c>
    </row>
    <row r="452" spans="1:21" ht="14.4" customHeight="1" x14ac:dyDescent="0.3">
      <c r="A452" s="663">
        <v>25</v>
      </c>
      <c r="B452" s="664" t="s">
        <v>1680</v>
      </c>
      <c r="C452" s="664" t="s">
        <v>1870</v>
      </c>
      <c r="D452" s="745" t="s">
        <v>2571</v>
      </c>
      <c r="E452" s="746" t="s">
        <v>1887</v>
      </c>
      <c r="F452" s="664" t="s">
        <v>1866</v>
      </c>
      <c r="G452" s="664" t="s">
        <v>1926</v>
      </c>
      <c r="H452" s="664" t="s">
        <v>524</v>
      </c>
      <c r="I452" s="664" t="s">
        <v>696</v>
      </c>
      <c r="J452" s="664" t="s">
        <v>1927</v>
      </c>
      <c r="K452" s="664" t="s">
        <v>1925</v>
      </c>
      <c r="L452" s="665">
        <v>0</v>
      </c>
      <c r="M452" s="665">
        <v>0</v>
      </c>
      <c r="N452" s="664">
        <v>3</v>
      </c>
      <c r="O452" s="747">
        <v>3</v>
      </c>
      <c r="P452" s="665"/>
      <c r="Q452" s="680"/>
      <c r="R452" s="664"/>
      <c r="S452" s="680">
        <v>0</v>
      </c>
      <c r="T452" s="747"/>
      <c r="U452" s="703">
        <v>0</v>
      </c>
    </row>
    <row r="453" spans="1:21" ht="14.4" customHeight="1" x14ac:dyDescent="0.3">
      <c r="A453" s="663">
        <v>25</v>
      </c>
      <c r="B453" s="664" t="s">
        <v>1680</v>
      </c>
      <c r="C453" s="664" t="s">
        <v>1870</v>
      </c>
      <c r="D453" s="745" t="s">
        <v>2571</v>
      </c>
      <c r="E453" s="746" t="s">
        <v>1887</v>
      </c>
      <c r="F453" s="664" t="s">
        <v>1866</v>
      </c>
      <c r="G453" s="664" t="s">
        <v>2320</v>
      </c>
      <c r="H453" s="664" t="s">
        <v>524</v>
      </c>
      <c r="I453" s="664" t="s">
        <v>699</v>
      </c>
      <c r="J453" s="664" t="s">
        <v>2321</v>
      </c>
      <c r="K453" s="664" t="s">
        <v>2322</v>
      </c>
      <c r="L453" s="665">
        <v>77.13</v>
      </c>
      <c r="M453" s="665">
        <v>77.13</v>
      </c>
      <c r="N453" s="664">
        <v>1</v>
      </c>
      <c r="O453" s="747">
        <v>1</v>
      </c>
      <c r="P453" s="665">
        <v>77.13</v>
      </c>
      <c r="Q453" s="680">
        <v>1</v>
      </c>
      <c r="R453" s="664">
        <v>1</v>
      </c>
      <c r="S453" s="680">
        <v>1</v>
      </c>
      <c r="T453" s="747">
        <v>1</v>
      </c>
      <c r="U453" s="703">
        <v>1</v>
      </c>
    </row>
    <row r="454" spans="1:21" ht="14.4" customHeight="1" x14ac:dyDescent="0.3">
      <c r="A454" s="663">
        <v>25</v>
      </c>
      <c r="B454" s="664" t="s">
        <v>1680</v>
      </c>
      <c r="C454" s="664" t="s">
        <v>1870</v>
      </c>
      <c r="D454" s="745" t="s">
        <v>2571</v>
      </c>
      <c r="E454" s="746" t="s">
        <v>1887</v>
      </c>
      <c r="F454" s="664" t="s">
        <v>1866</v>
      </c>
      <c r="G454" s="664" t="s">
        <v>2142</v>
      </c>
      <c r="H454" s="664" t="s">
        <v>524</v>
      </c>
      <c r="I454" s="664" t="s">
        <v>2471</v>
      </c>
      <c r="J454" s="664" t="s">
        <v>2144</v>
      </c>
      <c r="K454" s="664" t="s">
        <v>2472</v>
      </c>
      <c r="L454" s="665">
        <v>0</v>
      </c>
      <c r="M454" s="665">
        <v>0</v>
      </c>
      <c r="N454" s="664">
        <v>1</v>
      </c>
      <c r="O454" s="747">
        <v>1</v>
      </c>
      <c r="P454" s="665"/>
      <c r="Q454" s="680"/>
      <c r="R454" s="664"/>
      <c r="S454" s="680">
        <v>0</v>
      </c>
      <c r="T454" s="747"/>
      <c r="U454" s="703">
        <v>0</v>
      </c>
    </row>
    <row r="455" spans="1:21" ht="14.4" customHeight="1" x14ac:dyDescent="0.3">
      <c r="A455" s="663">
        <v>25</v>
      </c>
      <c r="B455" s="664" t="s">
        <v>1680</v>
      </c>
      <c r="C455" s="664" t="s">
        <v>1870</v>
      </c>
      <c r="D455" s="745" t="s">
        <v>2571</v>
      </c>
      <c r="E455" s="746" t="s">
        <v>1887</v>
      </c>
      <c r="F455" s="664" t="s">
        <v>1866</v>
      </c>
      <c r="G455" s="664" t="s">
        <v>2142</v>
      </c>
      <c r="H455" s="664" t="s">
        <v>524</v>
      </c>
      <c r="I455" s="664" t="s">
        <v>2143</v>
      </c>
      <c r="J455" s="664" t="s">
        <v>2144</v>
      </c>
      <c r="K455" s="664" t="s">
        <v>2145</v>
      </c>
      <c r="L455" s="665">
        <v>0</v>
      </c>
      <c r="M455" s="665">
        <v>0</v>
      </c>
      <c r="N455" s="664">
        <v>3</v>
      </c>
      <c r="O455" s="747">
        <v>2.5</v>
      </c>
      <c r="P455" s="665">
        <v>0</v>
      </c>
      <c r="Q455" s="680"/>
      <c r="R455" s="664">
        <v>1</v>
      </c>
      <c r="S455" s="680">
        <v>0.33333333333333331</v>
      </c>
      <c r="T455" s="747">
        <v>0.5</v>
      </c>
      <c r="U455" s="703">
        <v>0.2</v>
      </c>
    </row>
    <row r="456" spans="1:21" ht="14.4" customHeight="1" x14ac:dyDescent="0.3">
      <c r="A456" s="663">
        <v>25</v>
      </c>
      <c r="B456" s="664" t="s">
        <v>1680</v>
      </c>
      <c r="C456" s="664" t="s">
        <v>1870</v>
      </c>
      <c r="D456" s="745" t="s">
        <v>2571</v>
      </c>
      <c r="E456" s="746" t="s">
        <v>1882</v>
      </c>
      <c r="F456" s="664" t="s">
        <v>1866</v>
      </c>
      <c r="G456" s="664" t="s">
        <v>1915</v>
      </c>
      <c r="H456" s="664" t="s">
        <v>1188</v>
      </c>
      <c r="I456" s="664" t="s">
        <v>1518</v>
      </c>
      <c r="J456" s="664" t="s">
        <v>1317</v>
      </c>
      <c r="K456" s="664" t="s">
        <v>1795</v>
      </c>
      <c r="L456" s="665">
        <v>154.36000000000001</v>
      </c>
      <c r="M456" s="665">
        <v>17905.759999999995</v>
      </c>
      <c r="N456" s="664">
        <v>116</v>
      </c>
      <c r="O456" s="747">
        <v>108.5</v>
      </c>
      <c r="P456" s="665">
        <v>9261.5999999999967</v>
      </c>
      <c r="Q456" s="680">
        <v>0.51724137931034475</v>
      </c>
      <c r="R456" s="664">
        <v>60</v>
      </c>
      <c r="S456" s="680">
        <v>0.51724137931034486</v>
      </c>
      <c r="T456" s="747">
        <v>55</v>
      </c>
      <c r="U456" s="703">
        <v>0.50691244239631339</v>
      </c>
    </row>
    <row r="457" spans="1:21" ht="14.4" customHeight="1" x14ac:dyDescent="0.3">
      <c r="A457" s="663">
        <v>25</v>
      </c>
      <c r="B457" s="664" t="s">
        <v>1680</v>
      </c>
      <c r="C457" s="664" t="s">
        <v>1870</v>
      </c>
      <c r="D457" s="745" t="s">
        <v>2571</v>
      </c>
      <c r="E457" s="746" t="s">
        <v>1882</v>
      </c>
      <c r="F457" s="664" t="s">
        <v>1866</v>
      </c>
      <c r="G457" s="664" t="s">
        <v>1968</v>
      </c>
      <c r="H457" s="664" t="s">
        <v>524</v>
      </c>
      <c r="I457" s="664" t="s">
        <v>2046</v>
      </c>
      <c r="J457" s="664" t="s">
        <v>1456</v>
      </c>
      <c r="K457" s="664" t="s">
        <v>2047</v>
      </c>
      <c r="L457" s="665">
        <v>0</v>
      </c>
      <c r="M457" s="665">
        <v>0</v>
      </c>
      <c r="N457" s="664">
        <v>2</v>
      </c>
      <c r="O457" s="747">
        <v>2</v>
      </c>
      <c r="P457" s="665">
        <v>0</v>
      </c>
      <c r="Q457" s="680"/>
      <c r="R457" s="664">
        <v>2</v>
      </c>
      <c r="S457" s="680">
        <v>1</v>
      </c>
      <c r="T457" s="747">
        <v>2</v>
      </c>
      <c r="U457" s="703">
        <v>1</v>
      </c>
    </row>
    <row r="458" spans="1:21" ht="14.4" customHeight="1" x14ac:dyDescent="0.3">
      <c r="A458" s="663">
        <v>25</v>
      </c>
      <c r="B458" s="664" t="s">
        <v>1680</v>
      </c>
      <c r="C458" s="664" t="s">
        <v>1870</v>
      </c>
      <c r="D458" s="745" t="s">
        <v>2571</v>
      </c>
      <c r="E458" s="746" t="s">
        <v>1882</v>
      </c>
      <c r="F458" s="664" t="s">
        <v>1866</v>
      </c>
      <c r="G458" s="664" t="s">
        <v>2234</v>
      </c>
      <c r="H458" s="664" t="s">
        <v>524</v>
      </c>
      <c r="I458" s="664" t="s">
        <v>2473</v>
      </c>
      <c r="J458" s="664" t="s">
        <v>2474</v>
      </c>
      <c r="K458" s="664" t="s">
        <v>2475</v>
      </c>
      <c r="L458" s="665">
        <v>121.8</v>
      </c>
      <c r="M458" s="665">
        <v>121.8</v>
      </c>
      <c r="N458" s="664">
        <v>1</v>
      </c>
      <c r="O458" s="747">
        <v>1</v>
      </c>
      <c r="P458" s="665"/>
      <c r="Q458" s="680">
        <v>0</v>
      </c>
      <c r="R458" s="664"/>
      <c r="S458" s="680">
        <v>0</v>
      </c>
      <c r="T458" s="747"/>
      <c r="U458" s="703">
        <v>0</v>
      </c>
    </row>
    <row r="459" spans="1:21" ht="14.4" customHeight="1" x14ac:dyDescent="0.3">
      <c r="A459" s="663">
        <v>25</v>
      </c>
      <c r="B459" s="664" t="s">
        <v>1680</v>
      </c>
      <c r="C459" s="664" t="s">
        <v>1870</v>
      </c>
      <c r="D459" s="745" t="s">
        <v>2571</v>
      </c>
      <c r="E459" s="746" t="s">
        <v>1882</v>
      </c>
      <c r="F459" s="664" t="s">
        <v>1866</v>
      </c>
      <c r="G459" s="664" t="s">
        <v>2234</v>
      </c>
      <c r="H459" s="664" t="s">
        <v>524</v>
      </c>
      <c r="I459" s="664" t="s">
        <v>2271</v>
      </c>
      <c r="J459" s="664" t="s">
        <v>2269</v>
      </c>
      <c r="K459" s="664" t="s">
        <v>2272</v>
      </c>
      <c r="L459" s="665">
        <v>60.9</v>
      </c>
      <c r="M459" s="665">
        <v>60.9</v>
      </c>
      <c r="N459" s="664">
        <v>1</v>
      </c>
      <c r="O459" s="747">
        <v>1</v>
      </c>
      <c r="P459" s="665"/>
      <c r="Q459" s="680">
        <v>0</v>
      </c>
      <c r="R459" s="664"/>
      <c r="S459" s="680">
        <v>0</v>
      </c>
      <c r="T459" s="747"/>
      <c r="U459" s="703">
        <v>0</v>
      </c>
    </row>
    <row r="460" spans="1:21" ht="14.4" customHeight="1" x14ac:dyDescent="0.3">
      <c r="A460" s="663">
        <v>25</v>
      </c>
      <c r="B460" s="664" t="s">
        <v>1680</v>
      </c>
      <c r="C460" s="664" t="s">
        <v>1870</v>
      </c>
      <c r="D460" s="745" t="s">
        <v>2571</v>
      </c>
      <c r="E460" s="746" t="s">
        <v>1882</v>
      </c>
      <c r="F460" s="664" t="s">
        <v>1866</v>
      </c>
      <c r="G460" s="664" t="s">
        <v>1954</v>
      </c>
      <c r="H460" s="664" t="s">
        <v>524</v>
      </c>
      <c r="I460" s="664" t="s">
        <v>782</v>
      </c>
      <c r="J460" s="664" t="s">
        <v>783</v>
      </c>
      <c r="K460" s="664" t="s">
        <v>1955</v>
      </c>
      <c r="L460" s="665">
        <v>0</v>
      </c>
      <c r="M460" s="665">
        <v>0</v>
      </c>
      <c r="N460" s="664">
        <v>1</v>
      </c>
      <c r="O460" s="747">
        <v>1</v>
      </c>
      <c r="P460" s="665"/>
      <c r="Q460" s="680"/>
      <c r="R460" s="664"/>
      <c r="S460" s="680">
        <v>0</v>
      </c>
      <c r="T460" s="747"/>
      <c r="U460" s="703">
        <v>0</v>
      </c>
    </row>
    <row r="461" spans="1:21" ht="14.4" customHeight="1" x14ac:dyDescent="0.3">
      <c r="A461" s="663">
        <v>25</v>
      </c>
      <c r="B461" s="664" t="s">
        <v>1680</v>
      </c>
      <c r="C461" s="664" t="s">
        <v>1870</v>
      </c>
      <c r="D461" s="745" t="s">
        <v>2571</v>
      </c>
      <c r="E461" s="746" t="s">
        <v>1882</v>
      </c>
      <c r="F461" s="664" t="s">
        <v>1866</v>
      </c>
      <c r="G461" s="664" t="s">
        <v>2065</v>
      </c>
      <c r="H461" s="664" t="s">
        <v>524</v>
      </c>
      <c r="I461" s="664" t="s">
        <v>2066</v>
      </c>
      <c r="J461" s="664" t="s">
        <v>2067</v>
      </c>
      <c r="K461" s="664" t="s">
        <v>2068</v>
      </c>
      <c r="L461" s="665">
        <v>70.05</v>
      </c>
      <c r="M461" s="665">
        <v>140.1</v>
      </c>
      <c r="N461" s="664">
        <v>2</v>
      </c>
      <c r="O461" s="747">
        <v>2</v>
      </c>
      <c r="P461" s="665"/>
      <c r="Q461" s="680">
        <v>0</v>
      </c>
      <c r="R461" s="664"/>
      <c r="S461" s="680">
        <v>0</v>
      </c>
      <c r="T461" s="747"/>
      <c r="U461" s="703">
        <v>0</v>
      </c>
    </row>
    <row r="462" spans="1:21" ht="14.4" customHeight="1" x14ac:dyDescent="0.3">
      <c r="A462" s="663">
        <v>25</v>
      </c>
      <c r="B462" s="664" t="s">
        <v>1680</v>
      </c>
      <c r="C462" s="664" t="s">
        <v>1870</v>
      </c>
      <c r="D462" s="745" t="s">
        <v>2571</v>
      </c>
      <c r="E462" s="746" t="s">
        <v>1882</v>
      </c>
      <c r="F462" s="664" t="s">
        <v>1866</v>
      </c>
      <c r="G462" s="664" t="s">
        <v>2069</v>
      </c>
      <c r="H462" s="664" t="s">
        <v>524</v>
      </c>
      <c r="I462" s="664" t="s">
        <v>2374</v>
      </c>
      <c r="J462" s="664" t="s">
        <v>2375</v>
      </c>
      <c r="K462" s="664" t="s">
        <v>2376</v>
      </c>
      <c r="L462" s="665">
        <v>32.479999999999997</v>
      </c>
      <c r="M462" s="665">
        <v>64.959999999999994</v>
      </c>
      <c r="N462" s="664">
        <v>2</v>
      </c>
      <c r="O462" s="747">
        <v>1</v>
      </c>
      <c r="P462" s="665"/>
      <c r="Q462" s="680">
        <v>0</v>
      </c>
      <c r="R462" s="664"/>
      <c r="S462" s="680">
        <v>0</v>
      </c>
      <c r="T462" s="747"/>
      <c r="U462" s="703">
        <v>0</v>
      </c>
    </row>
    <row r="463" spans="1:21" ht="14.4" customHeight="1" x14ac:dyDescent="0.3">
      <c r="A463" s="663">
        <v>25</v>
      </c>
      <c r="B463" s="664" t="s">
        <v>1680</v>
      </c>
      <c r="C463" s="664" t="s">
        <v>1870</v>
      </c>
      <c r="D463" s="745" t="s">
        <v>2571</v>
      </c>
      <c r="E463" s="746" t="s">
        <v>1882</v>
      </c>
      <c r="F463" s="664" t="s">
        <v>1866</v>
      </c>
      <c r="G463" s="664" t="s">
        <v>2069</v>
      </c>
      <c r="H463" s="664" t="s">
        <v>524</v>
      </c>
      <c r="I463" s="664" t="s">
        <v>2070</v>
      </c>
      <c r="J463" s="664" t="s">
        <v>2071</v>
      </c>
      <c r="K463" s="664" t="s">
        <v>2072</v>
      </c>
      <c r="L463" s="665">
        <v>20.3</v>
      </c>
      <c r="M463" s="665">
        <v>406.00000000000006</v>
      </c>
      <c r="N463" s="664">
        <v>20</v>
      </c>
      <c r="O463" s="747">
        <v>13.5</v>
      </c>
      <c r="P463" s="665">
        <v>121.8</v>
      </c>
      <c r="Q463" s="680">
        <v>0.29999999999999993</v>
      </c>
      <c r="R463" s="664">
        <v>6</v>
      </c>
      <c r="S463" s="680">
        <v>0.3</v>
      </c>
      <c r="T463" s="747">
        <v>5</v>
      </c>
      <c r="U463" s="703">
        <v>0.37037037037037035</v>
      </c>
    </row>
    <row r="464" spans="1:21" ht="14.4" customHeight="1" x14ac:dyDescent="0.3">
      <c r="A464" s="663">
        <v>25</v>
      </c>
      <c r="B464" s="664" t="s">
        <v>1680</v>
      </c>
      <c r="C464" s="664" t="s">
        <v>1870</v>
      </c>
      <c r="D464" s="745" t="s">
        <v>2571</v>
      </c>
      <c r="E464" s="746" t="s">
        <v>1882</v>
      </c>
      <c r="F464" s="664" t="s">
        <v>1866</v>
      </c>
      <c r="G464" s="664" t="s">
        <v>1916</v>
      </c>
      <c r="H464" s="664" t="s">
        <v>524</v>
      </c>
      <c r="I464" s="664" t="s">
        <v>1463</v>
      </c>
      <c r="J464" s="664" t="s">
        <v>1464</v>
      </c>
      <c r="K464" s="664" t="s">
        <v>1917</v>
      </c>
      <c r="L464" s="665">
        <v>132.97999999999999</v>
      </c>
      <c r="M464" s="665">
        <v>2393.64</v>
      </c>
      <c r="N464" s="664">
        <v>18</v>
      </c>
      <c r="O464" s="747">
        <v>13.5</v>
      </c>
      <c r="P464" s="665">
        <v>1196.82</v>
      </c>
      <c r="Q464" s="680">
        <v>0.5</v>
      </c>
      <c r="R464" s="664">
        <v>9</v>
      </c>
      <c r="S464" s="680">
        <v>0.5</v>
      </c>
      <c r="T464" s="747">
        <v>6</v>
      </c>
      <c r="U464" s="703">
        <v>0.44444444444444442</v>
      </c>
    </row>
    <row r="465" spans="1:21" ht="14.4" customHeight="1" x14ac:dyDescent="0.3">
      <c r="A465" s="663">
        <v>25</v>
      </c>
      <c r="B465" s="664" t="s">
        <v>1680</v>
      </c>
      <c r="C465" s="664" t="s">
        <v>1870</v>
      </c>
      <c r="D465" s="745" t="s">
        <v>2571</v>
      </c>
      <c r="E465" s="746" t="s">
        <v>1882</v>
      </c>
      <c r="F465" s="664" t="s">
        <v>1866</v>
      </c>
      <c r="G465" s="664" t="s">
        <v>2476</v>
      </c>
      <c r="H465" s="664" t="s">
        <v>524</v>
      </c>
      <c r="I465" s="664" t="s">
        <v>1604</v>
      </c>
      <c r="J465" s="664" t="s">
        <v>1605</v>
      </c>
      <c r="K465" s="664" t="s">
        <v>2477</v>
      </c>
      <c r="L465" s="665">
        <v>0</v>
      </c>
      <c r="M465" s="665">
        <v>0</v>
      </c>
      <c r="N465" s="664">
        <v>1</v>
      </c>
      <c r="O465" s="747">
        <v>1</v>
      </c>
      <c r="P465" s="665"/>
      <c r="Q465" s="680"/>
      <c r="R465" s="664"/>
      <c r="S465" s="680">
        <v>0</v>
      </c>
      <c r="T465" s="747"/>
      <c r="U465" s="703">
        <v>0</v>
      </c>
    </row>
    <row r="466" spans="1:21" ht="14.4" customHeight="1" x14ac:dyDescent="0.3">
      <c r="A466" s="663">
        <v>25</v>
      </c>
      <c r="B466" s="664" t="s">
        <v>1680</v>
      </c>
      <c r="C466" s="664" t="s">
        <v>1870</v>
      </c>
      <c r="D466" s="745" t="s">
        <v>2571</v>
      </c>
      <c r="E466" s="746" t="s">
        <v>1882</v>
      </c>
      <c r="F466" s="664" t="s">
        <v>1866</v>
      </c>
      <c r="G466" s="664" t="s">
        <v>1998</v>
      </c>
      <c r="H466" s="664" t="s">
        <v>524</v>
      </c>
      <c r="I466" s="664" t="s">
        <v>1485</v>
      </c>
      <c r="J466" s="664" t="s">
        <v>1486</v>
      </c>
      <c r="K466" s="664" t="s">
        <v>1999</v>
      </c>
      <c r="L466" s="665">
        <v>115.13</v>
      </c>
      <c r="M466" s="665">
        <v>115.13</v>
      </c>
      <c r="N466" s="664">
        <v>1</v>
      </c>
      <c r="O466" s="747">
        <v>1</v>
      </c>
      <c r="P466" s="665">
        <v>115.13</v>
      </c>
      <c r="Q466" s="680">
        <v>1</v>
      </c>
      <c r="R466" s="664">
        <v>1</v>
      </c>
      <c r="S466" s="680">
        <v>1</v>
      </c>
      <c r="T466" s="747">
        <v>1</v>
      </c>
      <c r="U466" s="703">
        <v>1</v>
      </c>
    </row>
    <row r="467" spans="1:21" ht="14.4" customHeight="1" x14ac:dyDescent="0.3">
      <c r="A467" s="663">
        <v>25</v>
      </c>
      <c r="B467" s="664" t="s">
        <v>1680</v>
      </c>
      <c r="C467" s="664" t="s">
        <v>1870</v>
      </c>
      <c r="D467" s="745" t="s">
        <v>2571</v>
      </c>
      <c r="E467" s="746" t="s">
        <v>1882</v>
      </c>
      <c r="F467" s="664" t="s">
        <v>1866</v>
      </c>
      <c r="G467" s="664" t="s">
        <v>2040</v>
      </c>
      <c r="H467" s="664" t="s">
        <v>524</v>
      </c>
      <c r="I467" s="664" t="s">
        <v>727</v>
      </c>
      <c r="J467" s="664" t="s">
        <v>2041</v>
      </c>
      <c r="K467" s="664" t="s">
        <v>2042</v>
      </c>
      <c r="L467" s="665">
        <v>38.56</v>
      </c>
      <c r="M467" s="665">
        <v>308.48</v>
      </c>
      <c r="N467" s="664">
        <v>8</v>
      </c>
      <c r="O467" s="747">
        <v>3</v>
      </c>
      <c r="P467" s="665">
        <v>192.8</v>
      </c>
      <c r="Q467" s="680">
        <v>0.625</v>
      </c>
      <c r="R467" s="664">
        <v>5</v>
      </c>
      <c r="S467" s="680">
        <v>0.625</v>
      </c>
      <c r="T467" s="747">
        <v>2</v>
      </c>
      <c r="U467" s="703">
        <v>0.66666666666666663</v>
      </c>
    </row>
    <row r="468" spans="1:21" ht="14.4" customHeight="1" x14ac:dyDescent="0.3">
      <c r="A468" s="663">
        <v>25</v>
      </c>
      <c r="B468" s="664" t="s">
        <v>1680</v>
      </c>
      <c r="C468" s="664" t="s">
        <v>1870</v>
      </c>
      <c r="D468" s="745" t="s">
        <v>2571</v>
      </c>
      <c r="E468" s="746" t="s">
        <v>1882</v>
      </c>
      <c r="F468" s="664" t="s">
        <v>1866</v>
      </c>
      <c r="G468" s="664" t="s">
        <v>1959</v>
      </c>
      <c r="H468" s="664" t="s">
        <v>524</v>
      </c>
      <c r="I468" s="664" t="s">
        <v>1443</v>
      </c>
      <c r="J468" s="664" t="s">
        <v>1444</v>
      </c>
      <c r="K468" s="664" t="s">
        <v>1958</v>
      </c>
      <c r="L468" s="665">
        <v>34.19</v>
      </c>
      <c r="M468" s="665">
        <v>68.38</v>
      </c>
      <c r="N468" s="664">
        <v>2</v>
      </c>
      <c r="O468" s="747">
        <v>2</v>
      </c>
      <c r="P468" s="665"/>
      <c r="Q468" s="680">
        <v>0</v>
      </c>
      <c r="R468" s="664"/>
      <c r="S468" s="680">
        <v>0</v>
      </c>
      <c r="T468" s="747"/>
      <c r="U468" s="703">
        <v>0</v>
      </c>
    </row>
    <row r="469" spans="1:21" ht="14.4" customHeight="1" x14ac:dyDescent="0.3">
      <c r="A469" s="663">
        <v>25</v>
      </c>
      <c r="B469" s="664" t="s">
        <v>1680</v>
      </c>
      <c r="C469" s="664" t="s">
        <v>1870</v>
      </c>
      <c r="D469" s="745" t="s">
        <v>2571</v>
      </c>
      <c r="E469" s="746" t="s">
        <v>1882</v>
      </c>
      <c r="F469" s="664" t="s">
        <v>1866</v>
      </c>
      <c r="G469" s="664" t="s">
        <v>1940</v>
      </c>
      <c r="H469" s="664" t="s">
        <v>1188</v>
      </c>
      <c r="I469" s="664" t="s">
        <v>2039</v>
      </c>
      <c r="J469" s="664" t="s">
        <v>1204</v>
      </c>
      <c r="K469" s="664" t="s">
        <v>1763</v>
      </c>
      <c r="L469" s="665">
        <v>543.39</v>
      </c>
      <c r="M469" s="665">
        <v>543.39</v>
      </c>
      <c r="N469" s="664">
        <v>1</v>
      </c>
      <c r="O469" s="747">
        <v>0.5</v>
      </c>
      <c r="P469" s="665"/>
      <c r="Q469" s="680">
        <v>0</v>
      </c>
      <c r="R469" s="664"/>
      <c r="S469" s="680">
        <v>0</v>
      </c>
      <c r="T469" s="747"/>
      <c r="U469" s="703">
        <v>0</v>
      </c>
    </row>
    <row r="470" spans="1:21" ht="14.4" customHeight="1" x14ac:dyDescent="0.3">
      <c r="A470" s="663">
        <v>25</v>
      </c>
      <c r="B470" s="664" t="s">
        <v>1680</v>
      </c>
      <c r="C470" s="664" t="s">
        <v>1870</v>
      </c>
      <c r="D470" s="745" t="s">
        <v>2571</v>
      </c>
      <c r="E470" s="746" t="s">
        <v>1882</v>
      </c>
      <c r="F470" s="664" t="s">
        <v>1866</v>
      </c>
      <c r="G470" s="664" t="s">
        <v>1918</v>
      </c>
      <c r="H470" s="664" t="s">
        <v>1188</v>
      </c>
      <c r="I470" s="664" t="s">
        <v>1258</v>
      </c>
      <c r="J470" s="664" t="s">
        <v>550</v>
      </c>
      <c r="K470" s="664" t="s">
        <v>1826</v>
      </c>
      <c r="L470" s="665">
        <v>18.260000000000002</v>
      </c>
      <c r="M470" s="665">
        <v>109.56</v>
      </c>
      <c r="N470" s="664">
        <v>6</v>
      </c>
      <c r="O470" s="747">
        <v>5</v>
      </c>
      <c r="P470" s="665">
        <v>36.520000000000003</v>
      </c>
      <c r="Q470" s="680">
        <v>0.33333333333333337</v>
      </c>
      <c r="R470" s="664">
        <v>2</v>
      </c>
      <c r="S470" s="680">
        <v>0.33333333333333331</v>
      </c>
      <c r="T470" s="747">
        <v>1.5</v>
      </c>
      <c r="U470" s="703">
        <v>0.3</v>
      </c>
    </row>
    <row r="471" spans="1:21" ht="14.4" customHeight="1" x14ac:dyDescent="0.3">
      <c r="A471" s="663">
        <v>25</v>
      </c>
      <c r="B471" s="664" t="s">
        <v>1680</v>
      </c>
      <c r="C471" s="664" t="s">
        <v>1870</v>
      </c>
      <c r="D471" s="745" t="s">
        <v>2571</v>
      </c>
      <c r="E471" s="746" t="s">
        <v>1882</v>
      </c>
      <c r="F471" s="664" t="s">
        <v>1866</v>
      </c>
      <c r="G471" s="664" t="s">
        <v>1918</v>
      </c>
      <c r="H471" s="664" t="s">
        <v>1188</v>
      </c>
      <c r="I471" s="664" t="s">
        <v>1197</v>
      </c>
      <c r="J471" s="664" t="s">
        <v>550</v>
      </c>
      <c r="K471" s="664" t="s">
        <v>1827</v>
      </c>
      <c r="L471" s="665">
        <v>36.54</v>
      </c>
      <c r="M471" s="665">
        <v>219.24</v>
      </c>
      <c r="N471" s="664">
        <v>6</v>
      </c>
      <c r="O471" s="747">
        <v>3.5</v>
      </c>
      <c r="P471" s="665">
        <v>109.62</v>
      </c>
      <c r="Q471" s="680">
        <v>0.5</v>
      </c>
      <c r="R471" s="664">
        <v>3</v>
      </c>
      <c r="S471" s="680">
        <v>0.5</v>
      </c>
      <c r="T471" s="747">
        <v>2</v>
      </c>
      <c r="U471" s="703">
        <v>0.5714285714285714</v>
      </c>
    </row>
    <row r="472" spans="1:21" ht="14.4" customHeight="1" x14ac:dyDescent="0.3">
      <c r="A472" s="663">
        <v>25</v>
      </c>
      <c r="B472" s="664" t="s">
        <v>1680</v>
      </c>
      <c r="C472" s="664" t="s">
        <v>1870</v>
      </c>
      <c r="D472" s="745" t="s">
        <v>2571</v>
      </c>
      <c r="E472" s="746" t="s">
        <v>1882</v>
      </c>
      <c r="F472" s="664" t="s">
        <v>1866</v>
      </c>
      <c r="G472" s="664" t="s">
        <v>1918</v>
      </c>
      <c r="H472" s="664" t="s">
        <v>524</v>
      </c>
      <c r="I472" s="664" t="s">
        <v>1090</v>
      </c>
      <c r="J472" s="664" t="s">
        <v>550</v>
      </c>
      <c r="K472" s="664" t="s">
        <v>1941</v>
      </c>
      <c r="L472" s="665">
        <v>36.54</v>
      </c>
      <c r="M472" s="665">
        <v>292.32</v>
      </c>
      <c r="N472" s="664">
        <v>8</v>
      </c>
      <c r="O472" s="747">
        <v>6.5</v>
      </c>
      <c r="P472" s="665">
        <v>36.54</v>
      </c>
      <c r="Q472" s="680">
        <v>0.125</v>
      </c>
      <c r="R472" s="664">
        <v>1</v>
      </c>
      <c r="S472" s="680">
        <v>0.125</v>
      </c>
      <c r="T472" s="747">
        <v>0.5</v>
      </c>
      <c r="U472" s="703">
        <v>7.6923076923076927E-2</v>
      </c>
    </row>
    <row r="473" spans="1:21" ht="14.4" customHeight="1" x14ac:dyDescent="0.3">
      <c r="A473" s="663">
        <v>25</v>
      </c>
      <c r="B473" s="664" t="s">
        <v>1680</v>
      </c>
      <c r="C473" s="664" t="s">
        <v>1870</v>
      </c>
      <c r="D473" s="745" t="s">
        <v>2571</v>
      </c>
      <c r="E473" s="746" t="s">
        <v>1882</v>
      </c>
      <c r="F473" s="664" t="s">
        <v>1866</v>
      </c>
      <c r="G473" s="664" t="s">
        <v>1918</v>
      </c>
      <c r="H473" s="664" t="s">
        <v>524</v>
      </c>
      <c r="I473" s="664" t="s">
        <v>1919</v>
      </c>
      <c r="J473" s="664" t="s">
        <v>550</v>
      </c>
      <c r="K473" s="664" t="s">
        <v>1920</v>
      </c>
      <c r="L473" s="665">
        <v>18.260000000000002</v>
      </c>
      <c r="M473" s="665">
        <v>164.34000000000003</v>
      </c>
      <c r="N473" s="664">
        <v>9</v>
      </c>
      <c r="O473" s="747">
        <v>8</v>
      </c>
      <c r="P473" s="665">
        <v>73.040000000000006</v>
      </c>
      <c r="Q473" s="680">
        <v>0.44444444444444442</v>
      </c>
      <c r="R473" s="664">
        <v>4</v>
      </c>
      <c r="S473" s="680">
        <v>0.44444444444444442</v>
      </c>
      <c r="T473" s="747">
        <v>3</v>
      </c>
      <c r="U473" s="703">
        <v>0.375</v>
      </c>
    </row>
    <row r="474" spans="1:21" ht="14.4" customHeight="1" x14ac:dyDescent="0.3">
      <c r="A474" s="663">
        <v>25</v>
      </c>
      <c r="B474" s="664" t="s">
        <v>1680</v>
      </c>
      <c r="C474" s="664" t="s">
        <v>1870</v>
      </c>
      <c r="D474" s="745" t="s">
        <v>2571</v>
      </c>
      <c r="E474" s="746" t="s">
        <v>1882</v>
      </c>
      <c r="F474" s="664" t="s">
        <v>1866</v>
      </c>
      <c r="G474" s="664" t="s">
        <v>2139</v>
      </c>
      <c r="H474" s="664" t="s">
        <v>524</v>
      </c>
      <c r="I474" s="664" t="s">
        <v>2140</v>
      </c>
      <c r="J474" s="664" t="s">
        <v>1130</v>
      </c>
      <c r="K474" s="664" t="s">
        <v>2141</v>
      </c>
      <c r="L474" s="665">
        <v>54.23</v>
      </c>
      <c r="M474" s="665">
        <v>162.69</v>
      </c>
      <c r="N474" s="664">
        <v>3</v>
      </c>
      <c r="O474" s="747">
        <v>3</v>
      </c>
      <c r="P474" s="665">
        <v>54.23</v>
      </c>
      <c r="Q474" s="680">
        <v>0.33333333333333331</v>
      </c>
      <c r="R474" s="664">
        <v>1</v>
      </c>
      <c r="S474" s="680">
        <v>0.33333333333333331</v>
      </c>
      <c r="T474" s="747">
        <v>1</v>
      </c>
      <c r="U474" s="703">
        <v>0.33333333333333331</v>
      </c>
    </row>
    <row r="475" spans="1:21" ht="14.4" customHeight="1" x14ac:dyDescent="0.3">
      <c r="A475" s="663">
        <v>25</v>
      </c>
      <c r="B475" s="664" t="s">
        <v>1680</v>
      </c>
      <c r="C475" s="664" t="s">
        <v>1870</v>
      </c>
      <c r="D475" s="745" t="s">
        <v>2571</v>
      </c>
      <c r="E475" s="746" t="s">
        <v>1882</v>
      </c>
      <c r="F475" s="664" t="s">
        <v>1866</v>
      </c>
      <c r="G475" s="664" t="s">
        <v>2139</v>
      </c>
      <c r="H475" s="664" t="s">
        <v>524</v>
      </c>
      <c r="I475" s="664" t="s">
        <v>2478</v>
      </c>
      <c r="J475" s="664" t="s">
        <v>1130</v>
      </c>
      <c r="K475" s="664" t="s">
        <v>2479</v>
      </c>
      <c r="L475" s="665">
        <v>0</v>
      </c>
      <c r="M475" s="665">
        <v>0</v>
      </c>
      <c r="N475" s="664">
        <v>1</v>
      </c>
      <c r="O475" s="747">
        <v>1</v>
      </c>
      <c r="P475" s="665"/>
      <c r="Q475" s="680"/>
      <c r="R475" s="664"/>
      <c r="S475" s="680">
        <v>0</v>
      </c>
      <c r="T475" s="747"/>
      <c r="U475" s="703">
        <v>0</v>
      </c>
    </row>
    <row r="476" spans="1:21" ht="14.4" customHeight="1" x14ac:dyDescent="0.3">
      <c r="A476" s="663">
        <v>25</v>
      </c>
      <c r="B476" s="664" t="s">
        <v>1680</v>
      </c>
      <c r="C476" s="664" t="s">
        <v>1870</v>
      </c>
      <c r="D476" s="745" t="s">
        <v>2571</v>
      </c>
      <c r="E476" s="746" t="s">
        <v>1882</v>
      </c>
      <c r="F476" s="664" t="s">
        <v>1866</v>
      </c>
      <c r="G476" s="664" t="s">
        <v>2480</v>
      </c>
      <c r="H476" s="664" t="s">
        <v>524</v>
      </c>
      <c r="I476" s="664" t="s">
        <v>2481</v>
      </c>
      <c r="J476" s="664" t="s">
        <v>2482</v>
      </c>
      <c r="K476" s="664" t="s">
        <v>2483</v>
      </c>
      <c r="L476" s="665">
        <v>0</v>
      </c>
      <c r="M476" s="665">
        <v>0</v>
      </c>
      <c r="N476" s="664">
        <v>1</v>
      </c>
      <c r="O476" s="747">
        <v>0.5</v>
      </c>
      <c r="P476" s="665"/>
      <c r="Q476" s="680"/>
      <c r="R476" s="664"/>
      <c r="S476" s="680">
        <v>0</v>
      </c>
      <c r="T476" s="747"/>
      <c r="U476" s="703">
        <v>0</v>
      </c>
    </row>
    <row r="477" spans="1:21" ht="14.4" customHeight="1" x14ac:dyDescent="0.3">
      <c r="A477" s="663">
        <v>25</v>
      </c>
      <c r="B477" s="664" t="s">
        <v>1680</v>
      </c>
      <c r="C477" s="664" t="s">
        <v>1870</v>
      </c>
      <c r="D477" s="745" t="s">
        <v>2571</v>
      </c>
      <c r="E477" s="746" t="s">
        <v>1882</v>
      </c>
      <c r="F477" s="664" t="s">
        <v>1866</v>
      </c>
      <c r="G477" s="664" t="s">
        <v>2256</v>
      </c>
      <c r="H477" s="664" t="s">
        <v>524</v>
      </c>
      <c r="I477" s="664" t="s">
        <v>2257</v>
      </c>
      <c r="J477" s="664" t="s">
        <v>2258</v>
      </c>
      <c r="K477" s="664" t="s">
        <v>2259</v>
      </c>
      <c r="L477" s="665">
        <v>139.04</v>
      </c>
      <c r="M477" s="665">
        <v>139.04</v>
      </c>
      <c r="N477" s="664">
        <v>1</v>
      </c>
      <c r="O477" s="747">
        <v>0.5</v>
      </c>
      <c r="P477" s="665"/>
      <c r="Q477" s="680">
        <v>0</v>
      </c>
      <c r="R477" s="664"/>
      <c r="S477" s="680">
        <v>0</v>
      </c>
      <c r="T477" s="747"/>
      <c r="U477" s="703">
        <v>0</v>
      </c>
    </row>
    <row r="478" spans="1:21" ht="14.4" customHeight="1" x14ac:dyDescent="0.3">
      <c r="A478" s="663">
        <v>25</v>
      </c>
      <c r="B478" s="664" t="s">
        <v>1680</v>
      </c>
      <c r="C478" s="664" t="s">
        <v>1870</v>
      </c>
      <c r="D478" s="745" t="s">
        <v>2571</v>
      </c>
      <c r="E478" s="746" t="s">
        <v>1906</v>
      </c>
      <c r="F478" s="664" t="s">
        <v>1866</v>
      </c>
      <c r="G478" s="664" t="s">
        <v>1915</v>
      </c>
      <c r="H478" s="664" t="s">
        <v>1188</v>
      </c>
      <c r="I478" s="664" t="s">
        <v>1518</v>
      </c>
      <c r="J478" s="664" t="s">
        <v>1317</v>
      </c>
      <c r="K478" s="664" t="s">
        <v>1795</v>
      </c>
      <c r="L478" s="665">
        <v>154.36000000000001</v>
      </c>
      <c r="M478" s="665">
        <v>15281.639999999996</v>
      </c>
      <c r="N478" s="664">
        <v>99</v>
      </c>
      <c r="O478" s="747">
        <v>93</v>
      </c>
      <c r="P478" s="665">
        <v>6174.3999999999978</v>
      </c>
      <c r="Q478" s="680">
        <v>0.40404040404040403</v>
      </c>
      <c r="R478" s="664">
        <v>40</v>
      </c>
      <c r="S478" s="680">
        <v>0.40404040404040403</v>
      </c>
      <c r="T478" s="747">
        <v>38</v>
      </c>
      <c r="U478" s="703">
        <v>0.40860215053763443</v>
      </c>
    </row>
    <row r="479" spans="1:21" ht="14.4" customHeight="1" x14ac:dyDescent="0.3">
      <c r="A479" s="663">
        <v>25</v>
      </c>
      <c r="B479" s="664" t="s">
        <v>1680</v>
      </c>
      <c r="C479" s="664" t="s">
        <v>1870</v>
      </c>
      <c r="D479" s="745" t="s">
        <v>2571</v>
      </c>
      <c r="E479" s="746" t="s">
        <v>1906</v>
      </c>
      <c r="F479" s="664" t="s">
        <v>1866</v>
      </c>
      <c r="G479" s="664" t="s">
        <v>1915</v>
      </c>
      <c r="H479" s="664" t="s">
        <v>1188</v>
      </c>
      <c r="I479" s="664" t="s">
        <v>1316</v>
      </c>
      <c r="J479" s="664" t="s">
        <v>1317</v>
      </c>
      <c r="K479" s="664" t="s">
        <v>1796</v>
      </c>
      <c r="L479" s="665">
        <v>225.06</v>
      </c>
      <c r="M479" s="665">
        <v>900.24</v>
      </c>
      <c r="N479" s="664">
        <v>4</v>
      </c>
      <c r="O479" s="747">
        <v>4</v>
      </c>
      <c r="P479" s="665">
        <v>450.12</v>
      </c>
      <c r="Q479" s="680">
        <v>0.5</v>
      </c>
      <c r="R479" s="664">
        <v>2</v>
      </c>
      <c r="S479" s="680">
        <v>0.5</v>
      </c>
      <c r="T479" s="747">
        <v>2</v>
      </c>
      <c r="U479" s="703">
        <v>0.5</v>
      </c>
    </row>
    <row r="480" spans="1:21" ht="14.4" customHeight="1" x14ac:dyDescent="0.3">
      <c r="A480" s="663">
        <v>25</v>
      </c>
      <c r="B480" s="664" t="s">
        <v>1680</v>
      </c>
      <c r="C480" s="664" t="s">
        <v>1870</v>
      </c>
      <c r="D480" s="745" t="s">
        <v>2571</v>
      </c>
      <c r="E480" s="746" t="s">
        <v>1906</v>
      </c>
      <c r="F480" s="664" t="s">
        <v>1866</v>
      </c>
      <c r="G480" s="664" t="s">
        <v>2116</v>
      </c>
      <c r="H480" s="664" t="s">
        <v>524</v>
      </c>
      <c r="I480" s="664" t="s">
        <v>731</v>
      </c>
      <c r="J480" s="664" t="s">
        <v>2212</v>
      </c>
      <c r="K480" s="664" t="s">
        <v>2213</v>
      </c>
      <c r="L480" s="665">
        <v>0</v>
      </c>
      <c r="M480" s="665">
        <v>0</v>
      </c>
      <c r="N480" s="664">
        <v>2</v>
      </c>
      <c r="O480" s="747">
        <v>2</v>
      </c>
      <c r="P480" s="665"/>
      <c r="Q480" s="680"/>
      <c r="R480" s="664"/>
      <c r="S480" s="680">
        <v>0</v>
      </c>
      <c r="T480" s="747"/>
      <c r="U480" s="703">
        <v>0</v>
      </c>
    </row>
    <row r="481" spans="1:21" ht="14.4" customHeight="1" x14ac:dyDescent="0.3">
      <c r="A481" s="663">
        <v>25</v>
      </c>
      <c r="B481" s="664" t="s">
        <v>1680</v>
      </c>
      <c r="C481" s="664" t="s">
        <v>1870</v>
      </c>
      <c r="D481" s="745" t="s">
        <v>2571</v>
      </c>
      <c r="E481" s="746" t="s">
        <v>1906</v>
      </c>
      <c r="F481" s="664" t="s">
        <v>1866</v>
      </c>
      <c r="G481" s="664" t="s">
        <v>2116</v>
      </c>
      <c r="H481" s="664" t="s">
        <v>524</v>
      </c>
      <c r="I481" s="664" t="s">
        <v>735</v>
      </c>
      <c r="J481" s="664" t="s">
        <v>736</v>
      </c>
      <c r="K481" s="664" t="s">
        <v>2117</v>
      </c>
      <c r="L481" s="665">
        <v>0</v>
      </c>
      <c r="M481" s="665">
        <v>0</v>
      </c>
      <c r="N481" s="664">
        <v>1</v>
      </c>
      <c r="O481" s="747">
        <v>1</v>
      </c>
      <c r="P481" s="665"/>
      <c r="Q481" s="680"/>
      <c r="R481" s="664"/>
      <c r="S481" s="680">
        <v>0</v>
      </c>
      <c r="T481" s="747"/>
      <c r="U481" s="703">
        <v>0</v>
      </c>
    </row>
    <row r="482" spans="1:21" ht="14.4" customHeight="1" x14ac:dyDescent="0.3">
      <c r="A482" s="663">
        <v>25</v>
      </c>
      <c r="B482" s="664" t="s">
        <v>1680</v>
      </c>
      <c r="C482" s="664" t="s">
        <v>1870</v>
      </c>
      <c r="D482" s="745" t="s">
        <v>2571</v>
      </c>
      <c r="E482" s="746" t="s">
        <v>1906</v>
      </c>
      <c r="F482" s="664" t="s">
        <v>1866</v>
      </c>
      <c r="G482" s="664" t="s">
        <v>2116</v>
      </c>
      <c r="H482" s="664" t="s">
        <v>524</v>
      </c>
      <c r="I482" s="664" t="s">
        <v>2484</v>
      </c>
      <c r="J482" s="664" t="s">
        <v>736</v>
      </c>
      <c r="K482" s="664" t="s">
        <v>2117</v>
      </c>
      <c r="L482" s="665">
        <v>0</v>
      </c>
      <c r="M482" s="665">
        <v>0</v>
      </c>
      <c r="N482" s="664">
        <v>1</v>
      </c>
      <c r="O482" s="747">
        <v>1</v>
      </c>
      <c r="P482" s="665"/>
      <c r="Q482" s="680"/>
      <c r="R482" s="664"/>
      <c r="S482" s="680">
        <v>0</v>
      </c>
      <c r="T482" s="747"/>
      <c r="U482" s="703">
        <v>0</v>
      </c>
    </row>
    <row r="483" spans="1:21" ht="14.4" customHeight="1" x14ac:dyDescent="0.3">
      <c r="A483" s="663">
        <v>25</v>
      </c>
      <c r="B483" s="664" t="s">
        <v>1680</v>
      </c>
      <c r="C483" s="664" t="s">
        <v>1870</v>
      </c>
      <c r="D483" s="745" t="s">
        <v>2571</v>
      </c>
      <c r="E483" s="746" t="s">
        <v>1906</v>
      </c>
      <c r="F483" s="664" t="s">
        <v>1866</v>
      </c>
      <c r="G483" s="664" t="s">
        <v>2485</v>
      </c>
      <c r="H483" s="664" t="s">
        <v>1188</v>
      </c>
      <c r="I483" s="664" t="s">
        <v>2486</v>
      </c>
      <c r="J483" s="664" t="s">
        <v>1224</v>
      </c>
      <c r="K483" s="664" t="s">
        <v>2110</v>
      </c>
      <c r="L483" s="665">
        <v>0</v>
      </c>
      <c r="M483" s="665">
        <v>0</v>
      </c>
      <c r="N483" s="664">
        <v>1</v>
      </c>
      <c r="O483" s="747">
        <v>0.5</v>
      </c>
      <c r="P483" s="665">
        <v>0</v>
      </c>
      <c r="Q483" s="680"/>
      <c r="R483" s="664">
        <v>1</v>
      </c>
      <c r="S483" s="680">
        <v>1</v>
      </c>
      <c r="T483" s="747">
        <v>0.5</v>
      </c>
      <c r="U483" s="703">
        <v>1</v>
      </c>
    </row>
    <row r="484" spans="1:21" ht="14.4" customHeight="1" x14ac:dyDescent="0.3">
      <c r="A484" s="663">
        <v>25</v>
      </c>
      <c r="B484" s="664" t="s">
        <v>1680</v>
      </c>
      <c r="C484" s="664" t="s">
        <v>1870</v>
      </c>
      <c r="D484" s="745" t="s">
        <v>2571</v>
      </c>
      <c r="E484" s="746" t="s">
        <v>1906</v>
      </c>
      <c r="F484" s="664" t="s">
        <v>1866</v>
      </c>
      <c r="G484" s="664" t="s">
        <v>2234</v>
      </c>
      <c r="H484" s="664" t="s">
        <v>524</v>
      </c>
      <c r="I484" s="664" t="s">
        <v>2381</v>
      </c>
      <c r="J484" s="664" t="s">
        <v>2269</v>
      </c>
      <c r="K484" s="664" t="s">
        <v>2382</v>
      </c>
      <c r="L484" s="665">
        <v>0</v>
      </c>
      <c r="M484" s="665">
        <v>0</v>
      </c>
      <c r="N484" s="664">
        <v>3</v>
      </c>
      <c r="O484" s="747">
        <v>2.5</v>
      </c>
      <c r="P484" s="665">
        <v>0</v>
      </c>
      <c r="Q484" s="680"/>
      <c r="R484" s="664">
        <v>2</v>
      </c>
      <c r="S484" s="680">
        <v>0.66666666666666663</v>
      </c>
      <c r="T484" s="747">
        <v>1.5</v>
      </c>
      <c r="U484" s="703">
        <v>0.6</v>
      </c>
    </row>
    <row r="485" spans="1:21" ht="14.4" customHeight="1" x14ac:dyDescent="0.3">
      <c r="A485" s="663">
        <v>25</v>
      </c>
      <c r="B485" s="664" t="s">
        <v>1680</v>
      </c>
      <c r="C485" s="664" t="s">
        <v>1870</v>
      </c>
      <c r="D485" s="745" t="s">
        <v>2571</v>
      </c>
      <c r="E485" s="746" t="s">
        <v>1906</v>
      </c>
      <c r="F485" s="664" t="s">
        <v>1866</v>
      </c>
      <c r="G485" s="664" t="s">
        <v>2234</v>
      </c>
      <c r="H485" s="664" t="s">
        <v>524</v>
      </c>
      <c r="I485" s="664" t="s">
        <v>2265</v>
      </c>
      <c r="J485" s="664" t="s">
        <v>2266</v>
      </c>
      <c r="K485" s="664" t="s">
        <v>2267</v>
      </c>
      <c r="L485" s="665">
        <v>0</v>
      </c>
      <c r="M485" s="665">
        <v>0</v>
      </c>
      <c r="N485" s="664">
        <v>7</v>
      </c>
      <c r="O485" s="747">
        <v>7</v>
      </c>
      <c r="P485" s="665">
        <v>0</v>
      </c>
      <c r="Q485" s="680"/>
      <c r="R485" s="664">
        <v>3</v>
      </c>
      <c r="S485" s="680">
        <v>0.42857142857142855</v>
      </c>
      <c r="T485" s="747">
        <v>3</v>
      </c>
      <c r="U485" s="703">
        <v>0.42857142857142855</v>
      </c>
    </row>
    <row r="486" spans="1:21" ht="14.4" customHeight="1" x14ac:dyDescent="0.3">
      <c r="A486" s="663">
        <v>25</v>
      </c>
      <c r="B486" s="664" t="s">
        <v>1680</v>
      </c>
      <c r="C486" s="664" t="s">
        <v>1870</v>
      </c>
      <c r="D486" s="745" t="s">
        <v>2571</v>
      </c>
      <c r="E486" s="746" t="s">
        <v>1906</v>
      </c>
      <c r="F486" s="664" t="s">
        <v>1866</v>
      </c>
      <c r="G486" s="664" t="s">
        <v>2234</v>
      </c>
      <c r="H486" s="664" t="s">
        <v>524</v>
      </c>
      <c r="I486" s="664" t="s">
        <v>2487</v>
      </c>
      <c r="J486" s="664" t="s">
        <v>2266</v>
      </c>
      <c r="K486" s="664" t="s">
        <v>2488</v>
      </c>
      <c r="L486" s="665">
        <v>0</v>
      </c>
      <c r="M486" s="665">
        <v>0</v>
      </c>
      <c r="N486" s="664">
        <v>2</v>
      </c>
      <c r="O486" s="747">
        <v>0.5</v>
      </c>
      <c r="P486" s="665"/>
      <c r="Q486" s="680"/>
      <c r="R486" s="664"/>
      <c r="S486" s="680">
        <v>0</v>
      </c>
      <c r="T486" s="747"/>
      <c r="U486" s="703">
        <v>0</v>
      </c>
    </row>
    <row r="487" spans="1:21" ht="14.4" customHeight="1" x14ac:dyDescent="0.3">
      <c r="A487" s="663">
        <v>25</v>
      </c>
      <c r="B487" s="664" t="s">
        <v>1680</v>
      </c>
      <c r="C487" s="664" t="s">
        <v>1870</v>
      </c>
      <c r="D487" s="745" t="s">
        <v>2571</v>
      </c>
      <c r="E487" s="746" t="s">
        <v>1906</v>
      </c>
      <c r="F487" s="664" t="s">
        <v>1866</v>
      </c>
      <c r="G487" s="664" t="s">
        <v>2234</v>
      </c>
      <c r="H487" s="664" t="s">
        <v>524</v>
      </c>
      <c r="I487" s="664" t="s">
        <v>2268</v>
      </c>
      <c r="J487" s="664" t="s">
        <v>2269</v>
      </c>
      <c r="K487" s="664" t="s">
        <v>2270</v>
      </c>
      <c r="L487" s="665">
        <v>24.35</v>
      </c>
      <c r="M487" s="665">
        <v>48.7</v>
      </c>
      <c r="N487" s="664">
        <v>2</v>
      </c>
      <c r="O487" s="747">
        <v>2</v>
      </c>
      <c r="P487" s="665">
        <v>24.35</v>
      </c>
      <c r="Q487" s="680">
        <v>0.5</v>
      </c>
      <c r="R487" s="664">
        <v>1</v>
      </c>
      <c r="S487" s="680">
        <v>0.5</v>
      </c>
      <c r="T487" s="747">
        <v>1</v>
      </c>
      <c r="U487" s="703">
        <v>0.5</v>
      </c>
    </row>
    <row r="488" spans="1:21" ht="14.4" customHeight="1" x14ac:dyDescent="0.3">
      <c r="A488" s="663">
        <v>25</v>
      </c>
      <c r="B488" s="664" t="s">
        <v>1680</v>
      </c>
      <c r="C488" s="664" t="s">
        <v>1870</v>
      </c>
      <c r="D488" s="745" t="s">
        <v>2571</v>
      </c>
      <c r="E488" s="746" t="s">
        <v>1906</v>
      </c>
      <c r="F488" s="664" t="s">
        <v>1866</v>
      </c>
      <c r="G488" s="664" t="s">
        <v>2166</v>
      </c>
      <c r="H488" s="664" t="s">
        <v>524</v>
      </c>
      <c r="I488" s="664" t="s">
        <v>2489</v>
      </c>
      <c r="J488" s="664" t="s">
        <v>2168</v>
      </c>
      <c r="K488" s="664" t="s">
        <v>2490</v>
      </c>
      <c r="L488" s="665">
        <v>477.5</v>
      </c>
      <c r="M488" s="665">
        <v>477.5</v>
      </c>
      <c r="N488" s="664">
        <v>1</v>
      </c>
      <c r="O488" s="747">
        <v>1</v>
      </c>
      <c r="P488" s="665"/>
      <c r="Q488" s="680">
        <v>0</v>
      </c>
      <c r="R488" s="664"/>
      <c r="S488" s="680">
        <v>0</v>
      </c>
      <c r="T488" s="747"/>
      <c r="U488" s="703">
        <v>0</v>
      </c>
    </row>
    <row r="489" spans="1:21" ht="14.4" customHeight="1" x14ac:dyDescent="0.3">
      <c r="A489" s="663">
        <v>25</v>
      </c>
      <c r="B489" s="664" t="s">
        <v>1680</v>
      </c>
      <c r="C489" s="664" t="s">
        <v>1870</v>
      </c>
      <c r="D489" s="745" t="s">
        <v>2571</v>
      </c>
      <c r="E489" s="746" t="s">
        <v>1906</v>
      </c>
      <c r="F489" s="664" t="s">
        <v>1866</v>
      </c>
      <c r="G489" s="664" t="s">
        <v>1950</v>
      </c>
      <c r="H489" s="664" t="s">
        <v>524</v>
      </c>
      <c r="I489" s="664" t="s">
        <v>2214</v>
      </c>
      <c r="J489" s="664" t="s">
        <v>1952</v>
      </c>
      <c r="K489" s="664" t="s">
        <v>2215</v>
      </c>
      <c r="L489" s="665">
        <v>0</v>
      </c>
      <c r="M489" s="665">
        <v>0</v>
      </c>
      <c r="N489" s="664">
        <v>1</v>
      </c>
      <c r="O489" s="747">
        <v>0.5</v>
      </c>
      <c r="P489" s="665"/>
      <c r="Q489" s="680"/>
      <c r="R489" s="664"/>
      <c r="S489" s="680">
        <v>0</v>
      </c>
      <c r="T489" s="747"/>
      <c r="U489" s="703">
        <v>0</v>
      </c>
    </row>
    <row r="490" spans="1:21" ht="14.4" customHeight="1" x14ac:dyDescent="0.3">
      <c r="A490" s="663">
        <v>25</v>
      </c>
      <c r="B490" s="664" t="s">
        <v>1680</v>
      </c>
      <c r="C490" s="664" t="s">
        <v>1870</v>
      </c>
      <c r="D490" s="745" t="s">
        <v>2571</v>
      </c>
      <c r="E490" s="746" t="s">
        <v>1906</v>
      </c>
      <c r="F490" s="664" t="s">
        <v>1866</v>
      </c>
      <c r="G490" s="664" t="s">
        <v>1950</v>
      </c>
      <c r="H490" s="664" t="s">
        <v>524</v>
      </c>
      <c r="I490" s="664" t="s">
        <v>1951</v>
      </c>
      <c r="J490" s="664" t="s">
        <v>1952</v>
      </c>
      <c r="K490" s="664" t="s">
        <v>1953</v>
      </c>
      <c r="L490" s="665">
        <v>0</v>
      </c>
      <c r="M490" s="665">
        <v>0</v>
      </c>
      <c r="N490" s="664">
        <v>1</v>
      </c>
      <c r="O490" s="747">
        <v>1</v>
      </c>
      <c r="P490" s="665"/>
      <c r="Q490" s="680"/>
      <c r="R490" s="664"/>
      <c r="S490" s="680">
        <v>0</v>
      </c>
      <c r="T490" s="747"/>
      <c r="U490" s="703">
        <v>0</v>
      </c>
    </row>
    <row r="491" spans="1:21" ht="14.4" customHeight="1" x14ac:dyDescent="0.3">
      <c r="A491" s="663">
        <v>25</v>
      </c>
      <c r="B491" s="664" t="s">
        <v>1680</v>
      </c>
      <c r="C491" s="664" t="s">
        <v>1870</v>
      </c>
      <c r="D491" s="745" t="s">
        <v>2571</v>
      </c>
      <c r="E491" s="746" t="s">
        <v>1906</v>
      </c>
      <c r="F491" s="664" t="s">
        <v>1866</v>
      </c>
      <c r="G491" s="664" t="s">
        <v>2491</v>
      </c>
      <c r="H491" s="664" t="s">
        <v>524</v>
      </c>
      <c r="I491" s="664" t="s">
        <v>1126</v>
      </c>
      <c r="J491" s="664" t="s">
        <v>1127</v>
      </c>
      <c r="K491" s="664" t="s">
        <v>2492</v>
      </c>
      <c r="L491" s="665">
        <v>0</v>
      </c>
      <c r="M491" s="665">
        <v>0</v>
      </c>
      <c r="N491" s="664">
        <v>2</v>
      </c>
      <c r="O491" s="747">
        <v>1</v>
      </c>
      <c r="P491" s="665"/>
      <c r="Q491" s="680"/>
      <c r="R491" s="664"/>
      <c r="S491" s="680">
        <v>0</v>
      </c>
      <c r="T491" s="747"/>
      <c r="U491" s="703">
        <v>0</v>
      </c>
    </row>
    <row r="492" spans="1:21" ht="14.4" customHeight="1" x14ac:dyDescent="0.3">
      <c r="A492" s="663">
        <v>25</v>
      </c>
      <c r="B492" s="664" t="s">
        <v>1680</v>
      </c>
      <c r="C492" s="664" t="s">
        <v>1870</v>
      </c>
      <c r="D492" s="745" t="s">
        <v>2571</v>
      </c>
      <c r="E492" s="746" t="s">
        <v>1906</v>
      </c>
      <c r="F492" s="664" t="s">
        <v>1866</v>
      </c>
      <c r="G492" s="664" t="s">
        <v>2243</v>
      </c>
      <c r="H492" s="664" t="s">
        <v>524</v>
      </c>
      <c r="I492" s="664" t="s">
        <v>841</v>
      </c>
      <c r="J492" s="664" t="s">
        <v>2493</v>
      </c>
      <c r="K492" s="664" t="s">
        <v>2494</v>
      </c>
      <c r="L492" s="665">
        <v>36.54</v>
      </c>
      <c r="M492" s="665">
        <v>36.54</v>
      </c>
      <c r="N492" s="664">
        <v>1</v>
      </c>
      <c r="O492" s="747"/>
      <c r="P492" s="665"/>
      <c r="Q492" s="680">
        <v>0</v>
      </c>
      <c r="R492" s="664"/>
      <c r="S492" s="680">
        <v>0</v>
      </c>
      <c r="T492" s="747"/>
      <c r="U492" s="703"/>
    </row>
    <row r="493" spans="1:21" ht="14.4" customHeight="1" x14ac:dyDescent="0.3">
      <c r="A493" s="663">
        <v>25</v>
      </c>
      <c r="B493" s="664" t="s">
        <v>1680</v>
      </c>
      <c r="C493" s="664" t="s">
        <v>1870</v>
      </c>
      <c r="D493" s="745" t="s">
        <v>2571</v>
      </c>
      <c r="E493" s="746" t="s">
        <v>1906</v>
      </c>
      <c r="F493" s="664" t="s">
        <v>1866</v>
      </c>
      <c r="G493" s="664" t="s">
        <v>2065</v>
      </c>
      <c r="H493" s="664" t="s">
        <v>524</v>
      </c>
      <c r="I493" s="664" t="s">
        <v>2066</v>
      </c>
      <c r="J493" s="664" t="s">
        <v>2067</v>
      </c>
      <c r="K493" s="664" t="s">
        <v>2068</v>
      </c>
      <c r="L493" s="665">
        <v>70.05</v>
      </c>
      <c r="M493" s="665">
        <v>70.05</v>
      </c>
      <c r="N493" s="664">
        <v>1</v>
      </c>
      <c r="O493" s="747">
        <v>1</v>
      </c>
      <c r="P493" s="665"/>
      <c r="Q493" s="680">
        <v>0</v>
      </c>
      <c r="R493" s="664"/>
      <c r="S493" s="680">
        <v>0</v>
      </c>
      <c r="T493" s="747"/>
      <c r="U493" s="703">
        <v>0</v>
      </c>
    </row>
    <row r="494" spans="1:21" ht="14.4" customHeight="1" x14ac:dyDescent="0.3">
      <c r="A494" s="663">
        <v>25</v>
      </c>
      <c r="B494" s="664" t="s">
        <v>1680</v>
      </c>
      <c r="C494" s="664" t="s">
        <v>1870</v>
      </c>
      <c r="D494" s="745" t="s">
        <v>2571</v>
      </c>
      <c r="E494" s="746" t="s">
        <v>1906</v>
      </c>
      <c r="F494" s="664" t="s">
        <v>1866</v>
      </c>
      <c r="G494" s="664" t="s">
        <v>2069</v>
      </c>
      <c r="H494" s="664" t="s">
        <v>524</v>
      </c>
      <c r="I494" s="664" t="s">
        <v>2495</v>
      </c>
      <c r="J494" s="664" t="s">
        <v>2384</v>
      </c>
      <c r="K494" s="664" t="s">
        <v>2496</v>
      </c>
      <c r="L494" s="665">
        <v>38.08</v>
      </c>
      <c r="M494" s="665">
        <v>38.08</v>
      </c>
      <c r="N494" s="664">
        <v>1</v>
      </c>
      <c r="O494" s="747">
        <v>0.5</v>
      </c>
      <c r="P494" s="665"/>
      <c r="Q494" s="680">
        <v>0</v>
      </c>
      <c r="R494" s="664"/>
      <c r="S494" s="680">
        <v>0</v>
      </c>
      <c r="T494" s="747"/>
      <c r="U494" s="703">
        <v>0</v>
      </c>
    </row>
    <row r="495" spans="1:21" ht="14.4" customHeight="1" x14ac:dyDescent="0.3">
      <c r="A495" s="663">
        <v>25</v>
      </c>
      <c r="B495" s="664" t="s">
        <v>1680</v>
      </c>
      <c r="C495" s="664" t="s">
        <v>1870</v>
      </c>
      <c r="D495" s="745" t="s">
        <v>2571</v>
      </c>
      <c r="E495" s="746" t="s">
        <v>1906</v>
      </c>
      <c r="F495" s="664" t="s">
        <v>1866</v>
      </c>
      <c r="G495" s="664" t="s">
        <v>1922</v>
      </c>
      <c r="H495" s="664" t="s">
        <v>524</v>
      </c>
      <c r="I495" s="664" t="s">
        <v>2386</v>
      </c>
      <c r="J495" s="664" t="s">
        <v>2387</v>
      </c>
      <c r="K495" s="664" t="s">
        <v>2388</v>
      </c>
      <c r="L495" s="665">
        <v>49.38</v>
      </c>
      <c r="M495" s="665">
        <v>49.38</v>
      </c>
      <c r="N495" s="664">
        <v>1</v>
      </c>
      <c r="O495" s="747">
        <v>1</v>
      </c>
      <c r="P495" s="665"/>
      <c r="Q495" s="680">
        <v>0</v>
      </c>
      <c r="R495" s="664"/>
      <c r="S495" s="680">
        <v>0</v>
      </c>
      <c r="T495" s="747"/>
      <c r="U495" s="703">
        <v>0</v>
      </c>
    </row>
    <row r="496" spans="1:21" ht="14.4" customHeight="1" x14ac:dyDescent="0.3">
      <c r="A496" s="663">
        <v>25</v>
      </c>
      <c r="B496" s="664" t="s">
        <v>1680</v>
      </c>
      <c r="C496" s="664" t="s">
        <v>1870</v>
      </c>
      <c r="D496" s="745" t="s">
        <v>2571</v>
      </c>
      <c r="E496" s="746" t="s">
        <v>1906</v>
      </c>
      <c r="F496" s="664" t="s">
        <v>1866</v>
      </c>
      <c r="G496" s="664" t="s">
        <v>1916</v>
      </c>
      <c r="H496" s="664" t="s">
        <v>524</v>
      </c>
      <c r="I496" s="664" t="s">
        <v>1463</v>
      </c>
      <c r="J496" s="664" t="s">
        <v>1464</v>
      </c>
      <c r="K496" s="664" t="s">
        <v>1917</v>
      </c>
      <c r="L496" s="665">
        <v>132.97999999999999</v>
      </c>
      <c r="M496" s="665">
        <v>3058.54</v>
      </c>
      <c r="N496" s="664">
        <v>23</v>
      </c>
      <c r="O496" s="747">
        <v>16</v>
      </c>
      <c r="P496" s="665">
        <v>1861.7199999999998</v>
      </c>
      <c r="Q496" s="680">
        <v>0.60869565217391297</v>
      </c>
      <c r="R496" s="664">
        <v>14</v>
      </c>
      <c r="S496" s="680">
        <v>0.60869565217391308</v>
      </c>
      <c r="T496" s="747">
        <v>8</v>
      </c>
      <c r="U496" s="703">
        <v>0.5</v>
      </c>
    </row>
    <row r="497" spans="1:21" ht="14.4" customHeight="1" x14ac:dyDescent="0.3">
      <c r="A497" s="663">
        <v>25</v>
      </c>
      <c r="B497" s="664" t="s">
        <v>1680</v>
      </c>
      <c r="C497" s="664" t="s">
        <v>1870</v>
      </c>
      <c r="D497" s="745" t="s">
        <v>2571</v>
      </c>
      <c r="E497" s="746" t="s">
        <v>1906</v>
      </c>
      <c r="F497" s="664" t="s">
        <v>1866</v>
      </c>
      <c r="G497" s="664" t="s">
        <v>1916</v>
      </c>
      <c r="H497" s="664" t="s">
        <v>524</v>
      </c>
      <c r="I497" s="664" t="s">
        <v>2198</v>
      </c>
      <c r="J497" s="664" t="s">
        <v>1464</v>
      </c>
      <c r="K497" s="664" t="s">
        <v>2199</v>
      </c>
      <c r="L497" s="665">
        <v>0</v>
      </c>
      <c r="M497" s="665">
        <v>0</v>
      </c>
      <c r="N497" s="664">
        <v>1</v>
      </c>
      <c r="O497" s="747">
        <v>1</v>
      </c>
      <c r="P497" s="665"/>
      <c r="Q497" s="680"/>
      <c r="R497" s="664"/>
      <c r="S497" s="680">
        <v>0</v>
      </c>
      <c r="T497" s="747"/>
      <c r="U497" s="703">
        <v>0</v>
      </c>
    </row>
    <row r="498" spans="1:21" ht="14.4" customHeight="1" x14ac:dyDescent="0.3">
      <c r="A498" s="663">
        <v>25</v>
      </c>
      <c r="B498" s="664" t="s">
        <v>1680</v>
      </c>
      <c r="C498" s="664" t="s">
        <v>1870</v>
      </c>
      <c r="D498" s="745" t="s">
        <v>2571</v>
      </c>
      <c r="E498" s="746" t="s">
        <v>1906</v>
      </c>
      <c r="F498" s="664" t="s">
        <v>1866</v>
      </c>
      <c r="G498" s="664" t="s">
        <v>2497</v>
      </c>
      <c r="H498" s="664" t="s">
        <v>524</v>
      </c>
      <c r="I498" s="664" t="s">
        <v>2498</v>
      </c>
      <c r="J498" s="664" t="s">
        <v>2499</v>
      </c>
      <c r="K498" s="664" t="s">
        <v>2500</v>
      </c>
      <c r="L498" s="665">
        <v>0</v>
      </c>
      <c r="M498" s="665">
        <v>0</v>
      </c>
      <c r="N498" s="664">
        <v>2</v>
      </c>
      <c r="O498" s="747">
        <v>1</v>
      </c>
      <c r="P498" s="665"/>
      <c r="Q498" s="680"/>
      <c r="R498" s="664"/>
      <c r="S498" s="680">
        <v>0</v>
      </c>
      <c r="T498" s="747"/>
      <c r="U498" s="703">
        <v>0</v>
      </c>
    </row>
    <row r="499" spans="1:21" ht="14.4" customHeight="1" x14ac:dyDescent="0.3">
      <c r="A499" s="663">
        <v>25</v>
      </c>
      <c r="B499" s="664" t="s">
        <v>1680</v>
      </c>
      <c r="C499" s="664" t="s">
        <v>1870</v>
      </c>
      <c r="D499" s="745" t="s">
        <v>2571</v>
      </c>
      <c r="E499" s="746" t="s">
        <v>1906</v>
      </c>
      <c r="F499" s="664" t="s">
        <v>1866</v>
      </c>
      <c r="G499" s="664" t="s">
        <v>2476</v>
      </c>
      <c r="H499" s="664" t="s">
        <v>524</v>
      </c>
      <c r="I499" s="664" t="s">
        <v>1604</v>
      </c>
      <c r="J499" s="664" t="s">
        <v>1605</v>
      </c>
      <c r="K499" s="664" t="s">
        <v>2477</v>
      </c>
      <c r="L499" s="665">
        <v>0</v>
      </c>
      <c r="M499" s="665">
        <v>0</v>
      </c>
      <c r="N499" s="664">
        <v>2</v>
      </c>
      <c r="O499" s="747">
        <v>1.5</v>
      </c>
      <c r="P499" s="665">
        <v>0</v>
      </c>
      <c r="Q499" s="680"/>
      <c r="R499" s="664">
        <v>2</v>
      </c>
      <c r="S499" s="680">
        <v>1</v>
      </c>
      <c r="T499" s="747">
        <v>1.5</v>
      </c>
      <c r="U499" s="703">
        <v>1</v>
      </c>
    </row>
    <row r="500" spans="1:21" ht="14.4" customHeight="1" x14ac:dyDescent="0.3">
      <c r="A500" s="663">
        <v>25</v>
      </c>
      <c r="B500" s="664" t="s">
        <v>1680</v>
      </c>
      <c r="C500" s="664" t="s">
        <v>1870</v>
      </c>
      <c r="D500" s="745" t="s">
        <v>2571</v>
      </c>
      <c r="E500" s="746" t="s">
        <v>1906</v>
      </c>
      <c r="F500" s="664" t="s">
        <v>1866</v>
      </c>
      <c r="G500" s="664" t="s">
        <v>2501</v>
      </c>
      <c r="H500" s="664" t="s">
        <v>1188</v>
      </c>
      <c r="I500" s="664" t="s">
        <v>2502</v>
      </c>
      <c r="J500" s="664" t="s">
        <v>2503</v>
      </c>
      <c r="K500" s="664" t="s">
        <v>2504</v>
      </c>
      <c r="L500" s="665">
        <v>69.16</v>
      </c>
      <c r="M500" s="665">
        <v>138.32</v>
      </c>
      <c r="N500" s="664">
        <v>2</v>
      </c>
      <c r="O500" s="747">
        <v>1</v>
      </c>
      <c r="P500" s="665"/>
      <c r="Q500" s="680">
        <v>0</v>
      </c>
      <c r="R500" s="664"/>
      <c r="S500" s="680">
        <v>0</v>
      </c>
      <c r="T500" s="747"/>
      <c r="U500" s="703">
        <v>0</v>
      </c>
    </row>
    <row r="501" spans="1:21" ht="14.4" customHeight="1" x14ac:dyDescent="0.3">
      <c r="A501" s="663">
        <v>25</v>
      </c>
      <c r="B501" s="664" t="s">
        <v>1680</v>
      </c>
      <c r="C501" s="664" t="s">
        <v>1870</v>
      </c>
      <c r="D501" s="745" t="s">
        <v>2571</v>
      </c>
      <c r="E501" s="746" t="s">
        <v>1906</v>
      </c>
      <c r="F501" s="664" t="s">
        <v>1866</v>
      </c>
      <c r="G501" s="664" t="s">
        <v>2040</v>
      </c>
      <c r="H501" s="664" t="s">
        <v>524</v>
      </c>
      <c r="I501" s="664" t="s">
        <v>727</v>
      </c>
      <c r="J501" s="664" t="s">
        <v>2041</v>
      </c>
      <c r="K501" s="664" t="s">
        <v>2042</v>
      </c>
      <c r="L501" s="665">
        <v>38.56</v>
      </c>
      <c r="M501" s="665">
        <v>154.24</v>
      </c>
      <c r="N501" s="664">
        <v>4</v>
      </c>
      <c r="O501" s="747">
        <v>3</v>
      </c>
      <c r="P501" s="665">
        <v>38.56</v>
      </c>
      <c r="Q501" s="680">
        <v>0.25</v>
      </c>
      <c r="R501" s="664">
        <v>1</v>
      </c>
      <c r="S501" s="680">
        <v>0.25</v>
      </c>
      <c r="T501" s="747">
        <v>0.5</v>
      </c>
      <c r="U501" s="703">
        <v>0.16666666666666666</v>
      </c>
    </row>
    <row r="502" spans="1:21" ht="14.4" customHeight="1" x14ac:dyDescent="0.3">
      <c r="A502" s="663">
        <v>25</v>
      </c>
      <c r="B502" s="664" t="s">
        <v>1680</v>
      </c>
      <c r="C502" s="664" t="s">
        <v>1870</v>
      </c>
      <c r="D502" s="745" t="s">
        <v>2571</v>
      </c>
      <c r="E502" s="746" t="s">
        <v>1906</v>
      </c>
      <c r="F502" s="664" t="s">
        <v>1866</v>
      </c>
      <c r="G502" s="664" t="s">
        <v>1959</v>
      </c>
      <c r="H502" s="664" t="s">
        <v>524</v>
      </c>
      <c r="I502" s="664" t="s">
        <v>1443</v>
      </c>
      <c r="J502" s="664" t="s">
        <v>1444</v>
      </c>
      <c r="K502" s="664" t="s">
        <v>1958</v>
      </c>
      <c r="L502" s="665">
        <v>34.19</v>
      </c>
      <c r="M502" s="665">
        <v>34.19</v>
      </c>
      <c r="N502" s="664">
        <v>1</v>
      </c>
      <c r="O502" s="747">
        <v>0.5</v>
      </c>
      <c r="P502" s="665"/>
      <c r="Q502" s="680">
        <v>0</v>
      </c>
      <c r="R502" s="664"/>
      <c r="S502" s="680">
        <v>0</v>
      </c>
      <c r="T502" s="747"/>
      <c r="U502" s="703">
        <v>0</v>
      </c>
    </row>
    <row r="503" spans="1:21" ht="14.4" customHeight="1" x14ac:dyDescent="0.3">
      <c r="A503" s="663">
        <v>25</v>
      </c>
      <c r="B503" s="664" t="s">
        <v>1680</v>
      </c>
      <c r="C503" s="664" t="s">
        <v>1870</v>
      </c>
      <c r="D503" s="745" t="s">
        <v>2571</v>
      </c>
      <c r="E503" s="746" t="s">
        <v>1906</v>
      </c>
      <c r="F503" s="664" t="s">
        <v>1866</v>
      </c>
      <c r="G503" s="664" t="s">
        <v>2505</v>
      </c>
      <c r="H503" s="664" t="s">
        <v>1188</v>
      </c>
      <c r="I503" s="664" t="s">
        <v>2506</v>
      </c>
      <c r="J503" s="664" t="s">
        <v>2507</v>
      </c>
      <c r="K503" s="664" t="s">
        <v>2508</v>
      </c>
      <c r="L503" s="665">
        <v>0</v>
      </c>
      <c r="M503" s="665">
        <v>0</v>
      </c>
      <c r="N503" s="664">
        <v>1</v>
      </c>
      <c r="O503" s="747">
        <v>1</v>
      </c>
      <c r="P503" s="665"/>
      <c r="Q503" s="680"/>
      <c r="R503" s="664"/>
      <c r="S503" s="680">
        <v>0</v>
      </c>
      <c r="T503" s="747"/>
      <c r="U503" s="703">
        <v>0</v>
      </c>
    </row>
    <row r="504" spans="1:21" ht="14.4" customHeight="1" x14ac:dyDescent="0.3">
      <c r="A504" s="663">
        <v>25</v>
      </c>
      <c r="B504" s="664" t="s">
        <v>1680</v>
      </c>
      <c r="C504" s="664" t="s">
        <v>1870</v>
      </c>
      <c r="D504" s="745" t="s">
        <v>2571</v>
      </c>
      <c r="E504" s="746" t="s">
        <v>1906</v>
      </c>
      <c r="F504" s="664" t="s">
        <v>1866</v>
      </c>
      <c r="G504" s="664" t="s">
        <v>2083</v>
      </c>
      <c r="H504" s="664" t="s">
        <v>1188</v>
      </c>
      <c r="I504" s="664" t="s">
        <v>1346</v>
      </c>
      <c r="J504" s="664" t="s">
        <v>1347</v>
      </c>
      <c r="K504" s="664" t="s">
        <v>1844</v>
      </c>
      <c r="L504" s="665">
        <v>141.04</v>
      </c>
      <c r="M504" s="665">
        <v>282.08</v>
      </c>
      <c r="N504" s="664">
        <v>2</v>
      </c>
      <c r="O504" s="747">
        <v>2</v>
      </c>
      <c r="P504" s="665">
        <v>141.04</v>
      </c>
      <c r="Q504" s="680">
        <v>0.5</v>
      </c>
      <c r="R504" s="664">
        <v>1</v>
      </c>
      <c r="S504" s="680">
        <v>0.5</v>
      </c>
      <c r="T504" s="747">
        <v>1</v>
      </c>
      <c r="U504" s="703">
        <v>0.5</v>
      </c>
    </row>
    <row r="505" spans="1:21" ht="14.4" customHeight="1" x14ac:dyDescent="0.3">
      <c r="A505" s="663">
        <v>25</v>
      </c>
      <c r="B505" s="664" t="s">
        <v>1680</v>
      </c>
      <c r="C505" s="664" t="s">
        <v>1870</v>
      </c>
      <c r="D505" s="745" t="s">
        <v>2571</v>
      </c>
      <c r="E505" s="746" t="s">
        <v>1906</v>
      </c>
      <c r="F505" s="664" t="s">
        <v>1866</v>
      </c>
      <c r="G505" s="664" t="s">
        <v>2083</v>
      </c>
      <c r="H505" s="664" t="s">
        <v>524</v>
      </c>
      <c r="I505" s="664" t="s">
        <v>2509</v>
      </c>
      <c r="J505" s="664" t="s">
        <v>2510</v>
      </c>
      <c r="K505" s="664" t="s">
        <v>2511</v>
      </c>
      <c r="L505" s="665">
        <v>141.04</v>
      </c>
      <c r="M505" s="665">
        <v>282.08</v>
      </c>
      <c r="N505" s="664">
        <v>2</v>
      </c>
      <c r="O505" s="747">
        <v>1</v>
      </c>
      <c r="P505" s="665"/>
      <c r="Q505" s="680">
        <v>0</v>
      </c>
      <c r="R505" s="664"/>
      <c r="S505" s="680">
        <v>0</v>
      </c>
      <c r="T505" s="747"/>
      <c r="U505" s="703">
        <v>0</v>
      </c>
    </row>
    <row r="506" spans="1:21" ht="14.4" customHeight="1" x14ac:dyDescent="0.3">
      <c r="A506" s="663">
        <v>25</v>
      </c>
      <c r="B506" s="664" t="s">
        <v>1680</v>
      </c>
      <c r="C506" s="664" t="s">
        <v>1870</v>
      </c>
      <c r="D506" s="745" t="s">
        <v>2571</v>
      </c>
      <c r="E506" s="746" t="s">
        <v>1906</v>
      </c>
      <c r="F506" s="664" t="s">
        <v>1866</v>
      </c>
      <c r="G506" s="664" t="s">
        <v>2178</v>
      </c>
      <c r="H506" s="664" t="s">
        <v>524</v>
      </c>
      <c r="I506" s="664" t="s">
        <v>2512</v>
      </c>
      <c r="J506" s="664" t="s">
        <v>2180</v>
      </c>
      <c r="K506" s="664" t="s">
        <v>2181</v>
      </c>
      <c r="L506" s="665">
        <v>0</v>
      </c>
      <c r="M506" s="665">
        <v>0</v>
      </c>
      <c r="N506" s="664">
        <v>2</v>
      </c>
      <c r="O506" s="747">
        <v>1</v>
      </c>
      <c r="P506" s="665">
        <v>0</v>
      </c>
      <c r="Q506" s="680"/>
      <c r="R506" s="664">
        <v>2</v>
      </c>
      <c r="S506" s="680">
        <v>1</v>
      </c>
      <c r="T506" s="747">
        <v>1</v>
      </c>
      <c r="U506" s="703">
        <v>1</v>
      </c>
    </row>
    <row r="507" spans="1:21" ht="14.4" customHeight="1" x14ac:dyDescent="0.3">
      <c r="A507" s="663">
        <v>25</v>
      </c>
      <c r="B507" s="664" t="s">
        <v>1680</v>
      </c>
      <c r="C507" s="664" t="s">
        <v>1870</v>
      </c>
      <c r="D507" s="745" t="s">
        <v>2571</v>
      </c>
      <c r="E507" s="746" t="s">
        <v>1906</v>
      </c>
      <c r="F507" s="664" t="s">
        <v>1866</v>
      </c>
      <c r="G507" s="664" t="s">
        <v>1918</v>
      </c>
      <c r="H507" s="664" t="s">
        <v>1188</v>
      </c>
      <c r="I507" s="664" t="s">
        <v>1258</v>
      </c>
      <c r="J507" s="664" t="s">
        <v>550</v>
      </c>
      <c r="K507" s="664" t="s">
        <v>1826</v>
      </c>
      <c r="L507" s="665">
        <v>18.260000000000002</v>
      </c>
      <c r="M507" s="665">
        <v>36.520000000000003</v>
      </c>
      <c r="N507" s="664">
        <v>2</v>
      </c>
      <c r="O507" s="747">
        <v>1</v>
      </c>
      <c r="P507" s="665"/>
      <c r="Q507" s="680">
        <v>0</v>
      </c>
      <c r="R507" s="664"/>
      <c r="S507" s="680">
        <v>0</v>
      </c>
      <c r="T507" s="747"/>
      <c r="U507" s="703">
        <v>0</v>
      </c>
    </row>
    <row r="508" spans="1:21" ht="14.4" customHeight="1" x14ac:dyDescent="0.3">
      <c r="A508" s="663">
        <v>25</v>
      </c>
      <c r="B508" s="664" t="s">
        <v>1680</v>
      </c>
      <c r="C508" s="664" t="s">
        <v>1870</v>
      </c>
      <c r="D508" s="745" t="s">
        <v>2571</v>
      </c>
      <c r="E508" s="746" t="s">
        <v>1906</v>
      </c>
      <c r="F508" s="664" t="s">
        <v>1866</v>
      </c>
      <c r="G508" s="664" t="s">
        <v>1918</v>
      </c>
      <c r="H508" s="664" t="s">
        <v>1188</v>
      </c>
      <c r="I508" s="664" t="s">
        <v>1197</v>
      </c>
      <c r="J508" s="664" t="s">
        <v>550</v>
      </c>
      <c r="K508" s="664" t="s">
        <v>1827</v>
      </c>
      <c r="L508" s="665">
        <v>36.54</v>
      </c>
      <c r="M508" s="665">
        <v>438.47999999999996</v>
      </c>
      <c r="N508" s="664">
        <v>12</v>
      </c>
      <c r="O508" s="747">
        <v>10.5</v>
      </c>
      <c r="P508" s="665">
        <v>255.77999999999997</v>
      </c>
      <c r="Q508" s="680">
        <v>0.58333333333333337</v>
      </c>
      <c r="R508" s="664">
        <v>7</v>
      </c>
      <c r="S508" s="680">
        <v>0.58333333333333337</v>
      </c>
      <c r="T508" s="747">
        <v>5.5</v>
      </c>
      <c r="U508" s="703">
        <v>0.52380952380952384</v>
      </c>
    </row>
    <row r="509" spans="1:21" ht="14.4" customHeight="1" x14ac:dyDescent="0.3">
      <c r="A509" s="663">
        <v>25</v>
      </c>
      <c r="B509" s="664" t="s">
        <v>1680</v>
      </c>
      <c r="C509" s="664" t="s">
        <v>1870</v>
      </c>
      <c r="D509" s="745" t="s">
        <v>2571</v>
      </c>
      <c r="E509" s="746" t="s">
        <v>1906</v>
      </c>
      <c r="F509" s="664" t="s">
        <v>1866</v>
      </c>
      <c r="G509" s="664" t="s">
        <v>1918</v>
      </c>
      <c r="H509" s="664" t="s">
        <v>524</v>
      </c>
      <c r="I509" s="664" t="s">
        <v>1090</v>
      </c>
      <c r="J509" s="664" t="s">
        <v>550</v>
      </c>
      <c r="K509" s="664" t="s">
        <v>1941</v>
      </c>
      <c r="L509" s="665">
        <v>36.54</v>
      </c>
      <c r="M509" s="665">
        <v>255.78</v>
      </c>
      <c r="N509" s="664">
        <v>7</v>
      </c>
      <c r="O509" s="747">
        <v>6</v>
      </c>
      <c r="P509" s="665">
        <v>146.16</v>
      </c>
      <c r="Q509" s="680">
        <v>0.5714285714285714</v>
      </c>
      <c r="R509" s="664">
        <v>4</v>
      </c>
      <c r="S509" s="680">
        <v>0.5714285714285714</v>
      </c>
      <c r="T509" s="747">
        <v>3</v>
      </c>
      <c r="U509" s="703">
        <v>0.5</v>
      </c>
    </row>
    <row r="510" spans="1:21" ht="14.4" customHeight="1" x14ac:dyDescent="0.3">
      <c r="A510" s="663">
        <v>25</v>
      </c>
      <c r="B510" s="664" t="s">
        <v>1680</v>
      </c>
      <c r="C510" s="664" t="s">
        <v>1870</v>
      </c>
      <c r="D510" s="745" t="s">
        <v>2571</v>
      </c>
      <c r="E510" s="746" t="s">
        <v>1906</v>
      </c>
      <c r="F510" s="664" t="s">
        <v>1866</v>
      </c>
      <c r="G510" s="664" t="s">
        <v>1918</v>
      </c>
      <c r="H510" s="664" t="s">
        <v>524</v>
      </c>
      <c r="I510" s="664" t="s">
        <v>1919</v>
      </c>
      <c r="J510" s="664" t="s">
        <v>550</v>
      </c>
      <c r="K510" s="664" t="s">
        <v>1920</v>
      </c>
      <c r="L510" s="665">
        <v>18.260000000000002</v>
      </c>
      <c r="M510" s="665">
        <v>36.520000000000003</v>
      </c>
      <c r="N510" s="664">
        <v>2</v>
      </c>
      <c r="O510" s="747">
        <v>1.5</v>
      </c>
      <c r="P510" s="665">
        <v>18.260000000000002</v>
      </c>
      <c r="Q510" s="680">
        <v>0.5</v>
      </c>
      <c r="R510" s="664">
        <v>1</v>
      </c>
      <c r="S510" s="680">
        <v>0.5</v>
      </c>
      <c r="T510" s="747">
        <v>0.5</v>
      </c>
      <c r="U510" s="703">
        <v>0.33333333333333331</v>
      </c>
    </row>
    <row r="511" spans="1:21" ht="14.4" customHeight="1" x14ac:dyDescent="0.3">
      <c r="A511" s="663">
        <v>25</v>
      </c>
      <c r="B511" s="664" t="s">
        <v>1680</v>
      </c>
      <c r="C511" s="664" t="s">
        <v>1870</v>
      </c>
      <c r="D511" s="745" t="s">
        <v>2571</v>
      </c>
      <c r="E511" s="746" t="s">
        <v>1906</v>
      </c>
      <c r="F511" s="664" t="s">
        <v>1866</v>
      </c>
      <c r="G511" s="664" t="s">
        <v>2513</v>
      </c>
      <c r="H511" s="664" t="s">
        <v>524</v>
      </c>
      <c r="I511" s="664" t="s">
        <v>2514</v>
      </c>
      <c r="J511" s="664" t="s">
        <v>2515</v>
      </c>
      <c r="K511" s="664" t="s">
        <v>2516</v>
      </c>
      <c r="L511" s="665">
        <v>0</v>
      </c>
      <c r="M511" s="665">
        <v>0</v>
      </c>
      <c r="N511" s="664">
        <v>1</v>
      </c>
      <c r="O511" s="747">
        <v>1</v>
      </c>
      <c r="P511" s="665">
        <v>0</v>
      </c>
      <c r="Q511" s="680"/>
      <c r="R511" s="664">
        <v>1</v>
      </c>
      <c r="S511" s="680">
        <v>1</v>
      </c>
      <c r="T511" s="747">
        <v>1</v>
      </c>
      <c r="U511" s="703">
        <v>1</v>
      </c>
    </row>
    <row r="512" spans="1:21" ht="14.4" customHeight="1" x14ac:dyDescent="0.3">
      <c r="A512" s="663">
        <v>25</v>
      </c>
      <c r="B512" s="664" t="s">
        <v>1680</v>
      </c>
      <c r="C512" s="664" t="s">
        <v>1870</v>
      </c>
      <c r="D512" s="745" t="s">
        <v>2571</v>
      </c>
      <c r="E512" s="746" t="s">
        <v>1906</v>
      </c>
      <c r="F512" s="664" t="s">
        <v>1866</v>
      </c>
      <c r="G512" s="664" t="s">
        <v>2139</v>
      </c>
      <c r="H512" s="664" t="s">
        <v>524</v>
      </c>
      <c r="I512" s="664" t="s">
        <v>1129</v>
      </c>
      <c r="J512" s="664" t="s">
        <v>1130</v>
      </c>
      <c r="K512" s="664" t="s">
        <v>1131</v>
      </c>
      <c r="L512" s="665">
        <v>108.44</v>
      </c>
      <c r="M512" s="665">
        <v>108.44</v>
      </c>
      <c r="N512" s="664">
        <v>1</v>
      </c>
      <c r="O512" s="747">
        <v>1</v>
      </c>
      <c r="P512" s="665"/>
      <c r="Q512" s="680">
        <v>0</v>
      </c>
      <c r="R512" s="664"/>
      <c r="S512" s="680">
        <v>0</v>
      </c>
      <c r="T512" s="747"/>
      <c r="U512" s="703">
        <v>0</v>
      </c>
    </row>
    <row r="513" spans="1:21" ht="14.4" customHeight="1" x14ac:dyDescent="0.3">
      <c r="A513" s="663">
        <v>25</v>
      </c>
      <c r="B513" s="664" t="s">
        <v>1680</v>
      </c>
      <c r="C513" s="664" t="s">
        <v>1870</v>
      </c>
      <c r="D513" s="745" t="s">
        <v>2571</v>
      </c>
      <c r="E513" s="746" t="s">
        <v>1906</v>
      </c>
      <c r="F513" s="664" t="s">
        <v>1866</v>
      </c>
      <c r="G513" s="664" t="s">
        <v>2230</v>
      </c>
      <c r="H513" s="664" t="s">
        <v>524</v>
      </c>
      <c r="I513" s="664" t="s">
        <v>2452</v>
      </c>
      <c r="J513" s="664" t="s">
        <v>2453</v>
      </c>
      <c r="K513" s="664" t="s">
        <v>2454</v>
      </c>
      <c r="L513" s="665">
        <v>99.11</v>
      </c>
      <c r="M513" s="665">
        <v>99.11</v>
      </c>
      <c r="N513" s="664">
        <v>1</v>
      </c>
      <c r="O513" s="747">
        <v>1</v>
      </c>
      <c r="P513" s="665"/>
      <c r="Q513" s="680">
        <v>0</v>
      </c>
      <c r="R513" s="664"/>
      <c r="S513" s="680">
        <v>0</v>
      </c>
      <c r="T513" s="747"/>
      <c r="U513" s="703">
        <v>0</v>
      </c>
    </row>
    <row r="514" spans="1:21" ht="14.4" customHeight="1" x14ac:dyDescent="0.3">
      <c r="A514" s="663">
        <v>25</v>
      </c>
      <c r="B514" s="664" t="s">
        <v>1680</v>
      </c>
      <c r="C514" s="664" t="s">
        <v>1870</v>
      </c>
      <c r="D514" s="745" t="s">
        <v>2571</v>
      </c>
      <c r="E514" s="746" t="s">
        <v>1906</v>
      </c>
      <c r="F514" s="664" t="s">
        <v>1866</v>
      </c>
      <c r="G514" s="664" t="s">
        <v>2517</v>
      </c>
      <c r="H514" s="664" t="s">
        <v>524</v>
      </c>
      <c r="I514" s="664" t="s">
        <v>2518</v>
      </c>
      <c r="J514" s="664" t="s">
        <v>2519</v>
      </c>
      <c r="K514" s="664" t="s">
        <v>2520</v>
      </c>
      <c r="L514" s="665">
        <v>0</v>
      </c>
      <c r="M514" s="665">
        <v>0</v>
      </c>
      <c r="N514" s="664">
        <v>1</v>
      </c>
      <c r="O514" s="747">
        <v>1</v>
      </c>
      <c r="P514" s="665"/>
      <c r="Q514" s="680"/>
      <c r="R514" s="664"/>
      <c r="S514" s="680">
        <v>0</v>
      </c>
      <c r="T514" s="747"/>
      <c r="U514" s="703">
        <v>0</v>
      </c>
    </row>
    <row r="515" spans="1:21" ht="14.4" customHeight="1" x14ac:dyDescent="0.3">
      <c r="A515" s="663">
        <v>25</v>
      </c>
      <c r="B515" s="664" t="s">
        <v>1680</v>
      </c>
      <c r="C515" s="664" t="s">
        <v>1870</v>
      </c>
      <c r="D515" s="745" t="s">
        <v>2571</v>
      </c>
      <c r="E515" s="746" t="s">
        <v>1906</v>
      </c>
      <c r="F515" s="664" t="s">
        <v>1866</v>
      </c>
      <c r="G515" s="664" t="s">
        <v>2256</v>
      </c>
      <c r="H515" s="664" t="s">
        <v>524</v>
      </c>
      <c r="I515" s="664" t="s">
        <v>2257</v>
      </c>
      <c r="J515" s="664" t="s">
        <v>2258</v>
      </c>
      <c r="K515" s="664" t="s">
        <v>2259</v>
      </c>
      <c r="L515" s="665">
        <v>139.04</v>
      </c>
      <c r="M515" s="665">
        <v>139.04</v>
      </c>
      <c r="N515" s="664">
        <v>1</v>
      </c>
      <c r="O515" s="747">
        <v>0.5</v>
      </c>
      <c r="P515" s="665"/>
      <c r="Q515" s="680">
        <v>0</v>
      </c>
      <c r="R515" s="664"/>
      <c r="S515" s="680">
        <v>0</v>
      </c>
      <c r="T515" s="747"/>
      <c r="U515" s="703">
        <v>0</v>
      </c>
    </row>
    <row r="516" spans="1:21" ht="14.4" customHeight="1" x14ac:dyDescent="0.3">
      <c r="A516" s="663">
        <v>25</v>
      </c>
      <c r="B516" s="664" t="s">
        <v>1680</v>
      </c>
      <c r="C516" s="664" t="s">
        <v>1870</v>
      </c>
      <c r="D516" s="745" t="s">
        <v>2571</v>
      </c>
      <c r="E516" s="746" t="s">
        <v>1906</v>
      </c>
      <c r="F516" s="664" t="s">
        <v>1866</v>
      </c>
      <c r="G516" s="664" t="s">
        <v>2103</v>
      </c>
      <c r="H516" s="664" t="s">
        <v>1188</v>
      </c>
      <c r="I516" s="664" t="s">
        <v>2104</v>
      </c>
      <c r="J516" s="664" t="s">
        <v>2105</v>
      </c>
      <c r="K516" s="664" t="s">
        <v>2106</v>
      </c>
      <c r="L516" s="665">
        <v>31.32</v>
      </c>
      <c r="M516" s="665">
        <v>31.32</v>
      </c>
      <c r="N516" s="664">
        <v>1</v>
      </c>
      <c r="O516" s="747">
        <v>1</v>
      </c>
      <c r="P516" s="665"/>
      <c r="Q516" s="680">
        <v>0</v>
      </c>
      <c r="R516" s="664"/>
      <c r="S516" s="680">
        <v>0</v>
      </c>
      <c r="T516" s="747"/>
      <c r="U516" s="703">
        <v>0</v>
      </c>
    </row>
    <row r="517" spans="1:21" ht="14.4" customHeight="1" x14ac:dyDescent="0.3">
      <c r="A517" s="663">
        <v>25</v>
      </c>
      <c r="B517" s="664" t="s">
        <v>1680</v>
      </c>
      <c r="C517" s="664" t="s">
        <v>1870</v>
      </c>
      <c r="D517" s="745" t="s">
        <v>2571</v>
      </c>
      <c r="E517" s="746" t="s">
        <v>1906</v>
      </c>
      <c r="F517" s="664" t="s">
        <v>1866</v>
      </c>
      <c r="G517" s="664" t="s">
        <v>2103</v>
      </c>
      <c r="H517" s="664" t="s">
        <v>524</v>
      </c>
      <c r="I517" s="664" t="s">
        <v>2521</v>
      </c>
      <c r="J517" s="664" t="s">
        <v>2522</v>
      </c>
      <c r="K517" s="664" t="s">
        <v>2106</v>
      </c>
      <c r="L517" s="665">
        <v>31.32</v>
      </c>
      <c r="M517" s="665">
        <v>62.64</v>
      </c>
      <c r="N517" s="664">
        <v>2</v>
      </c>
      <c r="O517" s="747">
        <v>2</v>
      </c>
      <c r="P517" s="665">
        <v>31.32</v>
      </c>
      <c r="Q517" s="680">
        <v>0.5</v>
      </c>
      <c r="R517" s="664">
        <v>1</v>
      </c>
      <c r="S517" s="680">
        <v>0.5</v>
      </c>
      <c r="T517" s="747">
        <v>1</v>
      </c>
      <c r="U517" s="703">
        <v>0.5</v>
      </c>
    </row>
    <row r="518" spans="1:21" ht="14.4" customHeight="1" x14ac:dyDescent="0.3">
      <c r="A518" s="663">
        <v>25</v>
      </c>
      <c r="B518" s="664" t="s">
        <v>1680</v>
      </c>
      <c r="C518" s="664" t="s">
        <v>1870</v>
      </c>
      <c r="D518" s="745" t="s">
        <v>2571</v>
      </c>
      <c r="E518" s="746" t="s">
        <v>1894</v>
      </c>
      <c r="F518" s="664" t="s">
        <v>1866</v>
      </c>
      <c r="G518" s="664" t="s">
        <v>1915</v>
      </c>
      <c r="H518" s="664" t="s">
        <v>524</v>
      </c>
      <c r="I518" s="664" t="s">
        <v>1932</v>
      </c>
      <c r="J518" s="664" t="s">
        <v>1640</v>
      </c>
      <c r="K518" s="664" t="s">
        <v>1933</v>
      </c>
      <c r="L518" s="665">
        <v>154.36000000000001</v>
      </c>
      <c r="M518" s="665">
        <v>463.08000000000004</v>
      </c>
      <c r="N518" s="664">
        <v>3</v>
      </c>
      <c r="O518" s="747">
        <v>3</v>
      </c>
      <c r="P518" s="665">
        <v>463.08000000000004</v>
      </c>
      <c r="Q518" s="680">
        <v>1</v>
      </c>
      <c r="R518" s="664">
        <v>3</v>
      </c>
      <c r="S518" s="680">
        <v>1</v>
      </c>
      <c r="T518" s="747">
        <v>3</v>
      </c>
      <c r="U518" s="703">
        <v>1</v>
      </c>
    </row>
    <row r="519" spans="1:21" ht="14.4" customHeight="1" x14ac:dyDescent="0.3">
      <c r="A519" s="663">
        <v>25</v>
      </c>
      <c r="B519" s="664" t="s">
        <v>1680</v>
      </c>
      <c r="C519" s="664" t="s">
        <v>1870</v>
      </c>
      <c r="D519" s="745" t="s">
        <v>2571</v>
      </c>
      <c r="E519" s="746" t="s">
        <v>1894</v>
      </c>
      <c r="F519" s="664" t="s">
        <v>1866</v>
      </c>
      <c r="G519" s="664" t="s">
        <v>1915</v>
      </c>
      <c r="H519" s="664" t="s">
        <v>1188</v>
      </c>
      <c r="I519" s="664" t="s">
        <v>1518</v>
      </c>
      <c r="J519" s="664" t="s">
        <v>1317</v>
      </c>
      <c r="K519" s="664" t="s">
        <v>1795</v>
      </c>
      <c r="L519" s="665">
        <v>154.36000000000001</v>
      </c>
      <c r="M519" s="665">
        <v>154.36000000000001</v>
      </c>
      <c r="N519" s="664">
        <v>1</v>
      </c>
      <c r="O519" s="747">
        <v>1</v>
      </c>
      <c r="P519" s="665"/>
      <c r="Q519" s="680">
        <v>0</v>
      </c>
      <c r="R519" s="664"/>
      <c r="S519" s="680">
        <v>0</v>
      </c>
      <c r="T519" s="747"/>
      <c r="U519" s="703">
        <v>0</v>
      </c>
    </row>
    <row r="520" spans="1:21" ht="14.4" customHeight="1" x14ac:dyDescent="0.3">
      <c r="A520" s="663">
        <v>25</v>
      </c>
      <c r="B520" s="664" t="s">
        <v>1680</v>
      </c>
      <c r="C520" s="664" t="s">
        <v>1870</v>
      </c>
      <c r="D520" s="745" t="s">
        <v>2571</v>
      </c>
      <c r="E520" s="746" t="s">
        <v>1894</v>
      </c>
      <c r="F520" s="664" t="s">
        <v>1866</v>
      </c>
      <c r="G520" s="664" t="s">
        <v>2234</v>
      </c>
      <c r="H520" s="664" t="s">
        <v>524</v>
      </c>
      <c r="I520" s="664" t="s">
        <v>2334</v>
      </c>
      <c r="J520" s="664" t="s">
        <v>2332</v>
      </c>
      <c r="K520" s="664" t="s">
        <v>2335</v>
      </c>
      <c r="L520" s="665">
        <v>0</v>
      </c>
      <c r="M520" s="665">
        <v>0</v>
      </c>
      <c r="N520" s="664">
        <v>1</v>
      </c>
      <c r="O520" s="747">
        <v>1</v>
      </c>
      <c r="P520" s="665"/>
      <c r="Q520" s="680"/>
      <c r="R520" s="664"/>
      <c r="S520" s="680">
        <v>0</v>
      </c>
      <c r="T520" s="747"/>
      <c r="U520" s="703">
        <v>0</v>
      </c>
    </row>
    <row r="521" spans="1:21" ht="14.4" customHeight="1" x14ac:dyDescent="0.3">
      <c r="A521" s="663">
        <v>25</v>
      </c>
      <c r="B521" s="664" t="s">
        <v>1680</v>
      </c>
      <c r="C521" s="664" t="s">
        <v>1870</v>
      </c>
      <c r="D521" s="745" t="s">
        <v>2571</v>
      </c>
      <c r="E521" s="746" t="s">
        <v>1894</v>
      </c>
      <c r="F521" s="664" t="s">
        <v>1866</v>
      </c>
      <c r="G521" s="664" t="s">
        <v>2083</v>
      </c>
      <c r="H521" s="664" t="s">
        <v>524</v>
      </c>
      <c r="I521" s="664" t="s">
        <v>2523</v>
      </c>
      <c r="J521" s="664" t="s">
        <v>2524</v>
      </c>
      <c r="K521" s="664" t="s">
        <v>2511</v>
      </c>
      <c r="L521" s="665">
        <v>141.04</v>
      </c>
      <c r="M521" s="665">
        <v>141.04</v>
      </c>
      <c r="N521" s="664">
        <v>1</v>
      </c>
      <c r="O521" s="747">
        <v>0.5</v>
      </c>
      <c r="P521" s="665">
        <v>141.04</v>
      </c>
      <c r="Q521" s="680">
        <v>1</v>
      </c>
      <c r="R521" s="664">
        <v>1</v>
      </c>
      <c r="S521" s="680">
        <v>1</v>
      </c>
      <c r="T521" s="747">
        <v>0.5</v>
      </c>
      <c r="U521" s="703">
        <v>1</v>
      </c>
    </row>
    <row r="522" spans="1:21" ht="14.4" customHeight="1" x14ac:dyDescent="0.3">
      <c r="A522" s="663">
        <v>25</v>
      </c>
      <c r="B522" s="664" t="s">
        <v>1680</v>
      </c>
      <c r="C522" s="664" t="s">
        <v>1870</v>
      </c>
      <c r="D522" s="745" t="s">
        <v>2571</v>
      </c>
      <c r="E522" s="746" t="s">
        <v>1894</v>
      </c>
      <c r="F522" s="664" t="s">
        <v>1866</v>
      </c>
      <c r="G522" s="664" t="s">
        <v>2281</v>
      </c>
      <c r="H522" s="664" t="s">
        <v>524</v>
      </c>
      <c r="I522" s="664" t="s">
        <v>2282</v>
      </c>
      <c r="J522" s="664" t="s">
        <v>2283</v>
      </c>
      <c r="K522" s="664" t="s">
        <v>2284</v>
      </c>
      <c r="L522" s="665">
        <v>0</v>
      </c>
      <c r="M522" s="665">
        <v>0</v>
      </c>
      <c r="N522" s="664">
        <v>1</v>
      </c>
      <c r="O522" s="747">
        <v>0.5</v>
      </c>
      <c r="P522" s="665">
        <v>0</v>
      </c>
      <c r="Q522" s="680"/>
      <c r="R522" s="664">
        <v>1</v>
      </c>
      <c r="S522" s="680">
        <v>1</v>
      </c>
      <c r="T522" s="747">
        <v>0.5</v>
      </c>
      <c r="U522" s="703">
        <v>1</v>
      </c>
    </row>
    <row r="523" spans="1:21" ht="14.4" customHeight="1" x14ac:dyDescent="0.3">
      <c r="A523" s="663">
        <v>25</v>
      </c>
      <c r="B523" s="664" t="s">
        <v>1680</v>
      </c>
      <c r="C523" s="664" t="s">
        <v>1870</v>
      </c>
      <c r="D523" s="745" t="s">
        <v>2571</v>
      </c>
      <c r="E523" s="746" t="s">
        <v>1897</v>
      </c>
      <c r="F523" s="664" t="s">
        <v>1866</v>
      </c>
      <c r="G523" s="664" t="s">
        <v>1915</v>
      </c>
      <c r="H523" s="664" t="s">
        <v>524</v>
      </c>
      <c r="I523" s="664" t="s">
        <v>1934</v>
      </c>
      <c r="J523" s="664" t="s">
        <v>1317</v>
      </c>
      <c r="K523" s="664" t="s">
        <v>1935</v>
      </c>
      <c r="L523" s="665">
        <v>0</v>
      </c>
      <c r="M523" s="665">
        <v>0</v>
      </c>
      <c r="N523" s="664">
        <v>1</v>
      </c>
      <c r="O523" s="747">
        <v>1</v>
      </c>
      <c r="P523" s="665">
        <v>0</v>
      </c>
      <c r="Q523" s="680"/>
      <c r="R523" s="664">
        <v>1</v>
      </c>
      <c r="S523" s="680">
        <v>1</v>
      </c>
      <c r="T523" s="747">
        <v>1</v>
      </c>
      <c r="U523" s="703">
        <v>1</v>
      </c>
    </row>
    <row r="524" spans="1:21" ht="14.4" customHeight="1" x14ac:dyDescent="0.3">
      <c r="A524" s="663">
        <v>25</v>
      </c>
      <c r="B524" s="664" t="s">
        <v>1680</v>
      </c>
      <c r="C524" s="664" t="s">
        <v>1870</v>
      </c>
      <c r="D524" s="745" t="s">
        <v>2571</v>
      </c>
      <c r="E524" s="746" t="s">
        <v>1897</v>
      </c>
      <c r="F524" s="664" t="s">
        <v>1866</v>
      </c>
      <c r="G524" s="664" t="s">
        <v>1915</v>
      </c>
      <c r="H524" s="664" t="s">
        <v>1188</v>
      </c>
      <c r="I524" s="664" t="s">
        <v>1518</v>
      </c>
      <c r="J524" s="664" t="s">
        <v>1317</v>
      </c>
      <c r="K524" s="664" t="s">
        <v>1795</v>
      </c>
      <c r="L524" s="665">
        <v>154.36000000000001</v>
      </c>
      <c r="M524" s="665">
        <v>1080.52</v>
      </c>
      <c r="N524" s="664">
        <v>7</v>
      </c>
      <c r="O524" s="747">
        <v>7</v>
      </c>
      <c r="P524" s="665">
        <v>771.80000000000007</v>
      </c>
      <c r="Q524" s="680">
        <v>0.71428571428571441</v>
      </c>
      <c r="R524" s="664">
        <v>5</v>
      </c>
      <c r="S524" s="680">
        <v>0.7142857142857143</v>
      </c>
      <c r="T524" s="747">
        <v>5</v>
      </c>
      <c r="U524" s="703">
        <v>0.7142857142857143</v>
      </c>
    </row>
    <row r="525" spans="1:21" ht="14.4" customHeight="1" x14ac:dyDescent="0.3">
      <c r="A525" s="663">
        <v>25</v>
      </c>
      <c r="B525" s="664" t="s">
        <v>1680</v>
      </c>
      <c r="C525" s="664" t="s">
        <v>1870</v>
      </c>
      <c r="D525" s="745" t="s">
        <v>2571</v>
      </c>
      <c r="E525" s="746" t="s">
        <v>1897</v>
      </c>
      <c r="F525" s="664" t="s">
        <v>1866</v>
      </c>
      <c r="G525" s="664" t="s">
        <v>1968</v>
      </c>
      <c r="H525" s="664" t="s">
        <v>524</v>
      </c>
      <c r="I525" s="664" t="s">
        <v>2046</v>
      </c>
      <c r="J525" s="664" t="s">
        <v>1456</v>
      </c>
      <c r="K525" s="664" t="s">
        <v>2047</v>
      </c>
      <c r="L525" s="665">
        <v>0</v>
      </c>
      <c r="M525" s="665">
        <v>0</v>
      </c>
      <c r="N525" s="664">
        <v>1</v>
      </c>
      <c r="O525" s="747">
        <v>0.5</v>
      </c>
      <c r="P525" s="665">
        <v>0</v>
      </c>
      <c r="Q525" s="680"/>
      <c r="R525" s="664">
        <v>1</v>
      </c>
      <c r="S525" s="680">
        <v>1</v>
      </c>
      <c r="T525" s="747">
        <v>0.5</v>
      </c>
      <c r="U525" s="703">
        <v>1</v>
      </c>
    </row>
    <row r="526" spans="1:21" ht="14.4" customHeight="1" x14ac:dyDescent="0.3">
      <c r="A526" s="663">
        <v>25</v>
      </c>
      <c r="B526" s="664" t="s">
        <v>1680</v>
      </c>
      <c r="C526" s="664" t="s">
        <v>1870</v>
      </c>
      <c r="D526" s="745" t="s">
        <v>2571</v>
      </c>
      <c r="E526" s="746" t="s">
        <v>1897</v>
      </c>
      <c r="F526" s="664" t="s">
        <v>1866</v>
      </c>
      <c r="G526" s="664" t="s">
        <v>2083</v>
      </c>
      <c r="H526" s="664" t="s">
        <v>524</v>
      </c>
      <c r="I526" s="664" t="s">
        <v>2523</v>
      </c>
      <c r="J526" s="664" t="s">
        <v>2524</v>
      </c>
      <c r="K526" s="664" t="s">
        <v>2511</v>
      </c>
      <c r="L526" s="665">
        <v>141.04</v>
      </c>
      <c r="M526" s="665">
        <v>141.04</v>
      </c>
      <c r="N526" s="664">
        <v>1</v>
      </c>
      <c r="O526" s="747">
        <v>0.5</v>
      </c>
      <c r="P526" s="665">
        <v>141.04</v>
      </c>
      <c r="Q526" s="680">
        <v>1</v>
      </c>
      <c r="R526" s="664">
        <v>1</v>
      </c>
      <c r="S526" s="680">
        <v>1</v>
      </c>
      <c r="T526" s="747">
        <v>0.5</v>
      </c>
      <c r="U526" s="703">
        <v>1</v>
      </c>
    </row>
    <row r="527" spans="1:21" ht="14.4" customHeight="1" x14ac:dyDescent="0.3">
      <c r="A527" s="663">
        <v>25</v>
      </c>
      <c r="B527" s="664" t="s">
        <v>1680</v>
      </c>
      <c r="C527" s="664" t="s">
        <v>1870</v>
      </c>
      <c r="D527" s="745" t="s">
        <v>2571</v>
      </c>
      <c r="E527" s="746" t="s">
        <v>1896</v>
      </c>
      <c r="F527" s="664" t="s">
        <v>1866</v>
      </c>
      <c r="G527" s="664" t="s">
        <v>1915</v>
      </c>
      <c r="H527" s="664" t="s">
        <v>1188</v>
      </c>
      <c r="I527" s="664" t="s">
        <v>1518</v>
      </c>
      <c r="J527" s="664" t="s">
        <v>1317</v>
      </c>
      <c r="K527" s="664" t="s">
        <v>1795</v>
      </c>
      <c r="L527" s="665">
        <v>154.36000000000001</v>
      </c>
      <c r="M527" s="665">
        <v>617.44000000000005</v>
      </c>
      <c r="N527" s="664">
        <v>4</v>
      </c>
      <c r="O527" s="747">
        <v>3.5</v>
      </c>
      <c r="P527" s="665">
        <v>154.36000000000001</v>
      </c>
      <c r="Q527" s="680">
        <v>0.25</v>
      </c>
      <c r="R527" s="664">
        <v>1</v>
      </c>
      <c r="S527" s="680">
        <v>0.25</v>
      </c>
      <c r="T527" s="747">
        <v>0.5</v>
      </c>
      <c r="U527" s="703">
        <v>0.14285714285714285</v>
      </c>
    </row>
    <row r="528" spans="1:21" ht="14.4" customHeight="1" x14ac:dyDescent="0.3">
      <c r="A528" s="663">
        <v>25</v>
      </c>
      <c r="B528" s="664" t="s">
        <v>1680</v>
      </c>
      <c r="C528" s="664" t="s">
        <v>1870</v>
      </c>
      <c r="D528" s="745" t="s">
        <v>2571</v>
      </c>
      <c r="E528" s="746" t="s">
        <v>1896</v>
      </c>
      <c r="F528" s="664" t="s">
        <v>1866</v>
      </c>
      <c r="G528" s="664" t="s">
        <v>1968</v>
      </c>
      <c r="H528" s="664" t="s">
        <v>524</v>
      </c>
      <c r="I528" s="664" t="s">
        <v>2046</v>
      </c>
      <c r="J528" s="664" t="s">
        <v>1456</v>
      </c>
      <c r="K528" s="664" t="s">
        <v>2047</v>
      </c>
      <c r="L528" s="665">
        <v>0</v>
      </c>
      <c r="M528" s="665">
        <v>0</v>
      </c>
      <c r="N528" s="664">
        <v>1</v>
      </c>
      <c r="O528" s="747">
        <v>0.5</v>
      </c>
      <c r="P528" s="665">
        <v>0</v>
      </c>
      <c r="Q528" s="680"/>
      <c r="R528" s="664">
        <v>1</v>
      </c>
      <c r="S528" s="680">
        <v>1</v>
      </c>
      <c r="T528" s="747">
        <v>0.5</v>
      </c>
      <c r="U528" s="703">
        <v>1</v>
      </c>
    </row>
    <row r="529" spans="1:21" ht="14.4" customHeight="1" x14ac:dyDescent="0.3">
      <c r="A529" s="663">
        <v>25</v>
      </c>
      <c r="B529" s="664" t="s">
        <v>1680</v>
      </c>
      <c r="C529" s="664" t="s">
        <v>1870</v>
      </c>
      <c r="D529" s="745" t="s">
        <v>2571</v>
      </c>
      <c r="E529" s="746" t="s">
        <v>1896</v>
      </c>
      <c r="F529" s="664" t="s">
        <v>1866</v>
      </c>
      <c r="G529" s="664" t="s">
        <v>1950</v>
      </c>
      <c r="H529" s="664" t="s">
        <v>524</v>
      </c>
      <c r="I529" s="664" t="s">
        <v>2214</v>
      </c>
      <c r="J529" s="664" t="s">
        <v>1952</v>
      </c>
      <c r="K529" s="664" t="s">
        <v>2215</v>
      </c>
      <c r="L529" s="665">
        <v>0</v>
      </c>
      <c r="M529" s="665">
        <v>0</v>
      </c>
      <c r="N529" s="664">
        <v>1</v>
      </c>
      <c r="O529" s="747">
        <v>0.5</v>
      </c>
      <c r="P529" s="665">
        <v>0</v>
      </c>
      <c r="Q529" s="680"/>
      <c r="R529" s="664">
        <v>1</v>
      </c>
      <c r="S529" s="680">
        <v>1</v>
      </c>
      <c r="T529" s="747">
        <v>0.5</v>
      </c>
      <c r="U529" s="703">
        <v>1</v>
      </c>
    </row>
    <row r="530" spans="1:21" ht="14.4" customHeight="1" x14ac:dyDescent="0.3">
      <c r="A530" s="663">
        <v>25</v>
      </c>
      <c r="B530" s="664" t="s">
        <v>1680</v>
      </c>
      <c r="C530" s="664" t="s">
        <v>1870</v>
      </c>
      <c r="D530" s="745" t="s">
        <v>2571</v>
      </c>
      <c r="E530" s="746" t="s">
        <v>1896</v>
      </c>
      <c r="F530" s="664" t="s">
        <v>1866</v>
      </c>
      <c r="G530" s="664" t="s">
        <v>1918</v>
      </c>
      <c r="H530" s="664" t="s">
        <v>1188</v>
      </c>
      <c r="I530" s="664" t="s">
        <v>1258</v>
      </c>
      <c r="J530" s="664" t="s">
        <v>550</v>
      </c>
      <c r="K530" s="664" t="s">
        <v>1826</v>
      </c>
      <c r="L530" s="665">
        <v>18.260000000000002</v>
      </c>
      <c r="M530" s="665">
        <v>18.260000000000002</v>
      </c>
      <c r="N530" s="664">
        <v>1</v>
      </c>
      <c r="O530" s="747">
        <v>0.5</v>
      </c>
      <c r="P530" s="665">
        <v>18.260000000000002</v>
      </c>
      <c r="Q530" s="680">
        <v>1</v>
      </c>
      <c r="R530" s="664">
        <v>1</v>
      </c>
      <c r="S530" s="680">
        <v>1</v>
      </c>
      <c r="T530" s="747">
        <v>0.5</v>
      </c>
      <c r="U530" s="703">
        <v>1</v>
      </c>
    </row>
    <row r="531" spans="1:21" ht="14.4" customHeight="1" x14ac:dyDescent="0.3">
      <c r="A531" s="663">
        <v>25</v>
      </c>
      <c r="B531" s="664" t="s">
        <v>1680</v>
      </c>
      <c r="C531" s="664" t="s">
        <v>1870</v>
      </c>
      <c r="D531" s="745" t="s">
        <v>2571</v>
      </c>
      <c r="E531" s="746" t="s">
        <v>1909</v>
      </c>
      <c r="F531" s="664" t="s">
        <v>1866</v>
      </c>
      <c r="G531" s="664" t="s">
        <v>1915</v>
      </c>
      <c r="H531" s="664" t="s">
        <v>1188</v>
      </c>
      <c r="I531" s="664" t="s">
        <v>1518</v>
      </c>
      <c r="J531" s="664" t="s">
        <v>1317</v>
      </c>
      <c r="K531" s="664" t="s">
        <v>1795</v>
      </c>
      <c r="L531" s="665">
        <v>154.36000000000001</v>
      </c>
      <c r="M531" s="665">
        <v>1080.52</v>
      </c>
      <c r="N531" s="664">
        <v>7</v>
      </c>
      <c r="O531" s="747">
        <v>6.5</v>
      </c>
      <c r="P531" s="665">
        <v>771.80000000000007</v>
      </c>
      <c r="Q531" s="680">
        <v>0.71428571428571441</v>
      </c>
      <c r="R531" s="664">
        <v>5</v>
      </c>
      <c r="S531" s="680">
        <v>0.7142857142857143</v>
      </c>
      <c r="T531" s="747">
        <v>4.5</v>
      </c>
      <c r="U531" s="703">
        <v>0.69230769230769229</v>
      </c>
    </row>
    <row r="532" spans="1:21" ht="14.4" customHeight="1" x14ac:dyDescent="0.3">
      <c r="A532" s="663">
        <v>25</v>
      </c>
      <c r="B532" s="664" t="s">
        <v>1680</v>
      </c>
      <c r="C532" s="664" t="s">
        <v>1870</v>
      </c>
      <c r="D532" s="745" t="s">
        <v>2571</v>
      </c>
      <c r="E532" s="746" t="s">
        <v>1909</v>
      </c>
      <c r="F532" s="664" t="s">
        <v>1866</v>
      </c>
      <c r="G532" s="664" t="s">
        <v>1918</v>
      </c>
      <c r="H532" s="664" t="s">
        <v>524</v>
      </c>
      <c r="I532" s="664" t="s">
        <v>1919</v>
      </c>
      <c r="J532" s="664" t="s">
        <v>550</v>
      </c>
      <c r="K532" s="664" t="s">
        <v>1920</v>
      </c>
      <c r="L532" s="665">
        <v>18.260000000000002</v>
      </c>
      <c r="M532" s="665">
        <v>18.260000000000002</v>
      </c>
      <c r="N532" s="664">
        <v>1</v>
      </c>
      <c r="O532" s="747">
        <v>0.5</v>
      </c>
      <c r="P532" s="665">
        <v>18.260000000000002</v>
      </c>
      <c r="Q532" s="680">
        <v>1</v>
      </c>
      <c r="R532" s="664">
        <v>1</v>
      </c>
      <c r="S532" s="680">
        <v>1</v>
      </c>
      <c r="T532" s="747">
        <v>0.5</v>
      </c>
      <c r="U532" s="703">
        <v>1</v>
      </c>
    </row>
    <row r="533" spans="1:21" ht="14.4" customHeight="1" x14ac:dyDescent="0.3">
      <c r="A533" s="663">
        <v>25</v>
      </c>
      <c r="B533" s="664" t="s">
        <v>1680</v>
      </c>
      <c r="C533" s="664" t="s">
        <v>1870</v>
      </c>
      <c r="D533" s="745" t="s">
        <v>2571</v>
      </c>
      <c r="E533" s="746" t="s">
        <v>1892</v>
      </c>
      <c r="F533" s="664" t="s">
        <v>1866</v>
      </c>
      <c r="G533" s="664" t="s">
        <v>2203</v>
      </c>
      <c r="H533" s="664" t="s">
        <v>524</v>
      </c>
      <c r="I533" s="664" t="s">
        <v>2525</v>
      </c>
      <c r="J533" s="664" t="s">
        <v>2526</v>
      </c>
      <c r="K533" s="664" t="s">
        <v>2527</v>
      </c>
      <c r="L533" s="665">
        <v>41.43</v>
      </c>
      <c r="M533" s="665">
        <v>41.43</v>
      </c>
      <c r="N533" s="664">
        <v>1</v>
      </c>
      <c r="O533" s="747">
        <v>1</v>
      </c>
      <c r="P533" s="665">
        <v>41.43</v>
      </c>
      <c r="Q533" s="680">
        <v>1</v>
      </c>
      <c r="R533" s="664">
        <v>1</v>
      </c>
      <c r="S533" s="680">
        <v>1</v>
      </c>
      <c r="T533" s="747">
        <v>1</v>
      </c>
      <c r="U533" s="703">
        <v>1</v>
      </c>
    </row>
    <row r="534" spans="1:21" ht="14.4" customHeight="1" x14ac:dyDescent="0.3">
      <c r="A534" s="663">
        <v>25</v>
      </c>
      <c r="B534" s="664" t="s">
        <v>1680</v>
      </c>
      <c r="C534" s="664" t="s">
        <v>1870</v>
      </c>
      <c r="D534" s="745" t="s">
        <v>2571</v>
      </c>
      <c r="E534" s="746" t="s">
        <v>1892</v>
      </c>
      <c r="F534" s="664" t="s">
        <v>1866</v>
      </c>
      <c r="G534" s="664" t="s">
        <v>1915</v>
      </c>
      <c r="H534" s="664" t="s">
        <v>1188</v>
      </c>
      <c r="I534" s="664" t="s">
        <v>1518</v>
      </c>
      <c r="J534" s="664" t="s">
        <v>1317</v>
      </c>
      <c r="K534" s="664" t="s">
        <v>1795</v>
      </c>
      <c r="L534" s="665">
        <v>154.36000000000001</v>
      </c>
      <c r="M534" s="665">
        <v>463.08000000000004</v>
      </c>
      <c r="N534" s="664">
        <v>3</v>
      </c>
      <c r="O534" s="747">
        <v>3</v>
      </c>
      <c r="P534" s="665">
        <v>154.36000000000001</v>
      </c>
      <c r="Q534" s="680">
        <v>0.33333333333333331</v>
      </c>
      <c r="R534" s="664">
        <v>1</v>
      </c>
      <c r="S534" s="680">
        <v>0.33333333333333331</v>
      </c>
      <c r="T534" s="747">
        <v>1</v>
      </c>
      <c r="U534" s="703">
        <v>0.33333333333333331</v>
      </c>
    </row>
    <row r="535" spans="1:21" ht="14.4" customHeight="1" x14ac:dyDescent="0.3">
      <c r="A535" s="663">
        <v>25</v>
      </c>
      <c r="B535" s="664" t="s">
        <v>1680</v>
      </c>
      <c r="C535" s="664" t="s">
        <v>1870</v>
      </c>
      <c r="D535" s="745" t="s">
        <v>2571</v>
      </c>
      <c r="E535" s="746" t="s">
        <v>1892</v>
      </c>
      <c r="F535" s="664" t="s">
        <v>1866</v>
      </c>
      <c r="G535" s="664" t="s">
        <v>1916</v>
      </c>
      <c r="H535" s="664" t="s">
        <v>524</v>
      </c>
      <c r="I535" s="664" t="s">
        <v>1463</v>
      </c>
      <c r="J535" s="664" t="s">
        <v>1464</v>
      </c>
      <c r="K535" s="664" t="s">
        <v>1917</v>
      </c>
      <c r="L535" s="665">
        <v>132.97999999999999</v>
      </c>
      <c r="M535" s="665">
        <v>664.89999999999986</v>
      </c>
      <c r="N535" s="664">
        <v>5</v>
      </c>
      <c r="O535" s="747">
        <v>3</v>
      </c>
      <c r="P535" s="665">
        <v>265.95999999999998</v>
      </c>
      <c r="Q535" s="680">
        <v>0.40000000000000008</v>
      </c>
      <c r="R535" s="664">
        <v>2</v>
      </c>
      <c r="S535" s="680">
        <v>0.4</v>
      </c>
      <c r="T535" s="747">
        <v>1</v>
      </c>
      <c r="U535" s="703">
        <v>0.33333333333333331</v>
      </c>
    </row>
    <row r="536" spans="1:21" ht="14.4" customHeight="1" x14ac:dyDescent="0.3">
      <c r="A536" s="663">
        <v>25</v>
      </c>
      <c r="B536" s="664" t="s">
        <v>1680</v>
      </c>
      <c r="C536" s="664" t="s">
        <v>1870</v>
      </c>
      <c r="D536" s="745" t="s">
        <v>2571</v>
      </c>
      <c r="E536" s="746" t="s">
        <v>1885</v>
      </c>
      <c r="F536" s="664" t="s">
        <v>1866</v>
      </c>
      <c r="G536" s="664" t="s">
        <v>1915</v>
      </c>
      <c r="H536" s="664" t="s">
        <v>1188</v>
      </c>
      <c r="I536" s="664" t="s">
        <v>1518</v>
      </c>
      <c r="J536" s="664" t="s">
        <v>1317</v>
      </c>
      <c r="K536" s="664" t="s">
        <v>1795</v>
      </c>
      <c r="L536" s="665">
        <v>154.36000000000001</v>
      </c>
      <c r="M536" s="665">
        <v>1080.52</v>
      </c>
      <c r="N536" s="664">
        <v>7</v>
      </c>
      <c r="O536" s="747">
        <v>7</v>
      </c>
      <c r="P536" s="665">
        <v>463.08000000000004</v>
      </c>
      <c r="Q536" s="680">
        <v>0.4285714285714286</v>
      </c>
      <c r="R536" s="664">
        <v>3</v>
      </c>
      <c r="S536" s="680">
        <v>0.42857142857142855</v>
      </c>
      <c r="T536" s="747">
        <v>3</v>
      </c>
      <c r="U536" s="703">
        <v>0.42857142857142855</v>
      </c>
    </row>
    <row r="537" spans="1:21" ht="14.4" customHeight="1" x14ac:dyDescent="0.3">
      <c r="A537" s="663">
        <v>25</v>
      </c>
      <c r="B537" s="664" t="s">
        <v>1680</v>
      </c>
      <c r="C537" s="664" t="s">
        <v>1870</v>
      </c>
      <c r="D537" s="745" t="s">
        <v>2571</v>
      </c>
      <c r="E537" s="746" t="s">
        <v>1885</v>
      </c>
      <c r="F537" s="664" t="s">
        <v>1866</v>
      </c>
      <c r="G537" s="664" t="s">
        <v>1915</v>
      </c>
      <c r="H537" s="664" t="s">
        <v>1188</v>
      </c>
      <c r="I537" s="664" t="s">
        <v>2009</v>
      </c>
      <c r="J537" s="664" t="s">
        <v>2010</v>
      </c>
      <c r="K537" s="664" t="s">
        <v>2011</v>
      </c>
      <c r="L537" s="665">
        <v>149.52000000000001</v>
      </c>
      <c r="M537" s="665">
        <v>149.52000000000001</v>
      </c>
      <c r="N537" s="664">
        <v>1</v>
      </c>
      <c r="O537" s="747">
        <v>1</v>
      </c>
      <c r="P537" s="665">
        <v>149.52000000000001</v>
      </c>
      <c r="Q537" s="680">
        <v>1</v>
      </c>
      <c r="R537" s="664">
        <v>1</v>
      </c>
      <c r="S537" s="680">
        <v>1</v>
      </c>
      <c r="T537" s="747">
        <v>1</v>
      </c>
      <c r="U537" s="703">
        <v>1</v>
      </c>
    </row>
    <row r="538" spans="1:21" ht="14.4" customHeight="1" x14ac:dyDescent="0.3">
      <c r="A538" s="663">
        <v>25</v>
      </c>
      <c r="B538" s="664" t="s">
        <v>1680</v>
      </c>
      <c r="C538" s="664" t="s">
        <v>1870</v>
      </c>
      <c r="D538" s="745" t="s">
        <v>2571</v>
      </c>
      <c r="E538" s="746" t="s">
        <v>1885</v>
      </c>
      <c r="F538" s="664" t="s">
        <v>1866</v>
      </c>
      <c r="G538" s="664" t="s">
        <v>2069</v>
      </c>
      <c r="H538" s="664" t="s">
        <v>524</v>
      </c>
      <c r="I538" s="664" t="s">
        <v>2070</v>
      </c>
      <c r="J538" s="664" t="s">
        <v>2071</v>
      </c>
      <c r="K538" s="664" t="s">
        <v>2072</v>
      </c>
      <c r="L538" s="665">
        <v>20.3</v>
      </c>
      <c r="M538" s="665">
        <v>20.3</v>
      </c>
      <c r="N538" s="664">
        <v>1</v>
      </c>
      <c r="O538" s="747">
        <v>1</v>
      </c>
      <c r="P538" s="665">
        <v>20.3</v>
      </c>
      <c r="Q538" s="680">
        <v>1</v>
      </c>
      <c r="R538" s="664">
        <v>1</v>
      </c>
      <c r="S538" s="680">
        <v>1</v>
      </c>
      <c r="T538" s="747">
        <v>1</v>
      </c>
      <c r="U538" s="703">
        <v>1</v>
      </c>
    </row>
    <row r="539" spans="1:21" ht="14.4" customHeight="1" x14ac:dyDescent="0.3">
      <c r="A539" s="663">
        <v>25</v>
      </c>
      <c r="B539" s="664" t="s">
        <v>1680</v>
      </c>
      <c r="C539" s="664" t="s">
        <v>1870</v>
      </c>
      <c r="D539" s="745" t="s">
        <v>2571</v>
      </c>
      <c r="E539" s="746" t="s">
        <v>1885</v>
      </c>
      <c r="F539" s="664" t="s">
        <v>1866</v>
      </c>
      <c r="G539" s="664" t="s">
        <v>1916</v>
      </c>
      <c r="H539" s="664" t="s">
        <v>524</v>
      </c>
      <c r="I539" s="664" t="s">
        <v>1463</v>
      </c>
      <c r="J539" s="664" t="s">
        <v>1464</v>
      </c>
      <c r="K539" s="664" t="s">
        <v>1917</v>
      </c>
      <c r="L539" s="665">
        <v>132.97999999999999</v>
      </c>
      <c r="M539" s="665">
        <v>265.95999999999998</v>
      </c>
      <c r="N539" s="664">
        <v>2</v>
      </c>
      <c r="O539" s="747">
        <v>1</v>
      </c>
      <c r="P539" s="665">
        <v>265.95999999999998</v>
      </c>
      <c r="Q539" s="680">
        <v>1</v>
      </c>
      <c r="R539" s="664">
        <v>2</v>
      </c>
      <c r="S539" s="680">
        <v>1</v>
      </c>
      <c r="T539" s="747">
        <v>1</v>
      </c>
      <c r="U539" s="703">
        <v>1</v>
      </c>
    </row>
    <row r="540" spans="1:21" ht="14.4" customHeight="1" x14ac:dyDescent="0.3">
      <c r="A540" s="663">
        <v>25</v>
      </c>
      <c r="B540" s="664" t="s">
        <v>1680</v>
      </c>
      <c r="C540" s="664" t="s">
        <v>1870</v>
      </c>
      <c r="D540" s="745" t="s">
        <v>2571</v>
      </c>
      <c r="E540" s="746" t="s">
        <v>1881</v>
      </c>
      <c r="F540" s="664" t="s">
        <v>1866</v>
      </c>
      <c r="G540" s="664" t="s">
        <v>1915</v>
      </c>
      <c r="H540" s="664" t="s">
        <v>1188</v>
      </c>
      <c r="I540" s="664" t="s">
        <v>1518</v>
      </c>
      <c r="J540" s="664" t="s">
        <v>1317</v>
      </c>
      <c r="K540" s="664" t="s">
        <v>1795</v>
      </c>
      <c r="L540" s="665">
        <v>154.36000000000001</v>
      </c>
      <c r="M540" s="665">
        <v>154.36000000000001</v>
      </c>
      <c r="N540" s="664">
        <v>1</v>
      </c>
      <c r="O540" s="747">
        <v>1</v>
      </c>
      <c r="P540" s="665">
        <v>154.36000000000001</v>
      </c>
      <c r="Q540" s="680">
        <v>1</v>
      </c>
      <c r="R540" s="664">
        <v>1</v>
      </c>
      <c r="S540" s="680">
        <v>1</v>
      </c>
      <c r="T540" s="747">
        <v>1</v>
      </c>
      <c r="U540" s="703">
        <v>1</v>
      </c>
    </row>
    <row r="541" spans="1:21" ht="14.4" customHeight="1" x14ac:dyDescent="0.3">
      <c r="A541" s="663">
        <v>25</v>
      </c>
      <c r="B541" s="664" t="s">
        <v>1680</v>
      </c>
      <c r="C541" s="664" t="s">
        <v>1870</v>
      </c>
      <c r="D541" s="745" t="s">
        <v>2571</v>
      </c>
      <c r="E541" s="746" t="s">
        <v>1881</v>
      </c>
      <c r="F541" s="664" t="s">
        <v>1866</v>
      </c>
      <c r="G541" s="664" t="s">
        <v>2050</v>
      </c>
      <c r="H541" s="664" t="s">
        <v>524</v>
      </c>
      <c r="I541" s="664" t="s">
        <v>2051</v>
      </c>
      <c r="J541" s="664" t="s">
        <v>2052</v>
      </c>
      <c r="K541" s="664" t="s">
        <v>2053</v>
      </c>
      <c r="L541" s="665">
        <v>72.5</v>
      </c>
      <c r="M541" s="665">
        <v>72.5</v>
      </c>
      <c r="N541" s="664">
        <v>1</v>
      </c>
      <c r="O541" s="747">
        <v>1</v>
      </c>
      <c r="P541" s="665"/>
      <c r="Q541" s="680">
        <v>0</v>
      </c>
      <c r="R541" s="664"/>
      <c r="S541" s="680">
        <v>0</v>
      </c>
      <c r="T541" s="747"/>
      <c r="U541" s="703">
        <v>0</v>
      </c>
    </row>
    <row r="542" spans="1:21" ht="14.4" customHeight="1" x14ac:dyDescent="0.3">
      <c r="A542" s="663">
        <v>25</v>
      </c>
      <c r="B542" s="664" t="s">
        <v>1680</v>
      </c>
      <c r="C542" s="664" t="s">
        <v>1872</v>
      </c>
      <c r="D542" s="745" t="s">
        <v>2572</v>
      </c>
      <c r="E542" s="746" t="s">
        <v>1889</v>
      </c>
      <c r="F542" s="664" t="s">
        <v>1866</v>
      </c>
      <c r="G542" s="664" t="s">
        <v>1915</v>
      </c>
      <c r="H542" s="664" t="s">
        <v>1188</v>
      </c>
      <c r="I542" s="664" t="s">
        <v>1518</v>
      </c>
      <c r="J542" s="664" t="s">
        <v>1317</v>
      </c>
      <c r="K542" s="664" t="s">
        <v>1795</v>
      </c>
      <c r="L542" s="665">
        <v>154.36000000000001</v>
      </c>
      <c r="M542" s="665">
        <v>2006.6800000000003</v>
      </c>
      <c r="N542" s="664">
        <v>13</v>
      </c>
      <c r="O542" s="747">
        <v>10.5</v>
      </c>
      <c r="P542" s="665">
        <v>1234.8800000000001</v>
      </c>
      <c r="Q542" s="680">
        <v>0.61538461538461531</v>
      </c>
      <c r="R542" s="664">
        <v>8</v>
      </c>
      <c r="S542" s="680">
        <v>0.61538461538461542</v>
      </c>
      <c r="T542" s="747">
        <v>6</v>
      </c>
      <c r="U542" s="703">
        <v>0.5714285714285714</v>
      </c>
    </row>
    <row r="543" spans="1:21" ht="14.4" customHeight="1" x14ac:dyDescent="0.3">
      <c r="A543" s="663">
        <v>25</v>
      </c>
      <c r="B543" s="664" t="s">
        <v>1680</v>
      </c>
      <c r="C543" s="664" t="s">
        <v>1872</v>
      </c>
      <c r="D543" s="745" t="s">
        <v>2572</v>
      </c>
      <c r="E543" s="746" t="s">
        <v>1889</v>
      </c>
      <c r="F543" s="664" t="s">
        <v>1866</v>
      </c>
      <c r="G543" s="664" t="s">
        <v>1918</v>
      </c>
      <c r="H543" s="664" t="s">
        <v>1188</v>
      </c>
      <c r="I543" s="664" t="s">
        <v>1258</v>
      </c>
      <c r="J543" s="664" t="s">
        <v>550</v>
      </c>
      <c r="K543" s="664" t="s">
        <v>1826</v>
      </c>
      <c r="L543" s="665">
        <v>18.260000000000002</v>
      </c>
      <c r="M543" s="665">
        <v>109.56</v>
      </c>
      <c r="N543" s="664">
        <v>6</v>
      </c>
      <c r="O543" s="747">
        <v>3.5</v>
      </c>
      <c r="P543" s="665">
        <v>73.040000000000006</v>
      </c>
      <c r="Q543" s="680">
        <v>0.66666666666666674</v>
      </c>
      <c r="R543" s="664">
        <v>4</v>
      </c>
      <c r="S543" s="680">
        <v>0.66666666666666663</v>
      </c>
      <c r="T543" s="747">
        <v>2</v>
      </c>
      <c r="U543" s="703">
        <v>0.5714285714285714</v>
      </c>
    </row>
    <row r="544" spans="1:21" ht="14.4" customHeight="1" x14ac:dyDescent="0.3">
      <c r="A544" s="663">
        <v>25</v>
      </c>
      <c r="B544" s="664" t="s">
        <v>1680</v>
      </c>
      <c r="C544" s="664" t="s">
        <v>1872</v>
      </c>
      <c r="D544" s="745" t="s">
        <v>2572</v>
      </c>
      <c r="E544" s="746" t="s">
        <v>1889</v>
      </c>
      <c r="F544" s="664" t="s">
        <v>1866</v>
      </c>
      <c r="G544" s="664" t="s">
        <v>1918</v>
      </c>
      <c r="H544" s="664" t="s">
        <v>1188</v>
      </c>
      <c r="I544" s="664" t="s">
        <v>2084</v>
      </c>
      <c r="J544" s="664" t="s">
        <v>550</v>
      </c>
      <c r="K544" s="664" t="s">
        <v>2085</v>
      </c>
      <c r="L544" s="665">
        <v>0</v>
      </c>
      <c r="M544" s="665">
        <v>0</v>
      </c>
      <c r="N544" s="664">
        <v>1</v>
      </c>
      <c r="O544" s="747">
        <v>1</v>
      </c>
      <c r="P544" s="665"/>
      <c r="Q544" s="680"/>
      <c r="R544" s="664"/>
      <c r="S544" s="680">
        <v>0</v>
      </c>
      <c r="T544" s="747"/>
      <c r="U544" s="703">
        <v>0</v>
      </c>
    </row>
    <row r="545" spans="1:21" ht="14.4" customHeight="1" x14ac:dyDescent="0.3">
      <c r="A545" s="663">
        <v>25</v>
      </c>
      <c r="B545" s="664" t="s">
        <v>1680</v>
      </c>
      <c r="C545" s="664" t="s">
        <v>1872</v>
      </c>
      <c r="D545" s="745" t="s">
        <v>2572</v>
      </c>
      <c r="E545" s="746" t="s">
        <v>1891</v>
      </c>
      <c r="F545" s="664" t="s">
        <v>1866</v>
      </c>
      <c r="G545" s="664" t="s">
        <v>1915</v>
      </c>
      <c r="H545" s="664" t="s">
        <v>1188</v>
      </c>
      <c r="I545" s="664" t="s">
        <v>1518</v>
      </c>
      <c r="J545" s="664" t="s">
        <v>1317</v>
      </c>
      <c r="K545" s="664" t="s">
        <v>1795</v>
      </c>
      <c r="L545" s="665">
        <v>154.36000000000001</v>
      </c>
      <c r="M545" s="665">
        <v>771.80000000000007</v>
      </c>
      <c r="N545" s="664">
        <v>5</v>
      </c>
      <c r="O545" s="747">
        <v>4.5</v>
      </c>
      <c r="P545" s="665">
        <v>308.72000000000003</v>
      </c>
      <c r="Q545" s="680">
        <v>0.4</v>
      </c>
      <c r="R545" s="664">
        <v>2</v>
      </c>
      <c r="S545" s="680">
        <v>0.4</v>
      </c>
      <c r="T545" s="747">
        <v>1.5</v>
      </c>
      <c r="U545" s="703">
        <v>0.33333333333333331</v>
      </c>
    </row>
    <row r="546" spans="1:21" ht="14.4" customHeight="1" x14ac:dyDescent="0.3">
      <c r="A546" s="663">
        <v>25</v>
      </c>
      <c r="B546" s="664" t="s">
        <v>1680</v>
      </c>
      <c r="C546" s="664" t="s">
        <v>1872</v>
      </c>
      <c r="D546" s="745" t="s">
        <v>2572</v>
      </c>
      <c r="E546" s="746" t="s">
        <v>1891</v>
      </c>
      <c r="F546" s="664" t="s">
        <v>1866</v>
      </c>
      <c r="G546" s="664" t="s">
        <v>1950</v>
      </c>
      <c r="H546" s="664" t="s">
        <v>524</v>
      </c>
      <c r="I546" s="664" t="s">
        <v>1951</v>
      </c>
      <c r="J546" s="664" t="s">
        <v>1952</v>
      </c>
      <c r="K546" s="664" t="s">
        <v>1953</v>
      </c>
      <c r="L546" s="665">
        <v>0</v>
      </c>
      <c r="M546" s="665">
        <v>0</v>
      </c>
      <c r="N546" s="664">
        <v>1</v>
      </c>
      <c r="O546" s="747">
        <v>0.5</v>
      </c>
      <c r="P546" s="665">
        <v>0</v>
      </c>
      <c r="Q546" s="680"/>
      <c r="R546" s="664">
        <v>1</v>
      </c>
      <c r="S546" s="680">
        <v>1</v>
      </c>
      <c r="T546" s="747">
        <v>0.5</v>
      </c>
      <c r="U546" s="703">
        <v>1</v>
      </c>
    </row>
    <row r="547" spans="1:21" ht="14.4" customHeight="1" x14ac:dyDescent="0.3">
      <c r="A547" s="663">
        <v>25</v>
      </c>
      <c r="B547" s="664" t="s">
        <v>1680</v>
      </c>
      <c r="C547" s="664" t="s">
        <v>1872</v>
      </c>
      <c r="D547" s="745" t="s">
        <v>2572</v>
      </c>
      <c r="E547" s="746" t="s">
        <v>1891</v>
      </c>
      <c r="F547" s="664" t="s">
        <v>1866</v>
      </c>
      <c r="G547" s="664" t="s">
        <v>1916</v>
      </c>
      <c r="H547" s="664" t="s">
        <v>524</v>
      </c>
      <c r="I547" s="664" t="s">
        <v>1463</v>
      </c>
      <c r="J547" s="664" t="s">
        <v>1464</v>
      </c>
      <c r="K547" s="664" t="s">
        <v>1917</v>
      </c>
      <c r="L547" s="665">
        <v>132.97999999999999</v>
      </c>
      <c r="M547" s="665">
        <v>398.93999999999994</v>
      </c>
      <c r="N547" s="664">
        <v>3</v>
      </c>
      <c r="O547" s="747">
        <v>1.5</v>
      </c>
      <c r="P547" s="665">
        <v>265.95999999999998</v>
      </c>
      <c r="Q547" s="680">
        <v>0.66666666666666674</v>
      </c>
      <c r="R547" s="664">
        <v>2</v>
      </c>
      <c r="S547" s="680">
        <v>0.66666666666666663</v>
      </c>
      <c r="T547" s="747">
        <v>0.5</v>
      </c>
      <c r="U547" s="703">
        <v>0.33333333333333331</v>
      </c>
    </row>
    <row r="548" spans="1:21" ht="14.4" customHeight="1" x14ac:dyDescent="0.3">
      <c r="A548" s="663">
        <v>25</v>
      </c>
      <c r="B548" s="664" t="s">
        <v>1680</v>
      </c>
      <c r="C548" s="664" t="s">
        <v>1872</v>
      </c>
      <c r="D548" s="745" t="s">
        <v>2572</v>
      </c>
      <c r="E548" s="746" t="s">
        <v>1891</v>
      </c>
      <c r="F548" s="664" t="s">
        <v>1866</v>
      </c>
      <c r="G548" s="664" t="s">
        <v>1918</v>
      </c>
      <c r="H548" s="664" t="s">
        <v>1188</v>
      </c>
      <c r="I548" s="664" t="s">
        <v>1258</v>
      </c>
      <c r="J548" s="664" t="s">
        <v>550</v>
      </c>
      <c r="K548" s="664" t="s">
        <v>1826</v>
      </c>
      <c r="L548" s="665">
        <v>18.260000000000002</v>
      </c>
      <c r="M548" s="665">
        <v>18.260000000000002</v>
      </c>
      <c r="N548" s="664">
        <v>1</v>
      </c>
      <c r="O548" s="747">
        <v>0.5</v>
      </c>
      <c r="P548" s="665">
        <v>18.260000000000002</v>
      </c>
      <c r="Q548" s="680">
        <v>1</v>
      </c>
      <c r="R548" s="664">
        <v>1</v>
      </c>
      <c r="S548" s="680">
        <v>1</v>
      </c>
      <c r="T548" s="747">
        <v>0.5</v>
      </c>
      <c r="U548" s="703">
        <v>1</v>
      </c>
    </row>
    <row r="549" spans="1:21" ht="14.4" customHeight="1" x14ac:dyDescent="0.3">
      <c r="A549" s="663">
        <v>25</v>
      </c>
      <c r="B549" s="664" t="s">
        <v>1680</v>
      </c>
      <c r="C549" s="664" t="s">
        <v>1872</v>
      </c>
      <c r="D549" s="745" t="s">
        <v>2572</v>
      </c>
      <c r="E549" s="746" t="s">
        <v>1899</v>
      </c>
      <c r="F549" s="664" t="s">
        <v>1866</v>
      </c>
      <c r="G549" s="664" t="s">
        <v>1915</v>
      </c>
      <c r="H549" s="664" t="s">
        <v>524</v>
      </c>
      <c r="I549" s="664" t="s">
        <v>1932</v>
      </c>
      <c r="J549" s="664" t="s">
        <v>1640</v>
      </c>
      <c r="K549" s="664" t="s">
        <v>1933</v>
      </c>
      <c r="L549" s="665">
        <v>154.36000000000001</v>
      </c>
      <c r="M549" s="665">
        <v>1697.96</v>
      </c>
      <c r="N549" s="664">
        <v>11</v>
      </c>
      <c r="O549" s="747">
        <v>10</v>
      </c>
      <c r="P549" s="665">
        <v>926.16000000000008</v>
      </c>
      <c r="Q549" s="680">
        <v>0.54545454545454553</v>
      </c>
      <c r="R549" s="664">
        <v>6</v>
      </c>
      <c r="S549" s="680">
        <v>0.54545454545454541</v>
      </c>
      <c r="T549" s="747">
        <v>5.5</v>
      </c>
      <c r="U549" s="703">
        <v>0.55000000000000004</v>
      </c>
    </row>
    <row r="550" spans="1:21" ht="14.4" customHeight="1" x14ac:dyDescent="0.3">
      <c r="A550" s="663">
        <v>25</v>
      </c>
      <c r="B550" s="664" t="s">
        <v>1680</v>
      </c>
      <c r="C550" s="664" t="s">
        <v>1872</v>
      </c>
      <c r="D550" s="745" t="s">
        <v>2572</v>
      </c>
      <c r="E550" s="746" t="s">
        <v>1899</v>
      </c>
      <c r="F550" s="664" t="s">
        <v>1866</v>
      </c>
      <c r="G550" s="664" t="s">
        <v>1916</v>
      </c>
      <c r="H550" s="664" t="s">
        <v>524</v>
      </c>
      <c r="I550" s="664" t="s">
        <v>1463</v>
      </c>
      <c r="J550" s="664" t="s">
        <v>1464</v>
      </c>
      <c r="K550" s="664" t="s">
        <v>1917</v>
      </c>
      <c r="L550" s="665">
        <v>132.97999999999999</v>
      </c>
      <c r="M550" s="665">
        <v>132.97999999999999</v>
      </c>
      <c r="N550" s="664">
        <v>1</v>
      </c>
      <c r="O550" s="747">
        <v>1</v>
      </c>
      <c r="P550" s="665">
        <v>132.97999999999999</v>
      </c>
      <c r="Q550" s="680">
        <v>1</v>
      </c>
      <c r="R550" s="664">
        <v>1</v>
      </c>
      <c r="S550" s="680">
        <v>1</v>
      </c>
      <c r="T550" s="747">
        <v>1</v>
      </c>
      <c r="U550" s="703">
        <v>1</v>
      </c>
    </row>
    <row r="551" spans="1:21" ht="14.4" customHeight="1" x14ac:dyDescent="0.3">
      <c r="A551" s="663">
        <v>25</v>
      </c>
      <c r="B551" s="664" t="s">
        <v>1680</v>
      </c>
      <c r="C551" s="664" t="s">
        <v>1872</v>
      </c>
      <c r="D551" s="745" t="s">
        <v>2572</v>
      </c>
      <c r="E551" s="746" t="s">
        <v>1899</v>
      </c>
      <c r="F551" s="664" t="s">
        <v>1866</v>
      </c>
      <c r="G551" s="664" t="s">
        <v>1918</v>
      </c>
      <c r="H551" s="664" t="s">
        <v>1188</v>
      </c>
      <c r="I551" s="664" t="s">
        <v>1258</v>
      </c>
      <c r="J551" s="664" t="s">
        <v>550</v>
      </c>
      <c r="K551" s="664" t="s">
        <v>1826</v>
      </c>
      <c r="L551" s="665">
        <v>18.260000000000002</v>
      </c>
      <c r="M551" s="665">
        <v>36.520000000000003</v>
      </c>
      <c r="N551" s="664">
        <v>2</v>
      </c>
      <c r="O551" s="747">
        <v>1.5</v>
      </c>
      <c r="P551" s="665"/>
      <c r="Q551" s="680">
        <v>0</v>
      </c>
      <c r="R551" s="664"/>
      <c r="S551" s="680">
        <v>0</v>
      </c>
      <c r="T551" s="747"/>
      <c r="U551" s="703">
        <v>0</v>
      </c>
    </row>
    <row r="552" spans="1:21" ht="14.4" customHeight="1" x14ac:dyDescent="0.3">
      <c r="A552" s="663">
        <v>25</v>
      </c>
      <c r="B552" s="664" t="s">
        <v>1680</v>
      </c>
      <c r="C552" s="664" t="s">
        <v>1872</v>
      </c>
      <c r="D552" s="745" t="s">
        <v>2572</v>
      </c>
      <c r="E552" s="746" t="s">
        <v>1899</v>
      </c>
      <c r="F552" s="664" t="s">
        <v>1866</v>
      </c>
      <c r="G552" s="664" t="s">
        <v>1918</v>
      </c>
      <c r="H552" s="664" t="s">
        <v>524</v>
      </c>
      <c r="I552" s="664" t="s">
        <v>2224</v>
      </c>
      <c r="J552" s="664" t="s">
        <v>550</v>
      </c>
      <c r="K552" s="664" t="s">
        <v>2225</v>
      </c>
      <c r="L552" s="665">
        <v>0</v>
      </c>
      <c r="M552" s="665">
        <v>0</v>
      </c>
      <c r="N552" s="664">
        <v>1</v>
      </c>
      <c r="O552" s="747">
        <v>0.5</v>
      </c>
      <c r="P552" s="665">
        <v>0</v>
      </c>
      <c r="Q552" s="680"/>
      <c r="R552" s="664">
        <v>1</v>
      </c>
      <c r="S552" s="680">
        <v>1</v>
      </c>
      <c r="T552" s="747">
        <v>0.5</v>
      </c>
      <c r="U552" s="703">
        <v>1</v>
      </c>
    </row>
    <row r="553" spans="1:21" ht="14.4" customHeight="1" x14ac:dyDescent="0.3">
      <c r="A553" s="663">
        <v>25</v>
      </c>
      <c r="B553" s="664" t="s">
        <v>1680</v>
      </c>
      <c r="C553" s="664" t="s">
        <v>1872</v>
      </c>
      <c r="D553" s="745" t="s">
        <v>2572</v>
      </c>
      <c r="E553" s="746" t="s">
        <v>1901</v>
      </c>
      <c r="F553" s="664" t="s">
        <v>1866</v>
      </c>
      <c r="G553" s="664" t="s">
        <v>1915</v>
      </c>
      <c r="H553" s="664" t="s">
        <v>1188</v>
      </c>
      <c r="I553" s="664" t="s">
        <v>1518</v>
      </c>
      <c r="J553" s="664" t="s">
        <v>1317</v>
      </c>
      <c r="K553" s="664" t="s">
        <v>1795</v>
      </c>
      <c r="L553" s="665">
        <v>154.36000000000001</v>
      </c>
      <c r="M553" s="665">
        <v>1697.96</v>
      </c>
      <c r="N553" s="664">
        <v>11</v>
      </c>
      <c r="O553" s="747">
        <v>10.5</v>
      </c>
      <c r="P553" s="665">
        <v>617.44000000000005</v>
      </c>
      <c r="Q553" s="680">
        <v>0.36363636363636365</v>
      </c>
      <c r="R553" s="664">
        <v>4</v>
      </c>
      <c r="S553" s="680">
        <v>0.36363636363636365</v>
      </c>
      <c r="T553" s="747">
        <v>3.5</v>
      </c>
      <c r="U553" s="703">
        <v>0.33333333333333331</v>
      </c>
    </row>
    <row r="554" spans="1:21" ht="14.4" customHeight="1" x14ac:dyDescent="0.3">
      <c r="A554" s="663">
        <v>25</v>
      </c>
      <c r="B554" s="664" t="s">
        <v>1680</v>
      </c>
      <c r="C554" s="664" t="s">
        <v>1872</v>
      </c>
      <c r="D554" s="745" t="s">
        <v>2572</v>
      </c>
      <c r="E554" s="746" t="s">
        <v>1901</v>
      </c>
      <c r="F554" s="664" t="s">
        <v>1866</v>
      </c>
      <c r="G554" s="664" t="s">
        <v>1918</v>
      </c>
      <c r="H554" s="664" t="s">
        <v>1188</v>
      </c>
      <c r="I554" s="664" t="s">
        <v>1258</v>
      </c>
      <c r="J554" s="664" t="s">
        <v>550</v>
      </c>
      <c r="K554" s="664" t="s">
        <v>1826</v>
      </c>
      <c r="L554" s="665">
        <v>18.260000000000002</v>
      </c>
      <c r="M554" s="665">
        <v>18.260000000000002</v>
      </c>
      <c r="N554" s="664">
        <v>1</v>
      </c>
      <c r="O554" s="747">
        <v>1</v>
      </c>
      <c r="P554" s="665">
        <v>18.260000000000002</v>
      </c>
      <c r="Q554" s="680">
        <v>1</v>
      </c>
      <c r="R554" s="664">
        <v>1</v>
      </c>
      <c r="S554" s="680">
        <v>1</v>
      </c>
      <c r="T554" s="747">
        <v>1</v>
      </c>
      <c r="U554" s="703">
        <v>1</v>
      </c>
    </row>
    <row r="555" spans="1:21" ht="14.4" customHeight="1" x14ac:dyDescent="0.3">
      <c r="A555" s="663">
        <v>25</v>
      </c>
      <c r="B555" s="664" t="s">
        <v>1680</v>
      </c>
      <c r="C555" s="664" t="s">
        <v>1872</v>
      </c>
      <c r="D555" s="745" t="s">
        <v>2572</v>
      </c>
      <c r="E555" s="746" t="s">
        <v>1901</v>
      </c>
      <c r="F555" s="664" t="s">
        <v>1866</v>
      </c>
      <c r="G555" s="664" t="s">
        <v>1918</v>
      </c>
      <c r="H555" s="664" t="s">
        <v>524</v>
      </c>
      <c r="I555" s="664" t="s">
        <v>1919</v>
      </c>
      <c r="J555" s="664" t="s">
        <v>550</v>
      </c>
      <c r="K555" s="664" t="s">
        <v>1920</v>
      </c>
      <c r="L555" s="665">
        <v>18.260000000000002</v>
      </c>
      <c r="M555" s="665">
        <v>36.520000000000003</v>
      </c>
      <c r="N555" s="664">
        <v>2</v>
      </c>
      <c r="O555" s="747">
        <v>1.5</v>
      </c>
      <c r="P555" s="665">
        <v>18.260000000000002</v>
      </c>
      <c r="Q555" s="680">
        <v>0.5</v>
      </c>
      <c r="R555" s="664">
        <v>1</v>
      </c>
      <c r="S555" s="680">
        <v>0.5</v>
      </c>
      <c r="T555" s="747">
        <v>0.5</v>
      </c>
      <c r="U555" s="703">
        <v>0.33333333333333331</v>
      </c>
    </row>
    <row r="556" spans="1:21" ht="14.4" customHeight="1" x14ac:dyDescent="0.3">
      <c r="A556" s="663">
        <v>25</v>
      </c>
      <c r="B556" s="664" t="s">
        <v>1680</v>
      </c>
      <c r="C556" s="664" t="s">
        <v>1872</v>
      </c>
      <c r="D556" s="745" t="s">
        <v>2572</v>
      </c>
      <c r="E556" s="746" t="s">
        <v>1904</v>
      </c>
      <c r="F556" s="664" t="s">
        <v>1866</v>
      </c>
      <c r="G556" s="664" t="s">
        <v>1915</v>
      </c>
      <c r="H556" s="664" t="s">
        <v>1188</v>
      </c>
      <c r="I556" s="664" t="s">
        <v>1518</v>
      </c>
      <c r="J556" s="664" t="s">
        <v>1317</v>
      </c>
      <c r="K556" s="664" t="s">
        <v>1795</v>
      </c>
      <c r="L556" s="665">
        <v>154.36000000000001</v>
      </c>
      <c r="M556" s="665">
        <v>463.08000000000004</v>
      </c>
      <c r="N556" s="664">
        <v>3</v>
      </c>
      <c r="O556" s="747">
        <v>1.5</v>
      </c>
      <c r="P556" s="665">
        <v>308.72000000000003</v>
      </c>
      <c r="Q556" s="680">
        <v>0.66666666666666663</v>
      </c>
      <c r="R556" s="664">
        <v>2</v>
      </c>
      <c r="S556" s="680">
        <v>0.66666666666666663</v>
      </c>
      <c r="T556" s="747">
        <v>1</v>
      </c>
      <c r="U556" s="703">
        <v>0.66666666666666663</v>
      </c>
    </row>
    <row r="557" spans="1:21" ht="14.4" customHeight="1" x14ac:dyDescent="0.3">
      <c r="A557" s="663">
        <v>25</v>
      </c>
      <c r="B557" s="664" t="s">
        <v>1680</v>
      </c>
      <c r="C557" s="664" t="s">
        <v>1872</v>
      </c>
      <c r="D557" s="745" t="s">
        <v>2572</v>
      </c>
      <c r="E557" s="746" t="s">
        <v>1904</v>
      </c>
      <c r="F557" s="664" t="s">
        <v>1866</v>
      </c>
      <c r="G557" s="664" t="s">
        <v>1918</v>
      </c>
      <c r="H557" s="664" t="s">
        <v>1188</v>
      </c>
      <c r="I557" s="664" t="s">
        <v>1258</v>
      </c>
      <c r="J557" s="664" t="s">
        <v>550</v>
      </c>
      <c r="K557" s="664" t="s">
        <v>1826</v>
      </c>
      <c r="L557" s="665">
        <v>18.260000000000002</v>
      </c>
      <c r="M557" s="665">
        <v>18.260000000000002</v>
      </c>
      <c r="N557" s="664">
        <v>1</v>
      </c>
      <c r="O557" s="747">
        <v>0.5</v>
      </c>
      <c r="P557" s="665"/>
      <c r="Q557" s="680">
        <v>0</v>
      </c>
      <c r="R557" s="664"/>
      <c r="S557" s="680">
        <v>0</v>
      </c>
      <c r="T557" s="747"/>
      <c r="U557" s="703">
        <v>0</v>
      </c>
    </row>
    <row r="558" spans="1:21" ht="14.4" customHeight="1" x14ac:dyDescent="0.3">
      <c r="A558" s="663">
        <v>25</v>
      </c>
      <c r="B558" s="664" t="s">
        <v>1680</v>
      </c>
      <c r="C558" s="664" t="s">
        <v>1872</v>
      </c>
      <c r="D558" s="745" t="s">
        <v>2572</v>
      </c>
      <c r="E558" s="746" t="s">
        <v>1904</v>
      </c>
      <c r="F558" s="664" t="s">
        <v>1866</v>
      </c>
      <c r="G558" s="664" t="s">
        <v>1918</v>
      </c>
      <c r="H558" s="664" t="s">
        <v>1188</v>
      </c>
      <c r="I558" s="664" t="s">
        <v>1197</v>
      </c>
      <c r="J558" s="664" t="s">
        <v>550</v>
      </c>
      <c r="K558" s="664" t="s">
        <v>1827</v>
      </c>
      <c r="L558" s="665">
        <v>36.54</v>
      </c>
      <c r="M558" s="665">
        <v>36.54</v>
      </c>
      <c r="N558" s="664">
        <v>1</v>
      </c>
      <c r="O558" s="747">
        <v>1</v>
      </c>
      <c r="P558" s="665"/>
      <c r="Q558" s="680">
        <v>0</v>
      </c>
      <c r="R558" s="664"/>
      <c r="S558" s="680">
        <v>0</v>
      </c>
      <c r="T558" s="747"/>
      <c r="U558" s="703">
        <v>0</v>
      </c>
    </row>
    <row r="559" spans="1:21" ht="14.4" customHeight="1" x14ac:dyDescent="0.3">
      <c r="A559" s="663">
        <v>25</v>
      </c>
      <c r="B559" s="664" t="s">
        <v>1680</v>
      </c>
      <c r="C559" s="664" t="s">
        <v>1872</v>
      </c>
      <c r="D559" s="745" t="s">
        <v>2572</v>
      </c>
      <c r="E559" s="746" t="s">
        <v>1904</v>
      </c>
      <c r="F559" s="664" t="s">
        <v>1866</v>
      </c>
      <c r="G559" s="664" t="s">
        <v>1918</v>
      </c>
      <c r="H559" s="664" t="s">
        <v>524</v>
      </c>
      <c r="I559" s="664" t="s">
        <v>1919</v>
      </c>
      <c r="J559" s="664" t="s">
        <v>550</v>
      </c>
      <c r="K559" s="664" t="s">
        <v>1920</v>
      </c>
      <c r="L559" s="665">
        <v>18.260000000000002</v>
      </c>
      <c r="M559" s="665">
        <v>36.520000000000003</v>
      </c>
      <c r="N559" s="664">
        <v>2</v>
      </c>
      <c r="O559" s="747">
        <v>1</v>
      </c>
      <c r="P559" s="665">
        <v>36.520000000000003</v>
      </c>
      <c r="Q559" s="680">
        <v>1</v>
      </c>
      <c r="R559" s="664">
        <v>2</v>
      </c>
      <c r="S559" s="680">
        <v>1</v>
      </c>
      <c r="T559" s="747">
        <v>1</v>
      </c>
      <c r="U559" s="703">
        <v>1</v>
      </c>
    </row>
    <row r="560" spans="1:21" ht="14.4" customHeight="1" x14ac:dyDescent="0.3">
      <c r="A560" s="663">
        <v>25</v>
      </c>
      <c r="B560" s="664" t="s">
        <v>1680</v>
      </c>
      <c r="C560" s="664" t="s">
        <v>1872</v>
      </c>
      <c r="D560" s="745" t="s">
        <v>2572</v>
      </c>
      <c r="E560" s="746" t="s">
        <v>1907</v>
      </c>
      <c r="F560" s="664" t="s">
        <v>1866</v>
      </c>
      <c r="G560" s="664" t="s">
        <v>1915</v>
      </c>
      <c r="H560" s="664" t="s">
        <v>1188</v>
      </c>
      <c r="I560" s="664" t="s">
        <v>1518</v>
      </c>
      <c r="J560" s="664" t="s">
        <v>1317</v>
      </c>
      <c r="K560" s="664" t="s">
        <v>1795</v>
      </c>
      <c r="L560" s="665">
        <v>154.36000000000001</v>
      </c>
      <c r="M560" s="665">
        <v>154.36000000000001</v>
      </c>
      <c r="N560" s="664">
        <v>1</v>
      </c>
      <c r="O560" s="747">
        <v>1</v>
      </c>
      <c r="P560" s="665"/>
      <c r="Q560" s="680">
        <v>0</v>
      </c>
      <c r="R560" s="664"/>
      <c r="S560" s="680">
        <v>0</v>
      </c>
      <c r="T560" s="747"/>
      <c r="U560" s="703">
        <v>0</v>
      </c>
    </row>
    <row r="561" spans="1:21" ht="14.4" customHeight="1" x14ac:dyDescent="0.3">
      <c r="A561" s="663">
        <v>25</v>
      </c>
      <c r="B561" s="664" t="s">
        <v>1680</v>
      </c>
      <c r="C561" s="664" t="s">
        <v>1872</v>
      </c>
      <c r="D561" s="745" t="s">
        <v>2572</v>
      </c>
      <c r="E561" s="746" t="s">
        <v>1907</v>
      </c>
      <c r="F561" s="664" t="s">
        <v>1866</v>
      </c>
      <c r="G561" s="664" t="s">
        <v>1916</v>
      </c>
      <c r="H561" s="664" t="s">
        <v>524</v>
      </c>
      <c r="I561" s="664" t="s">
        <v>1463</v>
      </c>
      <c r="J561" s="664" t="s">
        <v>1464</v>
      </c>
      <c r="K561" s="664" t="s">
        <v>1917</v>
      </c>
      <c r="L561" s="665">
        <v>132.97999999999999</v>
      </c>
      <c r="M561" s="665">
        <v>132.97999999999999</v>
      </c>
      <c r="N561" s="664">
        <v>1</v>
      </c>
      <c r="O561" s="747">
        <v>1</v>
      </c>
      <c r="P561" s="665">
        <v>132.97999999999999</v>
      </c>
      <c r="Q561" s="680">
        <v>1</v>
      </c>
      <c r="R561" s="664">
        <v>1</v>
      </c>
      <c r="S561" s="680">
        <v>1</v>
      </c>
      <c r="T561" s="747">
        <v>1</v>
      </c>
      <c r="U561" s="703">
        <v>1</v>
      </c>
    </row>
    <row r="562" spans="1:21" ht="14.4" customHeight="1" x14ac:dyDescent="0.3">
      <c r="A562" s="663">
        <v>25</v>
      </c>
      <c r="B562" s="664" t="s">
        <v>1680</v>
      </c>
      <c r="C562" s="664" t="s">
        <v>1872</v>
      </c>
      <c r="D562" s="745" t="s">
        <v>2572</v>
      </c>
      <c r="E562" s="746" t="s">
        <v>1911</v>
      </c>
      <c r="F562" s="664" t="s">
        <v>1866</v>
      </c>
      <c r="G562" s="664" t="s">
        <v>1915</v>
      </c>
      <c r="H562" s="664" t="s">
        <v>1188</v>
      </c>
      <c r="I562" s="664" t="s">
        <v>1518</v>
      </c>
      <c r="J562" s="664" t="s">
        <v>1317</v>
      </c>
      <c r="K562" s="664" t="s">
        <v>1795</v>
      </c>
      <c r="L562" s="665">
        <v>154.36000000000001</v>
      </c>
      <c r="M562" s="665">
        <v>308.72000000000003</v>
      </c>
      <c r="N562" s="664">
        <v>2</v>
      </c>
      <c r="O562" s="747">
        <v>2</v>
      </c>
      <c r="P562" s="665">
        <v>154.36000000000001</v>
      </c>
      <c r="Q562" s="680">
        <v>0.5</v>
      </c>
      <c r="R562" s="664">
        <v>1</v>
      </c>
      <c r="S562" s="680">
        <v>0.5</v>
      </c>
      <c r="T562" s="747">
        <v>1</v>
      </c>
      <c r="U562" s="703">
        <v>0.5</v>
      </c>
    </row>
    <row r="563" spans="1:21" ht="14.4" customHeight="1" x14ac:dyDescent="0.3">
      <c r="A563" s="663">
        <v>25</v>
      </c>
      <c r="B563" s="664" t="s">
        <v>1680</v>
      </c>
      <c r="C563" s="664" t="s">
        <v>1872</v>
      </c>
      <c r="D563" s="745" t="s">
        <v>2572</v>
      </c>
      <c r="E563" s="746" t="s">
        <v>1883</v>
      </c>
      <c r="F563" s="664" t="s">
        <v>1866</v>
      </c>
      <c r="G563" s="664" t="s">
        <v>1915</v>
      </c>
      <c r="H563" s="664" t="s">
        <v>1188</v>
      </c>
      <c r="I563" s="664" t="s">
        <v>1518</v>
      </c>
      <c r="J563" s="664" t="s">
        <v>1317</v>
      </c>
      <c r="K563" s="664" t="s">
        <v>1795</v>
      </c>
      <c r="L563" s="665">
        <v>154.36000000000001</v>
      </c>
      <c r="M563" s="665">
        <v>3550.2800000000011</v>
      </c>
      <c r="N563" s="664">
        <v>23</v>
      </c>
      <c r="O563" s="747">
        <v>23</v>
      </c>
      <c r="P563" s="665">
        <v>2006.6800000000007</v>
      </c>
      <c r="Q563" s="680">
        <v>0.56521739130434789</v>
      </c>
      <c r="R563" s="664">
        <v>13</v>
      </c>
      <c r="S563" s="680">
        <v>0.56521739130434778</v>
      </c>
      <c r="T563" s="747">
        <v>13</v>
      </c>
      <c r="U563" s="703">
        <v>0.56521739130434778</v>
      </c>
    </row>
    <row r="564" spans="1:21" ht="14.4" customHeight="1" x14ac:dyDescent="0.3">
      <c r="A564" s="663">
        <v>25</v>
      </c>
      <c r="B564" s="664" t="s">
        <v>1680</v>
      </c>
      <c r="C564" s="664" t="s">
        <v>1872</v>
      </c>
      <c r="D564" s="745" t="s">
        <v>2572</v>
      </c>
      <c r="E564" s="746" t="s">
        <v>1883</v>
      </c>
      <c r="F564" s="664" t="s">
        <v>1866</v>
      </c>
      <c r="G564" s="664" t="s">
        <v>1916</v>
      </c>
      <c r="H564" s="664" t="s">
        <v>524</v>
      </c>
      <c r="I564" s="664" t="s">
        <v>1463</v>
      </c>
      <c r="J564" s="664" t="s">
        <v>1464</v>
      </c>
      <c r="K564" s="664" t="s">
        <v>1917</v>
      </c>
      <c r="L564" s="665">
        <v>132.97999999999999</v>
      </c>
      <c r="M564" s="665">
        <v>132.97999999999999</v>
      </c>
      <c r="N564" s="664">
        <v>1</v>
      </c>
      <c r="O564" s="747">
        <v>1</v>
      </c>
      <c r="P564" s="665">
        <v>132.97999999999999</v>
      </c>
      <c r="Q564" s="680">
        <v>1</v>
      </c>
      <c r="R564" s="664">
        <v>1</v>
      </c>
      <c r="S564" s="680">
        <v>1</v>
      </c>
      <c r="T564" s="747">
        <v>1</v>
      </c>
      <c r="U564" s="703">
        <v>1</v>
      </c>
    </row>
    <row r="565" spans="1:21" ht="14.4" customHeight="1" x14ac:dyDescent="0.3">
      <c r="A565" s="663">
        <v>25</v>
      </c>
      <c r="B565" s="664" t="s">
        <v>1680</v>
      </c>
      <c r="C565" s="664" t="s">
        <v>1872</v>
      </c>
      <c r="D565" s="745" t="s">
        <v>2572</v>
      </c>
      <c r="E565" s="746" t="s">
        <v>1883</v>
      </c>
      <c r="F565" s="664" t="s">
        <v>1866</v>
      </c>
      <c r="G565" s="664" t="s">
        <v>1998</v>
      </c>
      <c r="H565" s="664" t="s">
        <v>524</v>
      </c>
      <c r="I565" s="664" t="s">
        <v>1485</v>
      </c>
      <c r="J565" s="664" t="s">
        <v>1486</v>
      </c>
      <c r="K565" s="664" t="s">
        <v>1999</v>
      </c>
      <c r="L565" s="665">
        <v>115.13</v>
      </c>
      <c r="M565" s="665">
        <v>230.26</v>
      </c>
      <c r="N565" s="664">
        <v>2</v>
      </c>
      <c r="O565" s="747">
        <v>2</v>
      </c>
      <c r="P565" s="665">
        <v>115.13</v>
      </c>
      <c r="Q565" s="680">
        <v>0.5</v>
      </c>
      <c r="R565" s="664">
        <v>1</v>
      </c>
      <c r="S565" s="680">
        <v>0.5</v>
      </c>
      <c r="T565" s="747">
        <v>1</v>
      </c>
      <c r="U565" s="703">
        <v>0.5</v>
      </c>
    </row>
    <row r="566" spans="1:21" ht="14.4" customHeight="1" x14ac:dyDescent="0.3">
      <c r="A566" s="663">
        <v>25</v>
      </c>
      <c r="B566" s="664" t="s">
        <v>1680</v>
      </c>
      <c r="C566" s="664" t="s">
        <v>1872</v>
      </c>
      <c r="D566" s="745" t="s">
        <v>2572</v>
      </c>
      <c r="E566" s="746" t="s">
        <v>1883</v>
      </c>
      <c r="F566" s="664" t="s">
        <v>1866</v>
      </c>
      <c r="G566" s="664" t="s">
        <v>2277</v>
      </c>
      <c r="H566" s="664" t="s">
        <v>524</v>
      </c>
      <c r="I566" s="664" t="s">
        <v>2278</v>
      </c>
      <c r="J566" s="664" t="s">
        <v>2279</v>
      </c>
      <c r="K566" s="664" t="s">
        <v>2280</v>
      </c>
      <c r="L566" s="665">
        <v>115.13</v>
      </c>
      <c r="M566" s="665">
        <v>230.26</v>
      </c>
      <c r="N566" s="664">
        <v>2</v>
      </c>
      <c r="O566" s="747">
        <v>2</v>
      </c>
      <c r="P566" s="665">
        <v>115.13</v>
      </c>
      <c r="Q566" s="680">
        <v>0.5</v>
      </c>
      <c r="R566" s="664">
        <v>1</v>
      </c>
      <c r="S566" s="680">
        <v>0.5</v>
      </c>
      <c r="T566" s="747">
        <v>1</v>
      </c>
      <c r="U566" s="703">
        <v>0.5</v>
      </c>
    </row>
    <row r="567" spans="1:21" ht="14.4" customHeight="1" x14ac:dyDescent="0.3">
      <c r="A567" s="663">
        <v>25</v>
      </c>
      <c r="B567" s="664" t="s">
        <v>1680</v>
      </c>
      <c r="C567" s="664" t="s">
        <v>1872</v>
      </c>
      <c r="D567" s="745" t="s">
        <v>2572</v>
      </c>
      <c r="E567" s="746" t="s">
        <v>1883</v>
      </c>
      <c r="F567" s="664" t="s">
        <v>1866</v>
      </c>
      <c r="G567" s="664" t="s">
        <v>1918</v>
      </c>
      <c r="H567" s="664" t="s">
        <v>524</v>
      </c>
      <c r="I567" s="664" t="s">
        <v>1090</v>
      </c>
      <c r="J567" s="664" t="s">
        <v>550</v>
      </c>
      <c r="K567" s="664" t="s">
        <v>1941</v>
      </c>
      <c r="L567" s="665">
        <v>36.54</v>
      </c>
      <c r="M567" s="665">
        <v>36.54</v>
      </c>
      <c r="N567" s="664">
        <v>1</v>
      </c>
      <c r="O567" s="747">
        <v>1</v>
      </c>
      <c r="P567" s="665"/>
      <c r="Q567" s="680">
        <v>0</v>
      </c>
      <c r="R567" s="664"/>
      <c r="S567" s="680">
        <v>0</v>
      </c>
      <c r="T567" s="747"/>
      <c r="U567" s="703">
        <v>0</v>
      </c>
    </row>
    <row r="568" spans="1:21" ht="14.4" customHeight="1" x14ac:dyDescent="0.3">
      <c r="A568" s="663">
        <v>25</v>
      </c>
      <c r="B568" s="664" t="s">
        <v>1680</v>
      </c>
      <c r="C568" s="664" t="s">
        <v>1872</v>
      </c>
      <c r="D568" s="745" t="s">
        <v>2572</v>
      </c>
      <c r="E568" s="746" t="s">
        <v>1887</v>
      </c>
      <c r="F568" s="664" t="s">
        <v>1866</v>
      </c>
      <c r="G568" s="664" t="s">
        <v>1915</v>
      </c>
      <c r="H568" s="664" t="s">
        <v>524</v>
      </c>
      <c r="I568" s="664" t="s">
        <v>1934</v>
      </c>
      <c r="J568" s="664" t="s">
        <v>1317</v>
      </c>
      <c r="K568" s="664" t="s">
        <v>1935</v>
      </c>
      <c r="L568" s="665">
        <v>0</v>
      </c>
      <c r="M568" s="665">
        <v>0</v>
      </c>
      <c r="N568" s="664">
        <v>1</v>
      </c>
      <c r="O568" s="747">
        <v>1</v>
      </c>
      <c r="P568" s="665"/>
      <c r="Q568" s="680"/>
      <c r="R568" s="664"/>
      <c r="S568" s="680">
        <v>0</v>
      </c>
      <c r="T568" s="747"/>
      <c r="U568" s="703">
        <v>0</v>
      </c>
    </row>
    <row r="569" spans="1:21" ht="14.4" customHeight="1" x14ac:dyDescent="0.3">
      <c r="A569" s="663">
        <v>25</v>
      </c>
      <c r="B569" s="664" t="s">
        <v>1680</v>
      </c>
      <c r="C569" s="664" t="s">
        <v>1872</v>
      </c>
      <c r="D569" s="745" t="s">
        <v>2572</v>
      </c>
      <c r="E569" s="746" t="s">
        <v>1887</v>
      </c>
      <c r="F569" s="664" t="s">
        <v>1866</v>
      </c>
      <c r="G569" s="664" t="s">
        <v>1915</v>
      </c>
      <c r="H569" s="664" t="s">
        <v>1188</v>
      </c>
      <c r="I569" s="664" t="s">
        <v>1518</v>
      </c>
      <c r="J569" s="664" t="s">
        <v>1317</v>
      </c>
      <c r="K569" s="664" t="s">
        <v>1795</v>
      </c>
      <c r="L569" s="665">
        <v>154.36000000000001</v>
      </c>
      <c r="M569" s="665">
        <v>1697.96</v>
      </c>
      <c r="N569" s="664">
        <v>11</v>
      </c>
      <c r="O569" s="747">
        <v>9.5</v>
      </c>
      <c r="P569" s="665">
        <v>463.08000000000004</v>
      </c>
      <c r="Q569" s="680">
        <v>0.27272727272727276</v>
      </c>
      <c r="R569" s="664">
        <v>3</v>
      </c>
      <c r="S569" s="680">
        <v>0.27272727272727271</v>
      </c>
      <c r="T569" s="747">
        <v>2.5</v>
      </c>
      <c r="U569" s="703">
        <v>0.26315789473684209</v>
      </c>
    </row>
    <row r="570" spans="1:21" ht="14.4" customHeight="1" x14ac:dyDescent="0.3">
      <c r="A570" s="663">
        <v>25</v>
      </c>
      <c r="B570" s="664" t="s">
        <v>1680</v>
      </c>
      <c r="C570" s="664" t="s">
        <v>1872</v>
      </c>
      <c r="D570" s="745" t="s">
        <v>2572</v>
      </c>
      <c r="E570" s="746" t="s">
        <v>1887</v>
      </c>
      <c r="F570" s="664" t="s">
        <v>1866</v>
      </c>
      <c r="G570" s="664" t="s">
        <v>1915</v>
      </c>
      <c r="H570" s="664" t="s">
        <v>1188</v>
      </c>
      <c r="I570" s="664" t="s">
        <v>2009</v>
      </c>
      <c r="J570" s="664" t="s">
        <v>2010</v>
      </c>
      <c r="K570" s="664" t="s">
        <v>2011</v>
      </c>
      <c r="L570" s="665">
        <v>149.52000000000001</v>
      </c>
      <c r="M570" s="665">
        <v>149.52000000000001</v>
      </c>
      <c r="N570" s="664">
        <v>1</v>
      </c>
      <c r="O570" s="747">
        <v>1</v>
      </c>
      <c r="P570" s="665"/>
      <c r="Q570" s="680">
        <v>0</v>
      </c>
      <c r="R570" s="664"/>
      <c r="S570" s="680">
        <v>0</v>
      </c>
      <c r="T570" s="747"/>
      <c r="U570" s="703">
        <v>0</v>
      </c>
    </row>
    <row r="571" spans="1:21" ht="14.4" customHeight="1" x14ac:dyDescent="0.3">
      <c r="A571" s="663">
        <v>25</v>
      </c>
      <c r="B571" s="664" t="s">
        <v>1680</v>
      </c>
      <c r="C571" s="664" t="s">
        <v>1872</v>
      </c>
      <c r="D571" s="745" t="s">
        <v>2572</v>
      </c>
      <c r="E571" s="746" t="s">
        <v>1887</v>
      </c>
      <c r="F571" s="664" t="s">
        <v>1866</v>
      </c>
      <c r="G571" s="664" t="s">
        <v>1915</v>
      </c>
      <c r="H571" s="664" t="s">
        <v>524</v>
      </c>
      <c r="I571" s="664" t="s">
        <v>1974</v>
      </c>
      <c r="J571" s="664" t="s">
        <v>1317</v>
      </c>
      <c r="K571" s="664" t="s">
        <v>1795</v>
      </c>
      <c r="L571" s="665">
        <v>154.36000000000001</v>
      </c>
      <c r="M571" s="665">
        <v>617.44000000000005</v>
      </c>
      <c r="N571" s="664">
        <v>4</v>
      </c>
      <c r="O571" s="747">
        <v>4</v>
      </c>
      <c r="P571" s="665">
        <v>308.72000000000003</v>
      </c>
      <c r="Q571" s="680">
        <v>0.5</v>
      </c>
      <c r="R571" s="664">
        <v>2</v>
      </c>
      <c r="S571" s="680">
        <v>0.5</v>
      </c>
      <c r="T571" s="747">
        <v>2</v>
      </c>
      <c r="U571" s="703">
        <v>0.5</v>
      </c>
    </row>
    <row r="572" spans="1:21" ht="14.4" customHeight="1" x14ac:dyDescent="0.3">
      <c r="A572" s="663">
        <v>25</v>
      </c>
      <c r="B572" s="664" t="s">
        <v>1680</v>
      </c>
      <c r="C572" s="664" t="s">
        <v>1872</v>
      </c>
      <c r="D572" s="745" t="s">
        <v>2572</v>
      </c>
      <c r="E572" s="746" t="s">
        <v>1887</v>
      </c>
      <c r="F572" s="664" t="s">
        <v>1866</v>
      </c>
      <c r="G572" s="664" t="s">
        <v>1968</v>
      </c>
      <c r="H572" s="664" t="s">
        <v>524</v>
      </c>
      <c r="I572" s="664" t="s">
        <v>2046</v>
      </c>
      <c r="J572" s="664" t="s">
        <v>1456</v>
      </c>
      <c r="K572" s="664" t="s">
        <v>2047</v>
      </c>
      <c r="L572" s="665">
        <v>0</v>
      </c>
      <c r="M572" s="665">
        <v>0</v>
      </c>
      <c r="N572" s="664">
        <v>4</v>
      </c>
      <c r="O572" s="747">
        <v>3.5</v>
      </c>
      <c r="P572" s="665">
        <v>0</v>
      </c>
      <c r="Q572" s="680"/>
      <c r="R572" s="664">
        <v>2</v>
      </c>
      <c r="S572" s="680">
        <v>0.5</v>
      </c>
      <c r="T572" s="747">
        <v>1.5</v>
      </c>
      <c r="U572" s="703">
        <v>0.42857142857142855</v>
      </c>
    </row>
    <row r="573" spans="1:21" ht="14.4" customHeight="1" x14ac:dyDescent="0.3">
      <c r="A573" s="663">
        <v>25</v>
      </c>
      <c r="B573" s="664" t="s">
        <v>1680</v>
      </c>
      <c r="C573" s="664" t="s">
        <v>1872</v>
      </c>
      <c r="D573" s="745" t="s">
        <v>2572</v>
      </c>
      <c r="E573" s="746" t="s">
        <v>1887</v>
      </c>
      <c r="F573" s="664" t="s">
        <v>1866</v>
      </c>
      <c r="G573" s="664" t="s">
        <v>1996</v>
      </c>
      <c r="H573" s="664" t="s">
        <v>524</v>
      </c>
      <c r="I573" s="664" t="s">
        <v>1436</v>
      </c>
      <c r="J573" s="664" t="s">
        <v>1437</v>
      </c>
      <c r="K573" s="664" t="s">
        <v>1997</v>
      </c>
      <c r="L573" s="665">
        <v>48.09</v>
      </c>
      <c r="M573" s="665">
        <v>48.09</v>
      </c>
      <c r="N573" s="664">
        <v>1</v>
      </c>
      <c r="O573" s="747">
        <v>1</v>
      </c>
      <c r="P573" s="665"/>
      <c r="Q573" s="680">
        <v>0</v>
      </c>
      <c r="R573" s="664"/>
      <c r="S573" s="680">
        <v>0</v>
      </c>
      <c r="T573" s="747"/>
      <c r="U573" s="703">
        <v>0</v>
      </c>
    </row>
    <row r="574" spans="1:21" ht="14.4" customHeight="1" x14ac:dyDescent="0.3">
      <c r="A574" s="663">
        <v>25</v>
      </c>
      <c r="B574" s="664" t="s">
        <v>1680</v>
      </c>
      <c r="C574" s="664" t="s">
        <v>1872</v>
      </c>
      <c r="D574" s="745" t="s">
        <v>2572</v>
      </c>
      <c r="E574" s="746" t="s">
        <v>1887</v>
      </c>
      <c r="F574" s="664" t="s">
        <v>1866</v>
      </c>
      <c r="G574" s="664" t="s">
        <v>1954</v>
      </c>
      <c r="H574" s="664" t="s">
        <v>524</v>
      </c>
      <c r="I574" s="664" t="s">
        <v>782</v>
      </c>
      <c r="J574" s="664" t="s">
        <v>783</v>
      </c>
      <c r="K574" s="664" t="s">
        <v>1955</v>
      </c>
      <c r="L574" s="665">
        <v>0</v>
      </c>
      <c r="M574" s="665">
        <v>0</v>
      </c>
      <c r="N574" s="664">
        <v>1</v>
      </c>
      <c r="O574" s="747">
        <v>0.5</v>
      </c>
      <c r="P574" s="665"/>
      <c r="Q574" s="680"/>
      <c r="R574" s="664"/>
      <c r="S574" s="680">
        <v>0</v>
      </c>
      <c r="T574" s="747"/>
      <c r="U574" s="703">
        <v>0</v>
      </c>
    </row>
    <row r="575" spans="1:21" ht="14.4" customHeight="1" x14ac:dyDescent="0.3">
      <c r="A575" s="663">
        <v>25</v>
      </c>
      <c r="B575" s="664" t="s">
        <v>1680</v>
      </c>
      <c r="C575" s="664" t="s">
        <v>1872</v>
      </c>
      <c r="D575" s="745" t="s">
        <v>2572</v>
      </c>
      <c r="E575" s="746" t="s">
        <v>1887</v>
      </c>
      <c r="F575" s="664" t="s">
        <v>1866</v>
      </c>
      <c r="G575" s="664" t="s">
        <v>1954</v>
      </c>
      <c r="H575" s="664" t="s">
        <v>524</v>
      </c>
      <c r="I575" s="664" t="s">
        <v>2020</v>
      </c>
      <c r="J575" s="664" t="s">
        <v>783</v>
      </c>
      <c r="K575" s="664" t="s">
        <v>2021</v>
      </c>
      <c r="L575" s="665">
        <v>0</v>
      </c>
      <c r="M575" s="665">
        <v>0</v>
      </c>
      <c r="N575" s="664">
        <v>1</v>
      </c>
      <c r="O575" s="747">
        <v>0.5</v>
      </c>
      <c r="P575" s="665">
        <v>0</v>
      </c>
      <c r="Q575" s="680"/>
      <c r="R575" s="664">
        <v>1</v>
      </c>
      <c r="S575" s="680">
        <v>1</v>
      </c>
      <c r="T575" s="747">
        <v>0.5</v>
      </c>
      <c r="U575" s="703">
        <v>1</v>
      </c>
    </row>
    <row r="576" spans="1:21" ht="14.4" customHeight="1" x14ac:dyDescent="0.3">
      <c r="A576" s="663">
        <v>25</v>
      </c>
      <c r="B576" s="664" t="s">
        <v>1680</v>
      </c>
      <c r="C576" s="664" t="s">
        <v>1872</v>
      </c>
      <c r="D576" s="745" t="s">
        <v>2572</v>
      </c>
      <c r="E576" s="746" t="s">
        <v>1887</v>
      </c>
      <c r="F576" s="664" t="s">
        <v>1866</v>
      </c>
      <c r="G576" s="664" t="s">
        <v>1916</v>
      </c>
      <c r="H576" s="664" t="s">
        <v>524</v>
      </c>
      <c r="I576" s="664" t="s">
        <v>1463</v>
      </c>
      <c r="J576" s="664" t="s">
        <v>1464</v>
      </c>
      <c r="K576" s="664" t="s">
        <v>1917</v>
      </c>
      <c r="L576" s="665">
        <v>132.97999999999999</v>
      </c>
      <c r="M576" s="665">
        <v>398.93999999999994</v>
      </c>
      <c r="N576" s="664">
        <v>3</v>
      </c>
      <c r="O576" s="747">
        <v>2.5</v>
      </c>
      <c r="P576" s="665">
        <v>132.97999999999999</v>
      </c>
      <c r="Q576" s="680">
        <v>0.33333333333333337</v>
      </c>
      <c r="R576" s="664">
        <v>1</v>
      </c>
      <c r="S576" s="680">
        <v>0.33333333333333331</v>
      </c>
      <c r="T576" s="747">
        <v>1</v>
      </c>
      <c r="U576" s="703">
        <v>0.4</v>
      </c>
    </row>
    <row r="577" spans="1:21" ht="14.4" customHeight="1" x14ac:dyDescent="0.3">
      <c r="A577" s="663">
        <v>25</v>
      </c>
      <c r="B577" s="664" t="s">
        <v>1680</v>
      </c>
      <c r="C577" s="664" t="s">
        <v>1872</v>
      </c>
      <c r="D577" s="745" t="s">
        <v>2572</v>
      </c>
      <c r="E577" s="746" t="s">
        <v>1887</v>
      </c>
      <c r="F577" s="664" t="s">
        <v>1866</v>
      </c>
      <c r="G577" s="664" t="s">
        <v>2277</v>
      </c>
      <c r="H577" s="664" t="s">
        <v>524</v>
      </c>
      <c r="I577" s="664" t="s">
        <v>2278</v>
      </c>
      <c r="J577" s="664" t="s">
        <v>2279</v>
      </c>
      <c r="K577" s="664" t="s">
        <v>2280</v>
      </c>
      <c r="L577" s="665">
        <v>115.13</v>
      </c>
      <c r="M577" s="665">
        <v>115.13</v>
      </c>
      <c r="N577" s="664">
        <v>1</v>
      </c>
      <c r="O577" s="747">
        <v>1</v>
      </c>
      <c r="P577" s="665">
        <v>115.13</v>
      </c>
      <c r="Q577" s="680">
        <v>1</v>
      </c>
      <c r="R577" s="664">
        <v>1</v>
      </c>
      <c r="S577" s="680">
        <v>1</v>
      </c>
      <c r="T577" s="747">
        <v>1</v>
      </c>
      <c r="U577" s="703">
        <v>1</v>
      </c>
    </row>
    <row r="578" spans="1:21" ht="14.4" customHeight="1" x14ac:dyDescent="0.3">
      <c r="A578" s="663">
        <v>25</v>
      </c>
      <c r="B578" s="664" t="s">
        <v>1680</v>
      </c>
      <c r="C578" s="664" t="s">
        <v>1872</v>
      </c>
      <c r="D578" s="745" t="s">
        <v>2572</v>
      </c>
      <c r="E578" s="746" t="s">
        <v>1887</v>
      </c>
      <c r="F578" s="664" t="s">
        <v>1866</v>
      </c>
      <c r="G578" s="664" t="s">
        <v>1918</v>
      </c>
      <c r="H578" s="664" t="s">
        <v>1188</v>
      </c>
      <c r="I578" s="664" t="s">
        <v>1258</v>
      </c>
      <c r="J578" s="664" t="s">
        <v>550</v>
      </c>
      <c r="K578" s="664" t="s">
        <v>1826</v>
      </c>
      <c r="L578" s="665">
        <v>18.260000000000002</v>
      </c>
      <c r="M578" s="665">
        <v>73.040000000000006</v>
      </c>
      <c r="N578" s="664">
        <v>4</v>
      </c>
      <c r="O578" s="747">
        <v>2.5</v>
      </c>
      <c r="P578" s="665">
        <v>36.520000000000003</v>
      </c>
      <c r="Q578" s="680">
        <v>0.5</v>
      </c>
      <c r="R578" s="664">
        <v>2</v>
      </c>
      <c r="S578" s="680">
        <v>0.5</v>
      </c>
      <c r="T578" s="747">
        <v>1.5</v>
      </c>
      <c r="U578" s="703">
        <v>0.6</v>
      </c>
    </row>
    <row r="579" spans="1:21" ht="14.4" customHeight="1" x14ac:dyDescent="0.3">
      <c r="A579" s="663">
        <v>25</v>
      </c>
      <c r="B579" s="664" t="s">
        <v>1680</v>
      </c>
      <c r="C579" s="664" t="s">
        <v>1872</v>
      </c>
      <c r="D579" s="745" t="s">
        <v>2572</v>
      </c>
      <c r="E579" s="746" t="s">
        <v>1882</v>
      </c>
      <c r="F579" s="664" t="s">
        <v>1866</v>
      </c>
      <c r="G579" s="664" t="s">
        <v>1915</v>
      </c>
      <c r="H579" s="664" t="s">
        <v>1188</v>
      </c>
      <c r="I579" s="664" t="s">
        <v>1518</v>
      </c>
      <c r="J579" s="664" t="s">
        <v>1317</v>
      </c>
      <c r="K579" s="664" t="s">
        <v>1795</v>
      </c>
      <c r="L579" s="665">
        <v>154.36000000000001</v>
      </c>
      <c r="M579" s="665">
        <v>1080.52</v>
      </c>
      <c r="N579" s="664">
        <v>7</v>
      </c>
      <c r="O579" s="747">
        <v>7</v>
      </c>
      <c r="P579" s="665">
        <v>617.44000000000005</v>
      </c>
      <c r="Q579" s="680">
        <v>0.57142857142857151</v>
      </c>
      <c r="R579" s="664">
        <v>4</v>
      </c>
      <c r="S579" s="680">
        <v>0.5714285714285714</v>
      </c>
      <c r="T579" s="747">
        <v>4</v>
      </c>
      <c r="U579" s="703">
        <v>0.5714285714285714</v>
      </c>
    </row>
    <row r="580" spans="1:21" ht="14.4" customHeight="1" x14ac:dyDescent="0.3">
      <c r="A580" s="663">
        <v>25</v>
      </c>
      <c r="B580" s="664" t="s">
        <v>1680</v>
      </c>
      <c r="C580" s="664" t="s">
        <v>1872</v>
      </c>
      <c r="D580" s="745" t="s">
        <v>2572</v>
      </c>
      <c r="E580" s="746" t="s">
        <v>1906</v>
      </c>
      <c r="F580" s="664" t="s">
        <v>1866</v>
      </c>
      <c r="G580" s="664" t="s">
        <v>1915</v>
      </c>
      <c r="H580" s="664" t="s">
        <v>1188</v>
      </c>
      <c r="I580" s="664" t="s">
        <v>1518</v>
      </c>
      <c r="J580" s="664" t="s">
        <v>1317</v>
      </c>
      <c r="K580" s="664" t="s">
        <v>1795</v>
      </c>
      <c r="L580" s="665">
        <v>154.36000000000001</v>
      </c>
      <c r="M580" s="665">
        <v>617.44000000000005</v>
      </c>
      <c r="N580" s="664">
        <v>4</v>
      </c>
      <c r="O580" s="747">
        <v>4</v>
      </c>
      <c r="P580" s="665">
        <v>154.36000000000001</v>
      </c>
      <c r="Q580" s="680">
        <v>0.25</v>
      </c>
      <c r="R580" s="664">
        <v>1</v>
      </c>
      <c r="S580" s="680">
        <v>0.25</v>
      </c>
      <c r="T580" s="747">
        <v>1</v>
      </c>
      <c r="U580" s="703">
        <v>0.25</v>
      </c>
    </row>
    <row r="581" spans="1:21" ht="14.4" customHeight="1" x14ac:dyDescent="0.3">
      <c r="A581" s="663">
        <v>25</v>
      </c>
      <c r="B581" s="664" t="s">
        <v>1680</v>
      </c>
      <c r="C581" s="664" t="s">
        <v>1872</v>
      </c>
      <c r="D581" s="745" t="s">
        <v>2572</v>
      </c>
      <c r="E581" s="746" t="s">
        <v>1906</v>
      </c>
      <c r="F581" s="664" t="s">
        <v>1866</v>
      </c>
      <c r="G581" s="664" t="s">
        <v>1916</v>
      </c>
      <c r="H581" s="664" t="s">
        <v>524</v>
      </c>
      <c r="I581" s="664" t="s">
        <v>1978</v>
      </c>
      <c r="J581" s="664" t="s">
        <v>1464</v>
      </c>
      <c r="K581" s="664" t="s">
        <v>1917</v>
      </c>
      <c r="L581" s="665">
        <v>132.97999999999999</v>
      </c>
      <c r="M581" s="665">
        <v>132.97999999999999</v>
      </c>
      <c r="N581" s="664">
        <v>1</v>
      </c>
      <c r="O581" s="747">
        <v>1</v>
      </c>
      <c r="P581" s="665">
        <v>132.97999999999999</v>
      </c>
      <c r="Q581" s="680">
        <v>1</v>
      </c>
      <c r="R581" s="664">
        <v>1</v>
      </c>
      <c r="S581" s="680">
        <v>1</v>
      </c>
      <c r="T581" s="747">
        <v>1</v>
      </c>
      <c r="U581" s="703">
        <v>1</v>
      </c>
    </row>
    <row r="582" spans="1:21" ht="14.4" customHeight="1" x14ac:dyDescent="0.3">
      <c r="A582" s="663">
        <v>25</v>
      </c>
      <c r="B582" s="664" t="s">
        <v>1680</v>
      </c>
      <c r="C582" s="664" t="s">
        <v>1874</v>
      </c>
      <c r="D582" s="745" t="s">
        <v>2573</v>
      </c>
      <c r="E582" s="746" t="s">
        <v>1886</v>
      </c>
      <c r="F582" s="664" t="s">
        <v>1866</v>
      </c>
      <c r="G582" s="664" t="s">
        <v>1915</v>
      </c>
      <c r="H582" s="664" t="s">
        <v>1188</v>
      </c>
      <c r="I582" s="664" t="s">
        <v>1518</v>
      </c>
      <c r="J582" s="664" t="s">
        <v>1317</v>
      </c>
      <c r="K582" s="664" t="s">
        <v>1795</v>
      </c>
      <c r="L582" s="665">
        <v>154.36000000000001</v>
      </c>
      <c r="M582" s="665">
        <v>2161.0400000000009</v>
      </c>
      <c r="N582" s="664">
        <v>14</v>
      </c>
      <c r="O582" s="747">
        <v>14</v>
      </c>
      <c r="P582" s="665">
        <v>154.36000000000001</v>
      </c>
      <c r="Q582" s="680">
        <v>7.1428571428571411E-2</v>
      </c>
      <c r="R582" s="664">
        <v>1</v>
      </c>
      <c r="S582" s="680">
        <v>7.1428571428571425E-2</v>
      </c>
      <c r="T582" s="747">
        <v>1</v>
      </c>
      <c r="U582" s="703">
        <v>7.1428571428571425E-2</v>
      </c>
    </row>
    <row r="583" spans="1:21" ht="14.4" customHeight="1" x14ac:dyDescent="0.3">
      <c r="A583" s="663">
        <v>25</v>
      </c>
      <c r="B583" s="664" t="s">
        <v>1680</v>
      </c>
      <c r="C583" s="664" t="s">
        <v>1874</v>
      </c>
      <c r="D583" s="745" t="s">
        <v>2573</v>
      </c>
      <c r="E583" s="746" t="s">
        <v>1886</v>
      </c>
      <c r="F583" s="664" t="s">
        <v>1866</v>
      </c>
      <c r="G583" s="664" t="s">
        <v>1915</v>
      </c>
      <c r="H583" s="664" t="s">
        <v>524</v>
      </c>
      <c r="I583" s="664" t="s">
        <v>2150</v>
      </c>
      <c r="J583" s="664" t="s">
        <v>1640</v>
      </c>
      <c r="K583" s="664" t="s">
        <v>1795</v>
      </c>
      <c r="L583" s="665">
        <v>0</v>
      </c>
      <c r="M583" s="665">
        <v>0</v>
      </c>
      <c r="N583" s="664">
        <v>1</v>
      </c>
      <c r="O583" s="747">
        <v>0.5</v>
      </c>
      <c r="P583" s="665"/>
      <c r="Q583" s="680"/>
      <c r="R583" s="664"/>
      <c r="S583" s="680">
        <v>0</v>
      </c>
      <c r="T583" s="747"/>
      <c r="U583" s="703">
        <v>0</v>
      </c>
    </row>
    <row r="584" spans="1:21" ht="14.4" customHeight="1" x14ac:dyDescent="0.3">
      <c r="A584" s="663">
        <v>25</v>
      </c>
      <c r="B584" s="664" t="s">
        <v>1680</v>
      </c>
      <c r="C584" s="664" t="s">
        <v>1874</v>
      </c>
      <c r="D584" s="745" t="s">
        <v>2573</v>
      </c>
      <c r="E584" s="746" t="s">
        <v>1886</v>
      </c>
      <c r="F584" s="664" t="s">
        <v>1866</v>
      </c>
      <c r="G584" s="664" t="s">
        <v>1968</v>
      </c>
      <c r="H584" s="664" t="s">
        <v>524</v>
      </c>
      <c r="I584" s="664" t="s">
        <v>2046</v>
      </c>
      <c r="J584" s="664" t="s">
        <v>1456</v>
      </c>
      <c r="K584" s="664" t="s">
        <v>2047</v>
      </c>
      <c r="L584" s="665">
        <v>0</v>
      </c>
      <c r="M584" s="665">
        <v>0</v>
      </c>
      <c r="N584" s="664">
        <v>2</v>
      </c>
      <c r="O584" s="747">
        <v>1</v>
      </c>
      <c r="P584" s="665"/>
      <c r="Q584" s="680"/>
      <c r="R584" s="664"/>
      <c r="S584" s="680">
        <v>0</v>
      </c>
      <c r="T584" s="747"/>
      <c r="U584" s="703">
        <v>0</v>
      </c>
    </row>
    <row r="585" spans="1:21" ht="14.4" customHeight="1" x14ac:dyDescent="0.3">
      <c r="A585" s="663">
        <v>25</v>
      </c>
      <c r="B585" s="664" t="s">
        <v>1680</v>
      </c>
      <c r="C585" s="664" t="s">
        <v>1874</v>
      </c>
      <c r="D585" s="745" t="s">
        <v>2573</v>
      </c>
      <c r="E585" s="746" t="s">
        <v>1886</v>
      </c>
      <c r="F585" s="664" t="s">
        <v>1866</v>
      </c>
      <c r="G585" s="664" t="s">
        <v>2528</v>
      </c>
      <c r="H585" s="664" t="s">
        <v>524</v>
      </c>
      <c r="I585" s="664" t="s">
        <v>2529</v>
      </c>
      <c r="J585" s="664" t="s">
        <v>2530</v>
      </c>
      <c r="K585" s="664" t="s">
        <v>2531</v>
      </c>
      <c r="L585" s="665">
        <v>45.86</v>
      </c>
      <c r="M585" s="665">
        <v>45.86</v>
      </c>
      <c r="N585" s="664">
        <v>1</v>
      </c>
      <c r="O585" s="747">
        <v>0.5</v>
      </c>
      <c r="P585" s="665">
        <v>45.86</v>
      </c>
      <c r="Q585" s="680">
        <v>1</v>
      </c>
      <c r="R585" s="664">
        <v>1</v>
      </c>
      <c r="S585" s="680">
        <v>1</v>
      </c>
      <c r="T585" s="747">
        <v>0.5</v>
      </c>
      <c r="U585" s="703">
        <v>1</v>
      </c>
    </row>
    <row r="586" spans="1:21" ht="14.4" customHeight="1" x14ac:dyDescent="0.3">
      <c r="A586" s="663">
        <v>25</v>
      </c>
      <c r="B586" s="664" t="s">
        <v>1680</v>
      </c>
      <c r="C586" s="664" t="s">
        <v>1874</v>
      </c>
      <c r="D586" s="745" t="s">
        <v>2573</v>
      </c>
      <c r="E586" s="746" t="s">
        <v>1886</v>
      </c>
      <c r="F586" s="664" t="s">
        <v>1866</v>
      </c>
      <c r="G586" s="664" t="s">
        <v>2532</v>
      </c>
      <c r="H586" s="664" t="s">
        <v>524</v>
      </c>
      <c r="I586" s="664" t="s">
        <v>2533</v>
      </c>
      <c r="J586" s="664" t="s">
        <v>2534</v>
      </c>
      <c r="K586" s="664" t="s">
        <v>2535</v>
      </c>
      <c r="L586" s="665">
        <v>32.76</v>
      </c>
      <c r="M586" s="665">
        <v>32.76</v>
      </c>
      <c r="N586" s="664">
        <v>1</v>
      </c>
      <c r="O586" s="747">
        <v>0.5</v>
      </c>
      <c r="P586" s="665">
        <v>32.76</v>
      </c>
      <c r="Q586" s="680">
        <v>1</v>
      </c>
      <c r="R586" s="664">
        <v>1</v>
      </c>
      <c r="S586" s="680">
        <v>1</v>
      </c>
      <c r="T586" s="747">
        <v>0.5</v>
      </c>
      <c r="U586" s="703">
        <v>1</v>
      </c>
    </row>
    <row r="587" spans="1:21" ht="14.4" customHeight="1" x14ac:dyDescent="0.3">
      <c r="A587" s="663">
        <v>25</v>
      </c>
      <c r="B587" s="664" t="s">
        <v>1680</v>
      </c>
      <c r="C587" s="664" t="s">
        <v>1874</v>
      </c>
      <c r="D587" s="745" t="s">
        <v>2573</v>
      </c>
      <c r="E587" s="746" t="s">
        <v>1886</v>
      </c>
      <c r="F587" s="664" t="s">
        <v>1866</v>
      </c>
      <c r="G587" s="664" t="s">
        <v>1918</v>
      </c>
      <c r="H587" s="664" t="s">
        <v>524</v>
      </c>
      <c r="I587" s="664" t="s">
        <v>1919</v>
      </c>
      <c r="J587" s="664" t="s">
        <v>550</v>
      </c>
      <c r="K587" s="664" t="s">
        <v>1920</v>
      </c>
      <c r="L587" s="665">
        <v>18.260000000000002</v>
      </c>
      <c r="M587" s="665">
        <v>54.78</v>
      </c>
      <c r="N587" s="664">
        <v>3</v>
      </c>
      <c r="O587" s="747">
        <v>2.5</v>
      </c>
      <c r="P587" s="665"/>
      <c r="Q587" s="680">
        <v>0</v>
      </c>
      <c r="R587" s="664"/>
      <c r="S587" s="680">
        <v>0</v>
      </c>
      <c r="T587" s="747"/>
      <c r="U587" s="703">
        <v>0</v>
      </c>
    </row>
    <row r="588" spans="1:21" ht="14.4" customHeight="1" x14ac:dyDescent="0.3">
      <c r="A588" s="663">
        <v>25</v>
      </c>
      <c r="B588" s="664" t="s">
        <v>1680</v>
      </c>
      <c r="C588" s="664" t="s">
        <v>1874</v>
      </c>
      <c r="D588" s="745" t="s">
        <v>2573</v>
      </c>
      <c r="E588" s="746" t="s">
        <v>1888</v>
      </c>
      <c r="F588" s="664" t="s">
        <v>1866</v>
      </c>
      <c r="G588" s="664" t="s">
        <v>1915</v>
      </c>
      <c r="H588" s="664" t="s">
        <v>1188</v>
      </c>
      <c r="I588" s="664" t="s">
        <v>1518</v>
      </c>
      <c r="J588" s="664" t="s">
        <v>1317</v>
      </c>
      <c r="K588" s="664" t="s">
        <v>1795</v>
      </c>
      <c r="L588" s="665">
        <v>154.36000000000001</v>
      </c>
      <c r="M588" s="665">
        <v>8644.1599999999944</v>
      </c>
      <c r="N588" s="664">
        <v>56</v>
      </c>
      <c r="O588" s="747">
        <v>1</v>
      </c>
      <c r="P588" s="665">
        <v>463.08000000000004</v>
      </c>
      <c r="Q588" s="680">
        <v>5.357142857142861E-2</v>
      </c>
      <c r="R588" s="664">
        <v>3</v>
      </c>
      <c r="S588" s="680">
        <v>5.3571428571428568E-2</v>
      </c>
      <c r="T588" s="747"/>
      <c r="U588" s="703">
        <v>0</v>
      </c>
    </row>
    <row r="589" spans="1:21" ht="14.4" customHeight="1" x14ac:dyDescent="0.3">
      <c r="A589" s="663">
        <v>25</v>
      </c>
      <c r="B589" s="664" t="s">
        <v>1680</v>
      </c>
      <c r="C589" s="664" t="s">
        <v>1874</v>
      </c>
      <c r="D589" s="745" t="s">
        <v>2573</v>
      </c>
      <c r="E589" s="746" t="s">
        <v>1888</v>
      </c>
      <c r="F589" s="664" t="s">
        <v>1866</v>
      </c>
      <c r="G589" s="664" t="s">
        <v>1915</v>
      </c>
      <c r="H589" s="664" t="s">
        <v>1188</v>
      </c>
      <c r="I589" s="664" t="s">
        <v>2536</v>
      </c>
      <c r="J589" s="664" t="s">
        <v>2537</v>
      </c>
      <c r="K589" s="664" t="s">
        <v>2538</v>
      </c>
      <c r="L589" s="665">
        <v>75.73</v>
      </c>
      <c r="M589" s="665">
        <v>75.73</v>
      </c>
      <c r="N589" s="664">
        <v>1</v>
      </c>
      <c r="O589" s="747"/>
      <c r="P589" s="665"/>
      <c r="Q589" s="680">
        <v>0</v>
      </c>
      <c r="R589" s="664"/>
      <c r="S589" s="680">
        <v>0</v>
      </c>
      <c r="T589" s="747"/>
      <c r="U589" s="703"/>
    </row>
    <row r="590" spans="1:21" ht="14.4" customHeight="1" x14ac:dyDescent="0.3">
      <c r="A590" s="663">
        <v>25</v>
      </c>
      <c r="B590" s="664" t="s">
        <v>1680</v>
      </c>
      <c r="C590" s="664" t="s">
        <v>1874</v>
      </c>
      <c r="D590" s="745" t="s">
        <v>2573</v>
      </c>
      <c r="E590" s="746" t="s">
        <v>1888</v>
      </c>
      <c r="F590" s="664" t="s">
        <v>1866</v>
      </c>
      <c r="G590" s="664" t="s">
        <v>1950</v>
      </c>
      <c r="H590" s="664" t="s">
        <v>524</v>
      </c>
      <c r="I590" s="664" t="s">
        <v>2214</v>
      </c>
      <c r="J590" s="664" t="s">
        <v>1952</v>
      </c>
      <c r="K590" s="664" t="s">
        <v>2215</v>
      </c>
      <c r="L590" s="665">
        <v>0</v>
      </c>
      <c r="M590" s="665">
        <v>0</v>
      </c>
      <c r="N590" s="664">
        <v>1</v>
      </c>
      <c r="O590" s="747"/>
      <c r="P590" s="665"/>
      <c r="Q590" s="680"/>
      <c r="R590" s="664"/>
      <c r="S590" s="680">
        <v>0</v>
      </c>
      <c r="T590" s="747"/>
      <c r="U590" s="703"/>
    </row>
    <row r="591" spans="1:21" ht="14.4" customHeight="1" x14ac:dyDescent="0.3">
      <c r="A591" s="663">
        <v>25</v>
      </c>
      <c r="B591" s="664" t="s">
        <v>1680</v>
      </c>
      <c r="C591" s="664" t="s">
        <v>1874</v>
      </c>
      <c r="D591" s="745" t="s">
        <v>2573</v>
      </c>
      <c r="E591" s="746" t="s">
        <v>1888</v>
      </c>
      <c r="F591" s="664" t="s">
        <v>1866</v>
      </c>
      <c r="G591" s="664" t="s">
        <v>1916</v>
      </c>
      <c r="H591" s="664" t="s">
        <v>524</v>
      </c>
      <c r="I591" s="664" t="s">
        <v>1463</v>
      </c>
      <c r="J591" s="664" t="s">
        <v>1464</v>
      </c>
      <c r="K591" s="664" t="s">
        <v>1917</v>
      </c>
      <c r="L591" s="665">
        <v>132.97999999999999</v>
      </c>
      <c r="M591" s="665">
        <v>664.89999999999986</v>
      </c>
      <c r="N591" s="664">
        <v>5</v>
      </c>
      <c r="O591" s="747"/>
      <c r="P591" s="665">
        <v>265.95999999999998</v>
      </c>
      <c r="Q591" s="680">
        <v>0.40000000000000008</v>
      </c>
      <c r="R591" s="664">
        <v>2</v>
      </c>
      <c r="S591" s="680">
        <v>0.4</v>
      </c>
      <c r="T591" s="747"/>
      <c r="U591" s="703"/>
    </row>
    <row r="592" spans="1:21" ht="14.4" customHeight="1" x14ac:dyDescent="0.3">
      <c r="A592" s="663">
        <v>25</v>
      </c>
      <c r="B592" s="664" t="s">
        <v>1680</v>
      </c>
      <c r="C592" s="664" t="s">
        <v>1874</v>
      </c>
      <c r="D592" s="745" t="s">
        <v>2573</v>
      </c>
      <c r="E592" s="746" t="s">
        <v>1888</v>
      </c>
      <c r="F592" s="664" t="s">
        <v>1866</v>
      </c>
      <c r="G592" s="664" t="s">
        <v>1916</v>
      </c>
      <c r="H592" s="664" t="s">
        <v>524</v>
      </c>
      <c r="I592" s="664" t="s">
        <v>2198</v>
      </c>
      <c r="J592" s="664" t="s">
        <v>1464</v>
      </c>
      <c r="K592" s="664" t="s">
        <v>2199</v>
      </c>
      <c r="L592" s="665">
        <v>0</v>
      </c>
      <c r="M592" s="665">
        <v>0</v>
      </c>
      <c r="N592" s="664">
        <v>1</v>
      </c>
      <c r="O592" s="747"/>
      <c r="P592" s="665"/>
      <c r="Q592" s="680"/>
      <c r="R592" s="664"/>
      <c r="S592" s="680">
        <v>0</v>
      </c>
      <c r="T592" s="747"/>
      <c r="U592" s="703"/>
    </row>
    <row r="593" spans="1:21" ht="14.4" customHeight="1" x14ac:dyDescent="0.3">
      <c r="A593" s="663">
        <v>25</v>
      </c>
      <c r="B593" s="664" t="s">
        <v>1680</v>
      </c>
      <c r="C593" s="664" t="s">
        <v>1874</v>
      </c>
      <c r="D593" s="745" t="s">
        <v>2573</v>
      </c>
      <c r="E593" s="746" t="s">
        <v>1888</v>
      </c>
      <c r="F593" s="664" t="s">
        <v>1866</v>
      </c>
      <c r="G593" s="664" t="s">
        <v>1918</v>
      </c>
      <c r="H593" s="664" t="s">
        <v>1188</v>
      </c>
      <c r="I593" s="664" t="s">
        <v>1258</v>
      </c>
      <c r="J593" s="664" t="s">
        <v>550</v>
      </c>
      <c r="K593" s="664" t="s">
        <v>1826</v>
      </c>
      <c r="L593" s="665">
        <v>18.260000000000002</v>
      </c>
      <c r="M593" s="665">
        <v>18.260000000000002</v>
      </c>
      <c r="N593" s="664">
        <v>1</v>
      </c>
      <c r="O593" s="747"/>
      <c r="P593" s="665"/>
      <c r="Q593" s="680">
        <v>0</v>
      </c>
      <c r="R593" s="664"/>
      <c r="S593" s="680">
        <v>0</v>
      </c>
      <c r="T593" s="747"/>
      <c r="U593" s="703"/>
    </row>
    <row r="594" spans="1:21" ht="14.4" customHeight="1" x14ac:dyDescent="0.3">
      <c r="A594" s="663">
        <v>25</v>
      </c>
      <c r="B594" s="664" t="s">
        <v>1680</v>
      </c>
      <c r="C594" s="664" t="s">
        <v>1874</v>
      </c>
      <c r="D594" s="745" t="s">
        <v>2573</v>
      </c>
      <c r="E594" s="746" t="s">
        <v>1888</v>
      </c>
      <c r="F594" s="664" t="s">
        <v>1866</v>
      </c>
      <c r="G594" s="664" t="s">
        <v>1918</v>
      </c>
      <c r="H594" s="664" t="s">
        <v>524</v>
      </c>
      <c r="I594" s="664" t="s">
        <v>1919</v>
      </c>
      <c r="J594" s="664" t="s">
        <v>550</v>
      </c>
      <c r="K594" s="664" t="s">
        <v>1920</v>
      </c>
      <c r="L594" s="665">
        <v>18.260000000000002</v>
      </c>
      <c r="M594" s="665">
        <v>36.520000000000003</v>
      </c>
      <c r="N594" s="664">
        <v>2</v>
      </c>
      <c r="O594" s="747">
        <v>1</v>
      </c>
      <c r="P594" s="665"/>
      <c r="Q594" s="680">
        <v>0</v>
      </c>
      <c r="R594" s="664"/>
      <c r="S594" s="680">
        <v>0</v>
      </c>
      <c r="T594" s="747"/>
      <c r="U594" s="703">
        <v>0</v>
      </c>
    </row>
    <row r="595" spans="1:21" ht="14.4" customHeight="1" x14ac:dyDescent="0.3">
      <c r="A595" s="663">
        <v>25</v>
      </c>
      <c r="B595" s="664" t="s">
        <v>1680</v>
      </c>
      <c r="C595" s="664" t="s">
        <v>1874</v>
      </c>
      <c r="D595" s="745" t="s">
        <v>2573</v>
      </c>
      <c r="E595" s="746" t="s">
        <v>1889</v>
      </c>
      <c r="F595" s="664" t="s">
        <v>1866</v>
      </c>
      <c r="G595" s="664" t="s">
        <v>1915</v>
      </c>
      <c r="H595" s="664" t="s">
        <v>1188</v>
      </c>
      <c r="I595" s="664" t="s">
        <v>1518</v>
      </c>
      <c r="J595" s="664" t="s">
        <v>1317</v>
      </c>
      <c r="K595" s="664" t="s">
        <v>1795</v>
      </c>
      <c r="L595" s="665">
        <v>154.36000000000001</v>
      </c>
      <c r="M595" s="665">
        <v>6637.4799999999977</v>
      </c>
      <c r="N595" s="664">
        <v>43</v>
      </c>
      <c r="O595" s="747">
        <v>42</v>
      </c>
      <c r="P595" s="665">
        <v>617.44000000000005</v>
      </c>
      <c r="Q595" s="680">
        <v>9.3023255813953529E-2</v>
      </c>
      <c r="R595" s="664">
        <v>4</v>
      </c>
      <c r="S595" s="680">
        <v>9.3023255813953487E-2</v>
      </c>
      <c r="T595" s="747">
        <v>4</v>
      </c>
      <c r="U595" s="703">
        <v>9.5238095238095233E-2</v>
      </c>
    </row>
    <row r="596" spans="1:21" ht="14.4" customHeight="1" x14ac:dyDescent="0.3">
      <c r="A596" s="663">
        <v>25</v>
      </c>
      <c r="B596" s="664" t="s">
        <v>1680</v>
      </c>
      <c r="C596" s="664" t="s">
        <v>1874</v>
      </c>
      <c r="D596" s="745" t="s">
        <v>2573</v>
      </c>
      <c r="E596" s="746" t="s">
        <v>1889</v>
      </c>
      <c r="F596" s="664" t="s">
        <v>1866</v>
      </c>
      <c r="G596" s="664" t="s">
        <v>1915</v>
      </c>
      <c r="H596" s="664" t="s">
        <v>1188</v>
      </c>
      <c r="I596" s="664" t="s">
        <v>2539</v>
      </c>
      <c r="J596" s="664" t="s">
        <v>2540</v>
      </c>
      <c r="K596" s="664" t="s">
        <v>2541</v>
      </c>
      <c r="L596" s="665">
        <v>66.08</v>
      </c>
      <c r="M596" s="665">
        <v>66.08</v>
      </c>
      <c r="N596" s="664">
        <v>1</v>
      </c>
      <c r="O596" s="747">
        <v>1</v>
      </c>
      <c r="P596" s="665"/>
      <c r="Q596" s="680">
        <v>0</v>
      </c>
      <c r="R596" s="664"/>
      <c r="S596" s="680">
        <v>0</v>
      </c>
      <c r="T596" s="747"/>
      <c r="U596" s="703">
        <v>0</v>
      </c>
    </row>
    <row r="597" spans="1:21" ht="14.4" customHeight="1" x14ac:dyDescent="0.3">
      <c r="A597" s="663">
        <v>25</v>
      </c>
      <c r="B597" s="664" t="s">
        <v>1680</v>
      </c>
      <c r="C597" s="664" t="s">
        <v>1874</v>
      </c>
      <c r="D597" s="745" t="s">
        <v>2573</v>
      </c>
      <c r="E597" s="746" t="s">
        <v>1889</v>
      </c>
      <c r="F597" s="664" t="s">
        <v>1866</v>
      </c>
      <c r="G597" s="664" t="s">
        <v>1915</v>
      </c>
      <c r="H597" s="664" t="s">
        <v>1188</v>
      </c>
      <c r="I597" s="664" t="s">
        <v>2536</v>
      </c>
      <c r="J597" s="664" t="s">
        <v>2537</v>
      </c>
      <c r="K597" s="664" t="s">
        <v>2538</v>
      </c>
      <c r="L597" s="665">
        <v>75.73</v>
      </c>
      <c r="M597" s="665">
        <v>75.73</v>
      </c>
      <c r="N597" s="664">
        <v>1</v>
      </c>
      <c r="O597" s="747">
        <v>1</v>
      </c>
      <c r="P597" s="665"/>
      <c r="Q597" s="680">
        <v>0</v>
      </c>
      <c r="R597" s="664"/>
      <c r="S597" s="680">
        <v>0</v>
      </c>
      <c r="T597" s="747"/>
      <c r="U597" s="703">
        <v>0</v>
      </c>
    </row>
    <row r="598" spans="1:21" ht="14.4" customHeight="1" x14ac:dyDescent="0.3">
      <c r="A598" s="663">
        <v>25</v>
      </c>
      <c r="B598" s="664" t="s">
        <v>1680</v>
      </c>
      <c r="C598" s="664" t="s">
        <v>1874</v>
      </c>
      <c r="D598" s="745" t="s">
        <v>2573</v>
      </c>
      <c r="E598" s="746" t="s">
        <v>1889</v>
      </c>
      <c r="F598" s="664" t="s">
        <v>1866</v>
      </c>
      <c r="G598" s="664" t="s">
        <v>1915</v>
      </c>
      <c r="H598" s="664" t="s">
        <v>524</v>
      </c>
      <c r="I598" s="664" t="s">
        <v>2542</v>
      </c>
      <c r="J598" s="664" t="s">
        <v>2537</v>
      </c>
      <c r="K598" s="664" t="s">
        <v>2543</v>
      </c>
      <c r="L598" s="665">
        <v>0</v>
      </c>
      <c r="M598" s="665">
        <v>0</v>
      </c>
      <c r="N598" s="664">
        <v>1</v>
      </c>
      <c r="O598" s="747">
        <v>1</v>
      </c>
      <c r="P598" s="665"/>
      <c r="Q598" s="680"/>
      <c r="R598" s="664"/>
      <c r="S598" s="680">
        <v>0</v>
      </c>
      <c r="T598" s="747"/>
      <c r="U598" s="703">
        <v>0</v>
      </c>
    </row>
    <row r="599" spans="1:21" ht="14.4" customHeight="1" x14ac:dyDescent="0.3">
      <c r="A599" s="663">
        <v>25</v>
      </c>
      <c r="B599" s="664" t="s">
        <v>1680</v>
      </c>
      <c r="C599" s="664" t="s">
        <v>1874</v>
      </c>
      <c r="D599" s="745" t="s">
        <v>2573</v>
      </c>
      <c r="E599" s="746" t="s">
        <v>1889</v>
      </c>
      <c r="F599" s="664" t="s">
        <v>1866</v>
      </c>
      <c r="G599" s="664" t="s">
        <v>1968</v>
      </c>
      <c r="H599" s="664" t="s">
        <v>524</v>
      </c>
      <c r="I599" s="664" t="s">
        <v>2046</v>
      </c>
      <c r="J599" s="664" t="s">
        <v>1456</v>
      </c>
      <c r="K599" s="664" t="s">
        <v>2047</v>
      </c>
      <c r="L599" s="665">
        <v>0</v>
      </c>
      <c r="M599" s="665">
        <v>0</v>
      </c>
      <c r="N599" s="664">
        <v>1</v>
      </c>
      <c r="O599" s="747">
        <v>1</v>
      </c>
      <c r="P599" s="665"/>
      <c r="Q599" s="680"/>
      <c r="R599" s="664"/>
      <c r="S599" s="680">
        <v>0</v>
      </c>
      <c r="T599" s="747"/>
      <c r="U599" s="703">
        <v>0</v>
      </c>
    </row>
    <row r="600" spans="1:21" ht="14.4" customHeight="1" x14ac:dyDescent="0.3">
      <c r="A600" s="663">
        <v>25</v>
      </c>
      <c r="B600" s="664" t="s">
        <v>1680</v>
      </c>
      <c r="C600" s="664" t="s">
        <v>1874</v>
      </c>
      <c r="D600" s="745" t="s">
        <v>2573</v>
      </c>
      <c r="E600" s="746" t="s">
        <v>1889</v>
      </c>
      <c r="F600" s="664" t="s">
        <v>1866</v>
      </c>
      <c r="G600" s="664" t="s">
        <v>1996</v>
      </c>
      <c r="H600" s="664" t="s">
        <v>524</v>
      </c>
      <c r="I600" s="664" t="s">
        <v>1436</v>
      </c>
      <c r="J600" s="664" t="s">
        <v>1437</v>
      </c>
      <c r="K600" s="664" t="s">
        <v>1997</v>
      </c>
      <c r="L600" s="665">
        <v>48.09</v>
      </c>
      <c r="M600" s="665">
        <v>48.09</v>
      </c>
      <c r="N600" s="664">
        <v>1</v>
      </c>
      <c r="O600" s="747">
        <v>1</v>
      </c>
      <c r="P600" s="665"/>
      <c r="Q600" s="680">
        <v>0</v>
      </c>
      <c r="R600" s="664"/>
      <c r="S600" s="680">
        <v>0</v>
      </c>
      <c r="T600" s="747"/>
      <c r="U600" s="703">
        <v>0</v>
      </c>
    </row>
    <row r="601" spans="1:21" ht="14.4" customHeight="1" x14ac:dyDescent="0.3">
      <c r="A601" s="663">
        <v>25</v>
      </c>
      <c r="B601" s="664" t="s">
        <v>1680</v>
      </c>
      <c r="C601" s="664" t="s">
        <v>1874</v>
      </c>
      <c r="D601" s="745" t="s">
        <v>2573</v>
      </c>
      <c r="E601" s="746" t="s">
        <v>1889</v>
      </c>
      <c r="F601" s="664" t="s">
        <v>1866</v>
      </c>
      <c r="G601" s="664" t="s">
        <v>2069</v>
      </c>
      <c r="H601" s="664" t="s">
        <v>524</v>
      </c>
      <c r="I601" s="664" t="s">
        <v>2070</v>
      </c>
      <c r="J601" s="664" t="s">
        <v>2071</v>
      </c>
      <c r="K601" s="664" t="s">
        <v>2072</v>
      </c>
      <c r="L601" s="665">
        <v>20.3</v>
      </c>
      <c r="M601" s="665">
        <v>60.900000000000006</v>
      </c>
      <c r="N601" s="664">
        <v>3</v>
      </c>
      <c r="O601" s="747">
        <v>3</v>
      </c>
      <c r="P601" s="665"/>
      <c r="Q601" s="680">
        <v>0</v>
      </c>
      <c r="R601" s="664"/>
      <c r="S601" s="680">
        <v>0</v>
      </c>
      <c r="T601" s="747"/>
      <c r="U601" s="703">
        <v>0</v>
      </c>
    </row>
    <row r="602" spans="1:21" ht="14.4" customHeight="1" x14ac:dyDescent="0.3">
      <c r="A602" s="663">
        <v>25</v>
      </c>
      <c r="B602" s="664" t="s">
        <v>1680</v>
      </c>
      <c r="C602" s="664" t="s">
        <v>1874</v>
      </c>
      <c r="D602" s="745" t="s">
        <v>2573</v>
      </c>
      <c r="E602" s="746" t="s">
        <v>1889</v>
      </c>
      <c r="F602" s="664" t="s">
        <v>1866</v>
      </c>
      <c r="G602" s="664" t="s">
        <v>1922</v>
      </c>
      <c r="H602" s="664" t="s">
        <v>524</v>
      </c>
      <c r="I602" s="664" t="s">
        <v>2544</v>
      </c>
      <c r="J602" s="664" t="s">
        <v>2387</v>
      </c>
      <c r="K602" s="664" t="s">
        <v>2388</v>
      </c>
      <c r="L602" s="665">
        <v>49.38</v>
      </c>
      <c r="M602" s="665">
        <v>49.38</v>
      </c>
      <c r="N602" s="664">
        <v>1</v>
      </c>
      <c r="O602" s="747">
        <v>1</v>
      </c>
      <c r="P602" s="665">
        <v>49.38</v>
      </c>
      <c r="Q602" s="680">
        <v>1</v>
      </c>
      <c r="R602" s="664">
        <v>1</v>
      </c>
      <c r="S602" s="680">
        <v>1</v>
      </c>
      <c r="T602" s="747">
        <v>1</v>
      </c>
      <c r="U602" s="703">
        <v>1</v>
      </c>
    </row>
    <row r="603" spans="1:21" ht="14.4" customHeight="1" x14ac:dyDescent="0.3">
      <c r="A603" s="663">
        <v>25</v>
      </c>
      <c r="B603" s="664" t="s">
        <v>1680</v>
      </c>
      <c r="C603" s="664" t="s">
        <v>1874</v>
      </c>
      <c r="D603" s="745" t="s">
        <v>2573</v>
      </c>
      <c r="E603" s="746" t="s">
        <v>1889</v>
      </c>
      <c r="F603" s="664" t="s">
        <v>1866</v>
      </c>
      <c r="G603" s="664" t="s">
        <v>1916</v>
      </c>
      <c r="H603" s="664" t="s">
        <v>524</v>
      </c>
      <c r="I603" s="664" t="s">
        <v>1463</v>
      </c>
      <c r="J603" s="664" t="s">
        <v>1464</v>
      </c>
      <c r="K603" s="664" t="s">
        <v>1917</v>
      </c>
      <c r="L603" s="665">
        <v>132.97999999999999</v>
      </c>
      <c r="M603" s="665">
        <v>930.86</v>
      </c>
      <c r="N603" s="664">
        <v>7</v>
      </c>
      <c r="O603" s="747">
        <v>7</v>
      </c>
      <c r="P603" s="665"/>
      <c r="Q603" s="680">
        <v>0</v>
      </c>
      <c r="R603" s="664"/>
      <c r="S603" s="680">
        <v>0</v>
      </c>
      <c r="T603" s="747"/>
      <c r="U603" s="703">
        <v>0</v>
      </c>
    </row>
    <row r="604" spans="1:21" ht="14.4" customHeight="1" x14ac:dyDescent="0.3">
      <c r="A604" s="663">
        <v>25</v>
      </c>
      <c r="B604" s="664" t="s">
        <v>1680</v>
      </c>
      <c r="C604" s="664" t="s">
        <v>1874</v>
      </c>
      <c r="D604" s="745" t="s">
        <v>2573</v>
      </c>
      <c r="E604" s="746" t="s">
        <v>1889</v>
      </c>
      <c r="F604" s="664" t="s">
        <v>1866</v>
      </c>
      <c r="G604" s="664" t="s">
        <v>1916</v>
      </c>
      <c r="H604" s="664" t="s">
        <v>524</v>
      </c>
      <c r="I604" s="664" t="s">
        <v>1978</v>
      </c>
      <c r="J604" s="664" t="s">
        <v>1464</v>
      </c>
      <c r="K604" s="664" t="s">
        <v>1917</v>
      </c>
      <c r="L604" s="665">
        <v>132.97999999999999</v>
      </c>
      <c r="M604" s="665">
        <v>132.97999999999999</v>
      </c>
      <c r="N604" s="664">
        <v>1</v>
      </c>
      <c r="O604" s="747">
        <v>1</v>
      </c>
      <c r="P604" s="665"/>
      <c r="Q604" s="680">
        <v>0</v>
      </c>
      <c r="R604" s="664"/>
      <c r="S604" s="680">
        <v>0</v>
      </c>
      <c r="T604" s="747"/>
      <c r="U604" s="703">
        <v>0</v>
      </c>
    </row>
    <row r="605" spans="1:21" ht="14.4" customHeight="1" x14ac:dyDescent="0.3">
      <c r="A605" s="663">
        <v>25</v>
      </c>
      <c r="B605" s="664" t="s">
        <v>1680</v>
      </c>
      <c r="C605" s="664" t="s">
        <v>1874</v>
      </c>
      <c r="D605" s="745" t="s">
        <v>2573</v>
      </c>
      <c r="E605" s="746" t="s">
        <v>1889</v>
      </c>
      <c r="F605" s="664" t="s">
        <v>1866</v>
      </c>
      <c r="G605" s="664" t="s">
        <v>1918</v>
      </c>
      <c r="H605" s="664" t="s">
        <v>1188</v>
      </c>
      <c r="I605" s="664" t="s">
        <v>1258</v>
      </c>
      <c r="J605" s="664" t="s">
        <v>550</v>
      </c>
      <c r="K605" s="664" t="s">
        <v>1826</v>
      </c>
      <c r="L605" s="665">
        <v>18.260000000000002</v>
      </c>
      <c r="M605" s="665">
        <v>73.040000000000006</v>
      </c>
      <c r="N605" s="664">
        <v>4</v>
      </c>
      <c r="O605" s="747">
        <v>3</v>
      </c>
      <c r="P605" s="665"/>
      <c r="Q605" s="680">
        <v>0</v>
      </c>
      <c r="R605" s="664"/>
      <c r="S605" s="680">
        <v>0</v>
      </c>
      <c r="T605" s="747"/>
      <c r="U605" s="703">
        <v>0</v>
      </c>
    </row>
    <row r="606" spans="1:21" ht="14.4" customHeight="1" x14ac:dyDescent="0.3">
      <c r="A606" s="663">
        <v>25</v>
      </c>
      <c r="B606" s="664" t="s">
        <v>1680</v>
      </c>
      <c r="C606" s="664" t="s">
        <v>1874</v>
      </c>
      <c r="D606" s="745" t="s">
        <v>2573</v>
      </c>
      <c r="E606" s="746" t="s">
        <v>1889</v>
      </c>
      <c r="F606" s="664" t="s">
        <v>1866</v>
      </c>
      <c r="G606" s="664" t="s">
        <v>1918</v>
      </c>
      <c r="H606" s="664" t="s">
        <v>1188</v>
      </c>
      <c r="I606" s="664" t="s">
        <v>2084</v>
      </c>
      <c r="J606" s="664" t="s">
        <v>550</v>
      </c>
      <c r="K606" s="664" t="s">
        <v>2085</v>
      </c>
      <c r="L606" s="665">
        <v>0</v>
      </c>
      <c r="M606" s="665">
        <v>0</v>
      </c>
      <c r="N606" s="664">
        <v>1</v>
      </c>
      <c r="O606" s="747">
        <v>1</v>
      </c>
      <c r="P606" s="665"/>
      <c r="Q606" s="680"/>
      <c r="R606" s="664"/>
      <c r="S606" s="680">
        <v>0</v>
      </c>
      <c r="T606" s="747"/>
      <c r="U606" s="703">
        <v>0</v>
      </c>
    </row>
    <row r="607" spans="1:21" ht="14.4" customHeight="1" x14ac:dyDescent="0.3">
      <c r="A607" s="663">
        <v>25</v>
      </c>
      <c r="B607" s="664" t="s">
        <v>1680</v>
      </c>
      <c r="C607" s="664" t="s">
        <v>1874</v>
      </c>
      <c r="D607" s="745" t="s">
        <v>2573</v>
      </c>
      <c r="E607" s="746" t="s">
        <v>1890</v>
      </c>
      <c r="F607" s="664" t="s">
        <v>1866</v>
      </c>
      <c r="G607" s="664" t="s">
        <v>1915</v>
      </c>
      <c r="H607" s="664" t="s">
        <v>1188</v>
      </c>
      <c r="I607" s="664" t="s">
        <v>1518</v>
      </c>
      <c r="J607" s="664" t="s">
        <v>1317</v>
      </c>
      <c r="K607" s="664" t="s">
        <v>1795</v>
      </c>
      <c r="L607" s="665">
        <v>154.36000000000001</v>
      </c>
      <c r="M607" s="665">
        <v>771.80000000000007</v>
      </c>
      <c r="N607" s="664">
        <v>5</v>
      </c>
      <c r="O607" s="747">
        <v>4.5</v>
      </c>
      <c r="P607" s="665"/>
      <c r="Q607" s="680">
        <v>0</v>
      </c>
      <c r="R607" s="664"/>
      <c r="S607" s="680">
        <v>0</v>
      </c>
      <c r="T607" s="747"/>
      <c r="U607" s="703">
        <v>0</v>
      </c>
    </row>
    <row r="608" spans="1:21" ht="14.4" customHeight="1" x14ac:dyDescent="0.3">
      <c r="A608" s="663">
        <v>25</v>
      </c>
      <c r="B608" s="664" t="s">
        <v>1680</v>
      </c>
      <c r="C608" s="664" t="s">
        <v>1874</v>
      </c>
      <c r="D608" s="745" t="s">
        <v>2573</v>
      </c>
      <c r="E608" s="746" t="s">
        <v>1890</v>
      </c>
      <c r="F608" s="664" t="s">
        <v>1866</v>
      </c>
      <c r="G608" s="664" t="s">
        <v>1915</v>
      </c>
      <c r="H608" s="664" t="s">
        <v>1188</v>
      </c>
      <c r="I608" s="664" t="s">
        <v>2539</v>
      </c>
      <c r="J608" s="664" t="s">
        <v>2540</v>
      </c>
      <c r="K608" s="664" t="s">
        <v>2541</v>
      </c>
      <c r="L608" s="665">
        <v>66.08</v>
      </c>
      <c r="M608" s="665">
        <v>66.08</v>
      </c>
      <c r="N608" s="664">
        <v>1</v>
      </c>
      <c r="O608" s="747">
        <v>1</v>
      </c>
      <c r="P608" s="665"/>
      <c r="Q608" s="680">
        <v>0</v>
      </c>
      <c r="R608" s="664"/>
      <c r="S608" s="680">
        <v>0</v>
      </c>
      <c r="T608" s="747"/>
      <c r="U608" s="703">
        <v>0</v>
      </c>
    </row>
    <row r="609" spans="1:21" ht="14.4" customHeight="1" x14ac:dyDescent="0.3">
      <c r="A609" s="663">
        <v>25</v>
      </c>
      <c r="B609" s="664" t="s">
        <v>1680</v>
      </c>
      <c r="C609" s="664" t="s">
        <v>1874</v>
      </c>
      <c r="D609" s="745" t="s">
        <v>2573</v>
      </c>
      <c r="E609" s="746" t="s">
        <v>1890</v>
      </c>
      <c r="F609" s="664" t="s">
        <v>1866</v>
      </c>
      <c r="G609" s="664" t="s">
        <v>1915</v>
      </c>
      <c r="H609" s="664" t="s">
        <v>1188</v>
      </c>
      <c r="I609" s="664" t="s">
        <v>1646</v>
      </c>
      <c r="J609" s="664" t="s">
        <v>1857</v>
      </c>
      <c r="K609" s="664" t="s">
        <v>1858</v>
      </c>
      <c r="L609" s="665">
        <v>111.22</v>
      </c>
      <c r="M609" s="665">
        <v>111.22</v>
      </c>
      <c r="N609" s="664">
        <v>1</v>
      </c>
      <c r="O609" s="747">
        <v>1</v>
      </c>
      <c r="P609" s="665"/>
      <c r="Q609" s="680">
        <v>0</v>
      </c>
      <c r="R609" s="664"/>
      <c r="S609" s="680">
        <v>0</v>
      </c>
      <c r="T609" s="747"/>
      <c r="U609" s="703">
        <v>0</v>
      </c>
    </row>
    <row r="610" spans="1:21" ht="14.4" customHeight="1" x14ac:dyDescent="0.3">
      <c r="A610" s="663">
        <v>25</v>
      </c>
      <c r="B610" s="664" t="s">
        <v>1680</v>
      </c>
      <c r="C610" s="664" t="s">
        <v>1874</v>
      </c>
      <c r="D610" s="745" t="s">
        <v>2573</v>
      </c>
      <c r="E610" s="746" t="s">
        <v>1890</v>
      </c>
      <c r="F610" s="664" t="s">
        <v>1866</v>
      </c>
      <c r="G610" s="664" t="s">
        <v>1915</v>
      </c>
      <c r="H610" s="664" t="s">
        <v>524</v>
      </c>
      <c r="I610" s="664" t="s">
        <v>2545</v>
      </c>
      <c r="J610" s="664" t="s">
        <v>2546</v>
      </c>
      <c r="K610" s="664" t="s">
        <v>2547</v>
      </c>
      <c r="L610" s="665">
        <v>149.52000000000001</v>
      </c>
      <c r="M610" s="665">
        <v>149.52000000000001</v>
      </c>
      <c r="N610" s="664">
        <v>1</v>
      </c>
      <c r="O610" s="747"/>
      <c r="P610" s="665">
        <v>149.52000000000001</v>
      </c>
      <c r="Q610" s="680">
        <v>1</v>
      </c>
      <c r="R610" s="664">
        <v>1</v>
      </c>
      <c r="S610" s="680">
        <v>1</v>
      </c>
      <c r="T610" s="747"/>
      <c r="U610" s="703"/>
    </row>
    <row r="611" spans="1:21" ht="14.4" customHeight="1" x14ac:dyDescent="0.3">
      <c r="A611" s="663">
        <v>25</v>
      </c>
      <c r="B611" s="664" t="s">
        <v>1680</v>
      </c>
      <c r="C611" s="664" t="s">
        <v>1874</v>
      </c>
      <c r="D611" s="745" t="s">
        <v>2573</v>
      </c>
      <c r="E611" s="746" t="s">
        <v>1890</v>
      </c>
      <c r="F611" s="664" t="s">
        <v>1866</v>
      </c>
      <c r="G611" s="664" t="s">
        <v>1922</v>
      </c>
      <c r="H611" s="664" t="s">
        <v>524</v>
      </c>
      <c r="I611" s="664" t="s">
        <v>2128</v>
      </c>
      <c r="J611" s="664" t="s">
        <v>2126</v>
      </c>
      <c r="K611" s="664" t="s">
        <v>2129</v>
      </c>
      <c r="L611" s="665">
        <v>98.75</v>
      </c>
      <c r="M611" s="665">
        <v>197.5</v>
      </c>
      <c r="N611" s="664">
        <v>2</v>
      </c>
      <c r="O611" s="747">
        <v>0.5</v>
      </c>
      <c r="P611" s="665"/>
      <c r="Q611" s="680">
        <v>0</v>
      </c>
      <c r="R611" s="664"/>
      <c r="S611" s="680">
        <v>0</v>
      </c>
      <c r="T611" s="747"/>
      <c r="U611" s="703">
        <v>0</v>
      </c>
    </row>
    <row r="612" spans="1:21" ht="14.4" customHeight="1" x14ac:dyDescent="0.3">
      <c r="A612" s="663">
        <v>25</v>
      </c>
      <c r="B612" s="664" t="s">
        <v>1680</v>
      </c>
      <c r="C612" s="664" t="s">
        <v>1874</v>
      </c>
      <c r="D612" s="745" t="s">
        <v>2573</v>
      </c>
      <c r="E612" s="746" t="s">
        <v>1890</v>
      </c>
      <c r="F612" s="664" t="s">
        <v>1866</v>
      </c>
      <c r="G612" s="664" t="s">
        <v>1916</v>
      </c>
      <c r="H612" s="664" t="s">
        <v>524</v>
      </c>
      <c r="I612" s="664" t="s">
        <v>1489</v>
      </c>
      <c r="J612" s="664" t="s">
        <v>1490</v>
      </c>
      <c r="K612" s="664" t="s">
        <v>2247</v>
      </c>
      <c r="L612" s="665">
        <v>77.52</v>
      </c>
      <c r="M612" s="665">
        <v>155.04</v>
      </c>
      <c r="N612" s="664">
        <v>2</v>
      </c>
      <c r="O612" s="747">
        <v>2</v>
      </c>
      <c r="P612" s="665"/>
      <c r="Q612" s="680">
        <v>0</v>
      </c>
      <c r="R612" s="664"/>
      <c r="S612" s="680">
        <v>0</v>
      </c>
      <c r="T612" s="747"/>
      <c r="U612" s="703">
        <v>0</v>
      </c>
    </row>
    <row r="613" spans="1:21" ht="14.4" customHeight="1" x14ac:dyDescent="0.3">
      <c r="A613" s="663">
        <v>25</v>
      </c>
      <c r="B613" s="664" t="s">
        <v>1680</v>
      </c>
      <c r="C613" s="664" t="s">
        <v>1874</v>
      </c>
      <c r="D613" s="745" t="s">
        <v>2573</v>
      </c>
      <c r="E613" s="746" t="s">
        <v>1890</v>
      </c>
      <c r="F613" s="664" t="s">
        <v>1866</v>
      </c>
      <c r="G613" s="664" t="s">
        <v>1916</v>
      </c>
      <c r="H613" s="664" t="s">
        <v>524</v>
      </c>
      <c r="I613" s="664" t="s">
        <v>1978</v>
      </c>
      <c r="J613" s="664" t="s">
        <v>1464</v>
      </c>
      <c r="K613" s="664" t="s">
        <v>1917</v>
      </c>
      <c r="L613" s="665">
        <v>132.97999999999999</v>
      </c>
      <c r="M613" s="665">
        <v>132.97999999999999</v>
      </c>
      <c r="N613" s="664">
        <v>1</v>
      </c>
      <c r="O613" s="747">
        <v>1</v>
      </c>
      <c r="P613" s="665"/>
      <c r="Q613" s="680">
        <v>0</v>
      </c>
      <c r="R613" s="664"/>
      <c r="S613" s="680">
        <v>0</v>
      </c>
      <c r="T613" s="747"/>
      <c r="U613" s="703">
        <v>0</v>
      </c>
    </row>
    <row r="614" spans="1:21" ht="14.4" customHeight="1" x14ac:dyDescent="0.3">
      <c r="A614" s="663">
        <v>25</v>
      </c>
      <c r="B614" s="664" t="s">
        <v>1680</v>
      </c>
      <c r="C614" s="664" t="s">
        <v>1874</v>
      </c>
      <c r="D614" s="745" t="s">
        <v>2573</v>
      </c>
      <c r="E614" s="746" t="s">
        <v>1890</v>
      </c>
      <c r="F614" s="664" t="s">
        <v>1866</v>
      </c>
      <c r="G614" s="664" t="s">
        <v>2277</v>
      </c>
      <c r="H614" s="664" t="s">
        <v>524</v>
      </c>
      <c r="I614" s="664" t="s">
        <v>2278</v>
      </c>
      <c r="J614" s="664" t="s">
        <v>2279</v>
      </c>
      <c r="K614" s="664" t="s">
        <v>2280</v>
      </c>
      <c r="L614" s="665">
        <v>115.13</v>
      </c>
      <c r="M614" s="665">
        <v>115.13</v>
      </c>
      <c r="N614" s="664">
        <v>1</v>
      </c>
      <c r="O614" s="747">
        <v>0.5</v>
      </c>
      <c r="P614" s="665"/>
      <c r="Q614" s="680">
        <v>0</v>
      </c>
      <c r="R614" s="664"/>
      <c r="S614" s="680">
        <v>0</v>
      </c>
      <c r="T614" s="747"/>
      <c r="U614" s="703">
        <v>0</v>
      </c>
    </row>
    <row r="615" spans="1:21" ht="14.4" customHeight="1" x14ac:dyDescent="0.3">
      <c r="A615" s="663">
        <v>25</v>
      </c>
      <c r="B615" s="664" t="s">
        <v>1680</v>
      </c>
      <c r="C615" s="664" t="s">
        <v>1874</v>
      </c>
      <c r="D615" s="745" t="s">
        <v>2573</v>
      </c>
      <c r="E615" s="746" t="s">
        <v>1890</v>
      </c>
      <c r="F615" s="664" t="s">
        <v>1866</v>
      </c>
      <c r="G615" s="664" t="s">
        <v>1926</v>
      </c>
      <c r="H615" s="664" t="s">
        <v>524</v>
      </c>
      <c r="I615" s="664" t="s">
        <v>696</v>
      </c>
      <c r="J615" s="664" t="s">
        <v>1927</v>
      </c>
      <c r="K615" s="664" t="s">
        <v>1925</v>
      </c>
      <c r="L615" s="665">
        <v>0</v>
      </c>
      <c r="M615" s="665">
        <v>0</v>
      </c>
      <c r="N615" s="664">
        <v>1</v>
      </c>
      <c r="O615" s="747">
        <v>0.5</v>
      </c>
      <c r="P615" s="665"/>
      <c r="Q615" s="680"/>
      <c r="R615" s="664"/>
      <c r="S615" s="680">
        <v>0</v>
      </c>
      <c r="T615" s="747"/>
      <c r="U615" s="703">
        <v>0</v>
      </c>
    </row>
    <row r="616" spans="1:21" ht="14.4" customHeight="1" x14ac:dyDescent="0.3">
      <c r="A616" s="663">
        <v>25</v>
      </c>
      <c r="B616" s="664" t="s">
        <v>1680</v>
      </c>
      <c r="C616" s="664" t="s">
        <v>1874</v>
      </c>
      <c r="D616" s="745" t="s">
        <v>2573</v>
      </c>
      <c r="E616" s="746" t="s">
        <v>1899</v>
      </c>
      <c r="F616" s="664" t="s">
        <v>1866</v>
      </c>
      <c r="G616" s="664" t="s">
        <v>1915</v>
      </c>
      <c r="H616" s="664" t="s">
        <v>524</v>
      </c>
      <c r="I616" s="664" t="s">
        <v>1932</v>
      </c>
      <c r="J616" s="664" t="s">
        <v>1640</v>
      </c>
      <c r="K616" s="664" t="s">
        <v>1933</v>
      </c>
      <c r="L616" s="665">
        <v>154.36000000000001</v>
      </c>
      <c r="M616" s="665">
        <v>7563.6399999999958</v>
      </c>
      <c r="N616" s="664">
        <v>49</v>
      </c>
      <c r="O616" s="747">
        <v>48</v>
      </c>
      <c r="P616" s="665">
        <v>617.44000000000005</v>
      </c>
      <c r="Q616" s="680">
        <v>8.1632653061224539E-2</v>
      </c>
      <c r="R616" s="664">
        <v>4</v>
      </c>
      <c r="S616" s="680">
        <v>8.1632653061224483E-2</v>
      </c>
      <c r="T616" s="747">
        <v>4</v>
      </c>
      <c r="U616" s="703">
        <v>8.3333333333333329E-2</v>
      </c>
    </row>
    <row r="617" spans="1:21" ht="14.4" customHeight="1" x14ac:dyDescent="0.3">
      <c r="A617" s="663">
        <v>25</v>
      </c>
      <c r="B617" s="664" t="s">
        <v>1680</v>
      </c>
      <c r="C617" s="664" t="s">
        <v>1874</v>
      </c>
      <c r="D617" s="745" t="s">
        <v>2573</v>
      </c>
      <c r="E617" s="746" t="s">
        <v>1899</v>
      </c>
      <c r="F617" s="664" t="s">
        <v>1866</v>
      </c>
      <c r="G617" s="664" t="s">
        <v>1915</v>
      </c>
      <c r="H617" s="664" t="s">
        <v>524</v>
      </c>
      <c r="I617" s="664" t="s">
        <v>1934</v>
      </c>
      <c r="J617" s="664" t="s">
        <v>1317</v>
      </c>
      <c r="K617" s="664" t="s">
        <v>1935</v>
      </c>
      <c r="L617" s="665">
        <v>0</v>
      </c>
      <c r="M617" s="665">
        <v>0</v>
      </c>
      <c r="N617" s="664">
        <v>1</v>
      </c>
      <c r="O617" s="747">
        <v>1</v>
      </c>
      <c r="P617" s="665"/>
      <c r="Q617" s="680"/>
      <c r="R617" s="664"/>
      <c r="S617" s="680">
        <v>0</v>
      </c>
      <c r="T617" s="747"/>
      <c r="U617" s="703">
        <v>0</v>
      </c>
    </row>
    <row r="618" spans="1:21" ht="14.4" customHeight="1" x14ac:dyDescent="0.3">
      <c r="A618" s="663">
        <v>25</v>
      </c>
      <c r="B618" s="664" t="s">
        <v>1680</v>
      </c>
      <c r="C618" s="664" t="s">
        <v>1874</v>
      </c>
      <c r="D618" s="745" t="s">
        <v>2573</v>
      </c>
      <c r="E618" s="746" t="s">
        <v>1899</v>
      </c>
      <c r="F618" s="664" t="s">
        <v>1866</v>
      </c>
      <c r="G618" s="664" t="s">
        <v>1915</v>
      </c>
      <c r="H618" s="664" t="s">
        <v>1188</v>
      </c>
      <c r="I618" s="664" t="s">
        <v>1646</v>
      </c>
      <c r="J618" s="664" t="s">
        <v>1857</v>
      </c>
      <c r="K618" s="664" t="s">
        <v>1858</v>
      </c>
      <c r="L618" s="665">
        <v>111.22</v>
      </c>
      <c r="M618" s="665">
        <v>111.22</v>
      </c>
      <c r="N618" s="664">
        <v>1</v>
      </c>
      <c r="O618" s="747">
        <v>1</v>
      </c>
      <c r="P618" s="665"/>
      <c r="Q618" s="680">
        <v>0</v>
      </c>
      <c r="R618" s="664"/>
      <c r="S618" s="680">
        <v>0</v>
      </c>
      <c r="T618" s="747"/>
      <c r="U618" s="703">
        <v>0</v>
      </c>
    </row>
    <row r="619" spans="1:21" ht="14.4" customHeight="1" x14ac:dyDescent="0.3">
      <c r="A619" s="663">
        <v>25</v>
      </c>
      <c r="B619" s="664" t="s">
        <v>1680</v>
      </c>
      <c r="C619" s="664" t="s">
        <v>1874</v>
      </c>
      <c r="D619" s="745" t="s">
        <v>2573</v>
      </c>
      <c r="E619" s="746" t="s">
        <v>1899</v>
      </c>
      <c r="F619" s="664" t="s">
        <v>1866</v>
      </c>
      <c r="G619" s="664" t="s">
        <v>1915</v>
      </c>
      <c r="H619" s="664" t="s">
        <v>1188</v>
      </c>
      <c r="I619" s="664" t="s">
        <v>2536</v>
      </c>
      <c r="J619" s="664" t="s">
        <v>2537</v>
      </c>
      <c r="K619" s="664" t="s">
        <v>2538</v>
      </c>
      <c r="L619" s="665">
        <v>75.73</v>
      </c>
      <c r="M619" s="665">
        <v>75.73</v>
      </c>
      <c r="N619" s="664">
        <v>1</v>
      </c>
      <c r="O619" s="747"/>
      <c r="P619" s="665"/>
      <c r="Q619" s="680">
        <v>0</v>
      </c>
      <c r="R619" s="664"/>
      <c r="S619" s="680">
        <v>0</v>
      </c>
      <c r="T619" s="747"/>
      <c r="U619" s="703"/>
    </row>
    <row r="620" spans="1:21" ht="14.4" customHeight="1" x14ac:dyDescent="0.3">
      <c r="A620" s="663">
        <v>25</v>
      </c>
      <c r="B620" s="664" t="s">
        <v>1680</v>
      </c>
      <c r="C620" s="664" t="s">
        <v>1874</v>
      </c>
      <c r="D620" s="745" t="s">
        <v>2573</v>
      </c>
      <c r="E620" s="746" t="s">
        <v>1899</v>
      </c>
      <c r="F620" s="664" t="s">
        <v>1866</v>
      </c>
      <c r="G620" s="664" t="s">
        <v>1916</v>
      </c>
      <c r="H620" s="664" t="s">
        <v>524</v>
      </c>
      <c r="I620" s="664" t="s">
        <v>1463</v>
      </c>
      <c r="J620" s="664" t="s">
        <v>1464</v>
      </c>
      <c r="K620" s="664" t="s">
        <v>1917</v>
      </c>
      <c r="L620" s="665">
        <v>132.97999999999999</v>
      </c>
      <c r="M620" s="665">
        <v>797.88</v>
      </c>
      <c r="N620" s="664">
        <v>6</v>
      </c>
      <c r="O620" s="747">
        <v>6</v>
      </c>
      <c r="P620" s="665"/>
      <c r="Q620" s="680">
        <v>0</v>
      </c>
      <c r="R620" s="664"/>
      <c r="S620" s="680">
        <v>0</v>
      </c>
      <c r="T620" s="747"/>
      <c r="U620" s="703">
        <v>0</v>
      </c>
    </row>
    <row r="621" spans="1:21" ht="14.4" customHeight="1" x14ac:dyDescent="0.3">
      <c r="A621" s="663">
        <v>25</v>
      </c>
      <c r="B621" s="664" t="s">
        <v>1680</v>
      </c>
      <c r="C621" s="664" t="s">
        <v>1874</v>
      </c>
      <c r="D621" s="745" t="s">
        <v>2573</v>
      </c>
      <c r="E621" s="746" t="s">
        <v>1899</v>
      </c>
      <c r="F621" s="664" t="s">
        <v>1866</v>
      </c>
      <c r="G621" s="664" t="s">
        <v>1916</v>
      </c>
      <c r="H621" s="664" t="s">
        <v>524</v>
      </c>
      <c r="I621" s="664" t="s">
        <v>1978</v>
      </c>
      <c r="J621" s="664" t="s">
        <v>1464</v>
      </c>
      <c r="K621" s="664" t="s">
        <v>1917</v>
      </c>
      <c r="L621" s="665">
        <v>132.97999999999999</v>
      </c>
      <c r="M621" s="665">
        <v>132.97999999999999</v>
      </c>
      <c r="N621" s="664">
        <v>1</v>
      </c>
      <c r="O621" s="747">
        <v>1</v>
      </c>
      <c r="P621" s="665"/>
      <c r="Q621" s="680">
        <v>0</v>
      </c>
      <c r="R621" s="664"/>
      <c r="S621" s="680">
        <v>0</v>
      </c>
      <c r="T621" s="747"/>
      <c r="U621" s="703">
        <v>0</v>
      </c>
    </row>
    <row r="622" spans="1:21" ht="14.4" customHeight="1" x14ac:dyDescent="0.3">
      <c r="A622" s="663">
        <v>25</v>
      </c>
      <c r="B622" s="664" t="s">
        <v>1680</v>
      </c>
      <c r="C622" s="664" t="s">
        <v>1874</v>
      </c>
      <c r="D622" s="745" t="s">
        <v>2573</v>
      </c>
      <c r="E622" s="746" t="s">
        <v>1899</v>
      </c>
      <c r="F622" s="664" t="s">
        <v>1866</v>
      </c>
      <c r="G622" s="664" t="s">
        <v>2220</v>
      </c>
      <c r="H622" s="664" t="s">
        <v>524</v>
      </c>
      <c r="I622" s="664" t="s">
        <v>2221</v>
      </c>
      <c r="J622" s="664" t="s">
        <v>2222</v>
      </c>
      <c r="K622" s="664" t="s">
        <v>2223</v>
      </c>
      <c r="L622" s="665">
        <v>43.61</v>
      </c>
      <c r="M622" s="665">
        <v>43.61</v>
      </c>
      <c r="N622" s="664">
        <v>1</v>
      </c>
      <c r="O622" s="747">
        <v>1</v>
      </c>
      <c r="P622" s="665"/>
      <c r="Q622" s="680">
        <v>0</v>
      </c>
      <c r="R622" s="664"/>
      <c r="S622" s="680">
        <v>0</v>
      </c>
      <c r="T622" s="747"/>
      <c r="U622" s="703">
        <v>0</v>
      </c>
    </row>
    <row r="623" spans="1:21" ht="14.4" customHeight="1" x14ac:dyDescent="0.3">
      <c r="A623" s="663">
        <v>25</v>
      </c>
      <c r="B623" s="664" t="s">
        <v>1680</v>
      </c>
      <c r="C623" s="664" t="s">
        <v>1874</v>
      </c>
      <c r="D623" s="745" t="s">
        <v>2573</v>
      </c>
      <c r="E623" s="746" t="s">
        <v>1899</v>
      </c>
      <c r="F623" s="664" t="s">
        <v>1866</v>
      </c>
      <c r="G623" s="664" t="s">
        <v>1918</v>
      </c>
      <c r="H623" s="664" t="s">
        <v>1188</v>
      </c>
      <c r="I623" s="664" t="s">
        <v>1258</v>
      </c>
      <c r="J623" s="664" t="s">
        <v>550</v>
      </c>
      <c r="K623" s="664" t="s">
        <v>1826</v>
      </c>
      <c r="L623" s="665">
        <v>18.260000000000002</v>
      </c>
      <c r="M623" s="665">
        <v>73.040000000000006</v>
      </c>
      <c r="N623" s="664">
        <v>4</v>
      </c>
      <c r="O623" s="747">
        <v>4</v>
      </c>
      <c r="P623" s="665">
        <v>18.260000000000002</v>
      </c>
      <c r="Q623" s="680">
        <v>0.25</v>
      </c>
      <c r="R623" s="664">
        <v>1</v>
      </c>
      <c r="S623" s="680">
        <v>0.25</v>
      </c>
      <c r="T623" s="747">
        <v>1</v>
      </c>
      <c r="U623" s="703">
        <v>0.25</v>
      </c>
    </row>
    <row r="624" spans="1:21" ht="14.4" customHeight="1" x14ac:dyDescent="0.3">
      <c r="A624" s="663">
        <v>25</v>
      </c>
      <c r="B624" s="664" t="s">
        <v>1680</v>
      </c>
      <c r="C624" s="664" t="s">
        <v>1874</v>
      </c>
      <c r="D624" s="745" t="s">
        <v>2573</v>
      </c>
      <c r="E624" s="746" t="s">
        <v>1899</v>
      </c>
      <c r="F624" s="664" t="s">
        <v>1866</v>
      </c>
      <c r="G624" s="664" t="s">
        <v>1918</v>
      </c>
      <c r="H624" s="664" t="s">
        <v>524</v>
      </c>
      <c r="I624" s="664" t="s">
        <v>2224</v>
      </c>
      <c r="J624" s="664" t="s">
        <v>550</v>
      </c>
      <c r="K624" s="664" t="s">
        <v>2225</v>
      </c>
      <c r="L624" s="665">
        <v>0</v>
      </c>
      <c r="M624" s="665">
        <v>0</v>
      </c>
      <c r="N624" s="664">
        <v>1</v>
      </c>
      <c r="O624" s="747">
        <v>1</v>
      </c>
      <c r="P624" s="665"/>
      <c r="Q624" s="680"/>
      <c r="R624" s="664"/>
      <c r="S624" s="680">
        <v>0</v>
      </c>
      <c r="T624" s="747"/>
      <c r="U624" s="703">
        <v>0</v>
      </c>
    </row>
    <row r="625" spans="1:21" ht="14.4" customHeight="1" x14ac:dyDescent="0.3">
      <c r="A625" s="663">
        <v>25</v>
      </c>
      <c r="B625" s="664" t="s">
        <v>1680</v>
      </c>
      <c r="C625" s="664" t="s">
        <v>1874</v>
      </c>
      <c r="D625" s="745" t="s">
        <v>2573</v>
      </c>
      <c r="E625" s="746" t="s">
        <v>1901</v>
      </c>
      <c r="F625" s="664" t="s">
        <v>1866</v>
      </c>
      <c r="G625" s="664" t="s">
        <v>1915</v>
      </c>
      <c r="H625" s="664" t="s">
        <v>1188</v>
      </c>
      <c r="I625" s="664" t="s">
        <v>1518</v>
      </c>
      <c r="J625" s="664" t="s">
        <v>1317</v>
      </c>
      <c r="K625" s="664" t="s">
        <v>1795</v>
      </c>
      <c r="L625" s="665">
        <v>154.36000000000001</v>
      </c>
      <c r="M625" s="665">
        <v>926.16000000000008</v>
      </c>
      <c r="N625" s="664">
        <v>6</v>
      </c>
      <c r="O625" s="747">
        <v>5.5</v>
      </c>
      <c r="P625" s="665"/>
      <c r="Q625" s="680">
        <v>0</v>
      </c>
      <c r="R625" s="664"/>
      <c r="S625" s="680">
        <v>0</v>
      </c>
      <c r="T625" s="747"/>
      <c r="U625" s="703">
        <v>0</v>
      </c>
    </row>
    <row r="626" spans="1:21" ht="14.4" customHeight="1" x14ac:dyDescent="0.3">
      <c r="A626" s="663">
        <v>25</v>
      </c>
      <c r="B626" s="664" t="s">
        <v>1680</v>
      </c>
      <c r="C626" s="664" t="s">
        <v>1874</v>
      </c>
      <c r="D626" s="745" t="s">
        <v>2573</v>
      </c>
      <c r="E626" s="746" t="s">
        <v>1901</v>
      </c>
      <c r="F626" s="664" t="s">
        <v>1866</v>
      </c>
      <c r="G626" s="664" t="s">
        <v>1915</v>
      </c>
      <c r="H626" s="664" t="s">
        <v>1188</v>
      </c>
      <c r="I626" s="664" t="s">
        <v>1646</v>
      </c>
      <c r="J626" s="664" t="s">
        <v>1857</v>
      </c>
      <c r="K626" s="664" t="s">
        <v>1858</v>
      </c>
      <c r="L626" s="665">
        <v>111.22</v>
      </c>
      <c r="M626" s="665">
        <v>111.22</v>
      </c>
      <c r="N626" s="664">
        <v>1</v>
      </c>
      <c r="O626" s="747">
        <v>1</v>
      </c>
      <c r="P626" s="665"/>
      <c r="Q626" s="680">
        <v>0</v>
      </c>
      <c r="R626" s="664"/>
      <c r="S626" s="680">
        <v>0</v>
      </c>
      <c r="T626" s="747"/>
      <c r="U626" s="703">
        <v>0</v>
      </c>
    </row>
    <row r="627" spans="1:21" ht="14.4" customHeight="1" x14ac:dyDescent="0.3">
      <c r="A627" s="663">
        <v>25</v>
      </c>
      <c r="B627" s="664" t="s">
        <v>1680</v>
      </c>
      <c r="C627" s="664" t="s">
        <v>1874</v>
      </c>
      <c r="D627" s="745" t="s">
        <v>2573</v>
      </c>
      <c r="E627" s="746" t="s">
        <v>1901</v>
      </c>
      <c r="F627" s="664" t="s">
        <v>1866</v>
      </c>
      <c r="G627" s="664" t="s">
        <v>1916</v>
      </c>
      <c r="H627" s="664" t="s">
        <v>524</v>
      </c>
      <c r="I627" s="664" t="s">
        <v>1463</v>
      </c>
      <c r="J627" s="664" t="s">
        <v>1464</v>
      </c>
      <c r="K627" s="664" t="s">
        <v>1917</v>
      </c>
      <c r="L627" s="665">
        <v>132.97999999999999</v>
      </c>
      <c r="M627" s="665">
        <v>265.95999999999998</v>
      </c>
      <c r="N627" s="664">
        <v>2</v>
      </c>
      <c r="O627" s="747">
        <v>2</v>
      </c>
      <c r="P627" s="665"/>
      <c r="Q627" s="680">
        <v>0</v>
      </c>
      <c r="R627" s="664"/>
      <c r="S627" s="680">
        <v>0</v>
      </c>
      <c r="T627" s="747"/>
      <c r="U627" s="703">
        <v>0</v>
      </c>
    </row>
    <row r="628" spans="1:21" ht="14.4" customHeight="1" x14ac:dyDescent="0.3">
      <c r="A628" s="663">
        <v>25</v>
      </c>
      <c r="B628" s="664" t="s">
        <v>1680</v>
      </c>
      <c r="C628" s="664" t="s">
        <v>1874</v>
      </c>
      <c r="D628" s="745" t="s">
        <v>2573</v>
      </c>
      <c r="E628" s="746" t="s">
        <v>1901</v>
      </c>
      <c r="F628" s="664" t="s">
        <v>1866</v>
      </c>
      <c r="G628" s="664" t="s">
        <v>1918</v>
      </c>
      <c r="H628" s="664" t="s">
        <v>1188</v>
      </c>
      <c r="I628" s="664" t="s">
        <v>1258</v>
      </c>
      <c r="J628" s="664" t="s">
        <v>550</v>
      </c>
      <c r="K628" s="664" t="s">
        <v>1826</v>
      </c>
      <c r="L628" s="665">
        <v>18.260000000000002</v>
      </c>
      <c r="M628" s="665">
        <v>18.260000000000002</v>
      </c>
      <c r="N628" s="664">
        <v>1</v>
      </c>
      <c r="O628" s="747">
        <v>1</v>
      </c>
      <c r="P628" s="665"/>
      <c r="Q628" s="680">
        <v>0</v>
      </c>
      <c r="R628" s="664"/>
      <c r="S628" s="680">
        <v>0</v>
      </c>
      <c r="T628" s="747"/>
      <c r="U628" s="703">
        <v>0</v>
      </c>
    </row>
    <row r="629" spans="1:21" ht="14.4" customHeight="1" x14ac:dyDescent="0.3">
      <c r="A629" s="663">
        <v>25</v>
      </c>
      <c r="B629" s="664" t="s">
        <v>1680</v>
      </c>
      <c r="C629" s="664" t="s">
        <v>1874</v>
      </c>
      <c r="D629" s="745" t="s">
        <v>2573</v>
      </c>
      <c r="E629" s="746" t="s">
        <v>1901</v>
      </c>
      <c r="F629" s="664" t="s">
        <v>1866</v>
      </c>
      <c r="G629" s="664" t="s">
        <v>1918</v>
      </c>
      <c r="H629" s="664" t="s">
        <v>524</v>
      </c>
      <c r="I629" s="664" t="s">
        <v>1919</v>
      </c>
      <c r="J629" s="664" t="s">
        <v>550</v>
      </c>
      <c r="K629" s="664" t="s">
        <v>1920</v>
      </c>
      <c r="L629" s="665">
        <v>18.260000000000002</v>
      </c>
      <c r="M629" s="665">
        <v>18.260000000000002</v>
      </c>
      <c r="N629" s="664">
        <v>1</v>
      </c>
      <c r="O629" s="747">
        <v>0.5</v>
      </c>
      <c r="P629" s="665"/>
      <c r="Q629" s="680">
        <v>0</v>
      </c>
      <c r="R629" s="664"/>
      <c r="S629" s="680">
        <v>0</v>
      </c>
      <c r="T629" s="747"/>
      <c r="U629" s="703">
        <v>0</v>
      </c>
    </row>
    <row r="630" spans="1:21" ht="14.4" customHeight="1" x14ac:dyDescent="0.3">
      <c r="A630" s="663">
        <v>25</v>
      </c>
      <c r="B630" s="664" t="s">
        <v>1680</v>
      </c>
      <c r="C630" s="664" t="s">
        <v>1874</v>
      </c>
      <c r="D630" s="745" t="s">
        <v>2573</v>
      </c>
      <c r="E630" s="746" t="s">
        <v>1903</v>
      </c>
      <c r="F630" s="664" t="s">
        <v>1866</v>
      </c>
      <c r="G630" s="664" t="s">
        <v>1915</v>
      </c>
      <c r="H630" s="664" t="s">
        <v>1188</v>
      </c>
      <c r="I630" s="664" t="s">
        <v>1518</v>
      </c>
      <c r="J630" s="664" t="s">
        <v>1317</v>
      </c>
      <c r="K630" s="664" t="s">
        <v>1795</v>
      </c>
      <c r="L630" s="665">
        <v>154.36000000000001</v>
      </c>
      <c r="M630" s="665">
        <v>2006.6800000000007</v>
      </c>
      <c r="N630" s="664">
        <v>13</v>
      </c>
      <c r="O630" s="747">
        <v>13</v>
      </c>
      <c r="P630" s="665"/>
      <c r="Q630" s="680">
        <v>0</v>
      </c>
      <c r="R630" s="664"/>
      <c r="S630" s="680">
        <v>0</v>
      </c>
      <c r="T630" s="747"/>
      <c r="U630" s="703">
        <v>0</v>
      </c>
    </row>
    <row r="631" spans="1:21" ht="14.4" customHeight="1" x14ac:dyDescent="0.3">
      <c r="A631" s="663">
        <v>25</v>
      </c>
      <c r="B631" s="664" t="s">
        <v>1680</v>
      </c>
      <c r="C631" s="664" t="s">
        <v>1874</v>
      </c>
      <c r="D631" s="745" t="s">
        <v>2573</v>
      </c>
      <c r="E631" s="746" t="s">
        <v>1903</v>
      </c>
      <c r="F631" s="664" t="s">
        <v>1866</v>
      </c>
      <c r="G631" s="664" t="s">
        <v>1915</v>
      </c>
      <c r="H631" s="664" t="s">
        <v>1188</v>
      </c>
      <c r="I631" s="664" t="s">
        <v>2539</v>
      </c>
      <c r="J631" s="664" t="s">
        <v>2540</v>
      </c>
      <c r="K631" s="664" t="s">
        <v>2541</v>
      </c>
      <c r="L631" s="665">
        <v>66.08</v>
      </c>
      <c r="M631" s="665">
        <v>66.08</v>
      </c>
      <c r="N631" s="664">
        <v>1</v>
      </c>
      <c r="O631" s="747">
        <v>1</v>
      </c>
      <c r="P631" s="665"/>
      <c r="Q631" s="680">
        <v>0</v>
      </c>
      <c r="R631" s="664"/>
      <c r="S631" s="680">
        <v>0</v>
      </c>
      <c r="T631" s="747"/>
      <c r="U631" s="703">
        <v>0</v>
      </c>
    </row>
    <row r="632" spans="1:21" ht="14.4" customHeight="1" x14ac:dyDescent="0.3">
      <c r="A632" s="663">
        <v>25</v>
      </c>
      <c r="B632" s="664" t="s">
        <v>1680</v>
      </c>
      <c r="C632" s="664" t="s">
        <v>1874</v>
      </c>
      <c r="D632" s="745" t="s">
        <v>2573</v>
      </c>
      <c r="E632" s="746" t="s">
        <v>1903</v>
      </c>
      <c r="F632" s="664" t="s">
        <v>1866</v>
      </c>
      <c r="G632" s="664" t="s">
        <v>1915</v>
      </c>
      <c r="H632" s="664" t="s">
        <v>1188</v>
      </c>
      <c r="I632" s="664" t="s">
        <v>2009</v>
      </c>
      <c r="J632" s="664" t="s">
        <v>2010</v>
      </c>
      <c r="K632" s="664" t="s">
        <v>2011</v>
      </c>
      <c r="L632" s="665">
        <v>149.52000000000001</v>
      </c>
      <c r="M632" s="665">
        <v>149.52000000000001</v>
      </c>
      <c r="N632" s="664">
        <v>1</v>
      </c>
      <c r="O632" s="747">
        <v>1</v>
      </c>
      <c r="P632" s="665"/>
      <c r="Q632" s="680">
        <v>0</v>
      </c>
      <c r="R632" s="664"/>
      <c r="S632" s="680">
        <v>0</v>
      </c>
      <c r="T632" s="747"/>
      <c r="U632" s="703">
        <v>0</v>
      </c>
    </row>
    <row r="633" spans="1:21" ht="14.4" customHeight="1" x14ac:dyDescent="0.3">
      <c r="A633" s="663">
        <v>25</v>
      </c>
      <c r="B633" s="664" t="s">
        <v>1680</v>
      </c>
      <c r="C633" s="664" t="s">
        <v>1874</v>
      </c>
      <c r="D633" s="745" t="s">
        <v>2573</v>
      </c>
      <c r="E633" s="746" t="s">
        <v>1903</v>
      </c>
      <c r="F633" s="664" t="s">
        <v>1866</v>
      </c>
      <c r="G633" s="664" t="s">
        <v>1915</v>
      </c>
      <c r="H633" s="664" t="s">
        <v>524</v>
      </c>
      <c r="I633" s="664" t="s">
        <v>2548</v>
      </c>
      <c r="J633" s="664" t="s">
        <v>2537</v>
      </c>
      <c r="K633" s="664" t="s">
        <v>2549</v>
      </c>
      <c r="L633" s="665">
        <v>0</v>
      </c>
      <c r="M633" s="665">
        <v>0</v>
      </c>
      <c r="N633" s="664">
        <v>1</v>
      </c>
      <c r="O633" s="747">
        <v>1</v>
      </c>
      <c r="P633" s="665"/>
      <c r="Q633" s="680"/>
      <c r="R633" s="664"/>
      <c r="S633" s="680">
        <v>0</v>
      </c>
      <c r="T633" s="747"/>
      <c r="U633" s="703">
        <v>0</v>
      </c>
    </row>
    <row r="634" spans="1:21" ht="14.4" customHeight="1" x14ac:dyDescent="0.3">
      <c r="A634" s="663">
        <v>25</v>
      </c>
      <c r="B634" s="664" t="s">
        <v>1680</v>
      </c>
      <c r="C634" s="664" t="s">
        <v>1874</v>
      </c>
      <c r="D634" s="745" t="s">
        <v>2573</v>
      </c>
      <c r="E634" s="746" t="s">
        <v>1903</v>
      </c>
      <c r="F634" s="664" t="s">
        <v>1866</v>
      </c>
      <c r="G634" s="664" t="s">
        <v>1968</v>
      </c>
      <c r="H634" s="664" t="s">
        <v>524</v>
      </c>
      <c r="I634" s="664" t="s">
        <v>2550</v>
      </c>
      <c r="J634" s="664" t="s">
        <v>2438</v>
      </c>
      <c r="K634" s="664" t="s">
        <v>2551</v>
      </c>
      <c r="L634" s="665">
        <v>85.27</v>
      </c>
      <c r="M634" s="665">
        <v>85.27</v>
      </c>
      <c r="N634" s="664">
        <v>1</v>
      </c>
      <c r="O634" s="747">
        <v>1</v>
      </c>
      <c r="P634" s="665"/>
      <c r="Q634" s="680">
        <v>0</v>
      </c>
      <c r="R634" s="664"/>
      <c r="S634" s="680">
        <v>0</v>
      </c>
      <c r="T634" s="747"/>
      <c r="U634" s="703">
        <v>0</v>
      </c>
    </row>
    <row r="635" spans="1:21" ht="14.4" customHeight="1" x14ac:dyDescent="0.3">
      <c r="A635" s="663">
        <v>25</v>
      </c>
      <c r="B635" s="664" t="s">
        <v>1680</v>
      </c>
      <c r="C635" s="664" t="s">
        <v>1874</v>
      </c>
      <c r="D635" s="745" t="s">
        <v>2573</v>
      </c>
      <c r="E635" s="746" t="s">
        <v>1903</v>
      </c>
      <c r="F635" s="664" t="s">
        <v>1866</v>
      </c>
      <c r="G635" s="664" t="s">
        <v>1916</v>
      </c>
      <c r="H635" s="664" t="s">
        <v>524</v>
      </c>
      <c r="I635" s="664" t="s">
        <v>1978</v>
      </c>
      <c r="J635" s="664" t="s">
        <v>1464</v>
      </c>
      <c r="K635" s="664" t="s">
        <v>1917</v>
      </c>
      <c r="L635" s="665">
        <v>132.97999999999999</v>
      </c>
      <c r="M635" s="665">
        <v>265.95999999999998</v>
      </c>
      <c r="N635" s="664">
        <v>2</v>
      </c>
      <c r="O635" s="747">
        <v>1</v>
      </c>
      <c r="P635" s="665"/>
      <c r="Q635" s="680">
        <v>0</v>
      </c>
      <c r="R635" s="664"/>
      <c r="S635" s="680">
        <v>0</v>
      </c>
      <c r="T635" s="747"/>
      <c r="U635" s="703">
        <v>0</v>
      </c>
    </row>
    <row r="636" spans="1:21" ht="14.4" customHeight="1" x14ac:dyDescent="0.3">
      <c r="A636" s="663">
        <v>25</v>
      </c>
      <c r="B636" s="664" t="s">
        <v>1680</v>
      </c>
      <c r="C636" s="664" t="s">
        <v>1874</v>
      </c>
      <c r="D636" s="745" t="s">
        <v>2573</v>
      </c>
      <c r="E636" s="746" t="s">
        <v>1913</v>
      </c>
      <c r="F636" s="664" t="s">
        <v>1866</v>
      </c>
      <c r="G636" s="664" t="s">
        <v>1915</v>
      </c>
      <c r="H636" s="664" t="s">
        <v>1188</v>
      </c>
      <c r="I636" s="664" t="s">
        <v>1518</v>
      </c>
      <c r="J636" s="664" t="s">
        <v>1317</v>
      </c>
      <c r="K636" s="664" t="s">
        <v>1795</v>
      </c>
      <c r="L636" s="665">
        <v>154.36000000000001</v>
      </c>
      <c r="M636" s="665">
        <v>617.44000000000005</v>
      </c>
      <c r="N636" s="664">
        <v>4</v>
      </c>
      <c r="O636" s="747">
        <v>4</v>
      </c>
      <c r="P636" s="665">
        <v>308.72000000000003</v>
      </c>
      <c r="Q636" s="680">
        <v>0.5</v>
      </c>
      <c r="R636" s="664">
        <v>2</v>
      </c>
      <c r="S636" s="680">
        <v>0.5</v>
      </c>
      <c r="T636" s="747">
        <v>2</v>
      </c>
      <c r="U636" s="703">
        <v>0.5</v>
      </c>
    </row>
    <row r="637" spans="1:21" ht="14.4" customHeight="1" x14ac:dyDescent="0.3">
      <c r="A637" s="663">
        <v>25</v>
      </c>
      <c r="B637" s="664" t="s">
        <v>1680</v>
      </c>
      <c r="C637" s="664" t="s">
        <v>1874</v>
      </c>
      <c r="D637" s="745" t="s">
        <v>2573</v>
      </c>
      <c r="E637" s="746" t="s">
        <v>1913</v>
      </c>
      <c r="F637" s="664" t="s">
        <v>1866</v>
      </c>
      <c r="G637" s="664" t="s">
        <v>2234</v>
      </c>
      <c r="H637" s="664" t="s">
        <v>524</v>
      </c>
      <c r="I637" s="664" t="s">
        <v>894</v>
      </c>
      <c r="J637" s="664" t="s">
        <v>895</v>
      </c>
      <c r="K637" s="664" t="s">
        <v>2552</v>
      </c>
      <c r="L637" s="665">
        <v>54.81</v>
      </c>
      <c r="M637" s="665">
        <v>54.81</v>
      </c>
      <c r="N637" s="664">
        <v>1</v>
      </c>
      <c r="O637" s="747">
        <v>1</v>
      </c>
      <c r="P637" s="665"/>
      <c r="Q637" s="680">
        <v>0</v>
      </c>
      <c r="R637" s="664"/>
      <c r="S637" s="680">
        <v>0</v>
      </c>
      <c r="T637" s="747"/>
      <c r="U637" s="703">
        <v>0</v>
      </c>
    </row>
    <row r="638" spans="1:21" ht="14.4" customHeight="1" x14ac:dyDescent="0.3">
      <c r="A638" s="663">
        <v>25</v>
      </c>
      <c r="B638" s="664" t="s">
        <v>1680</v>
      </c>
      <c r="C638" s="664" t="s">
        <v>1874</v>
      </c>
      <c r="D638" s="745" t="s">
        <v>2573</v>
      </c>
      <c r="E638" s="746" t="s">
        <v>1913</v>
      </c>
      <c r="F638" s="664" t="s">
        <v>1866</v>
      </c>
      <c r="G638" s="664" t="s">
        <v>1916</v>
      </c>
      <c r="H638" s="664" t="s">
        <v>524</v>
      </c>
      <c r="I638" s="664" t="s">
        <v>1463</v>
      </c>
      <c r="J638" s="664" t="s">
        <v>1464</v>
      </c>
      <c r="K638" s="664" t="s">
        <v>1917</v>
      </c>
      <c r="L638" s="665">
        <v>132.97999999999999</v>
      </c>
      <c r="M638" s="665">
        <v>132.97999999999999</v>
      </c>
      <c r="N638" s="664">
        <v>1</v>
      </c>
      <c r="O638" s="747">
        <v>1</v>
      </c>
      <c r="P638" s="665"/>
      <c r="Q638" s="680">
        <v>0</v>
      </c>
      <c r="R638" s="664"/>
      <c r="S638" s="680">
        <v>0</v>
      </c>
      <c r="T638" s="747"/>
      <c r="U638" s="703">
        <v>0</v>
      </c>
    </row>
    <row r="639" spans="1:21" ht="14.4" customHeight="1" x14ac:dyDescent="0.3">
      <c r="A639" s="663">
        <v>25</v>
      </c>
      <c r="B639" s="664" t="s">
        <v>1680</v>
      </c>
      <c r="C639" s="664" t="s">
        <v>1874</v>
      </c>
      <c r="D639" s="745" t="s">
        <v>2573</v>
      </c>
      <c r="E639" s="746" t="s">
        <v>1913</v>
      </c>
      <c r="F639" s="664" t="s">
        <v>1866</v>
      </c>
      <c r="G639" s="664" t="s">
        <v>2040</v>
      </c>
      <c r="H639" s="664" t="s">
        <v>524</v>
      </c>
      <c r="I639" s="664" t="s">
        <v>727</v>
      </c>
      <c r="J639" s="664" t="s">
        <v>2041</v>
      </c>
      <c r="K639" s="664" t="s">
        <v>2042</v>
      </c>
      <c r="L639" s="665">
        <v>38.56</v>
      </c>
      <c r="M639" s="665">
        <v>38.56</v>
      </c>
      <c r="N639" s="664">
        <v>1</v>
      </c>
      <c r="O639" s="747">
        <v>0.5</v>
      </c>
      <c r="P639" s="665"/>
      <c r="Q639" s="680">
        <v>0</v>
      </c>
      <c r="R639" s="664"/>
      <c r="S639" s="680">
        <v>0</v>
      </c>
      <c r="T639" s="747"/>
      <c r="U639" s="703">
        <v>0</v>
      </c>
    </row>
    <row r="640" spans="1:21" ht="14.4" customHeight="1" x14ac:dyDescent="0.3">
      <c r="A640" s="663">
        <v>25</v>
      </c>
      <c r="B640" s="664" t="s">
        <v>1680</v>
      </c>
      <c r="C640" s="664" t="s">
        <v>1874</v>
      </c>
      <c r="D640" s="745" t="s">
        <v>2573</v>
      </c>
      <c r="E640" s="746" t="s">
        <v>1913</v>
      </c>
      <c r="F640" s="664" t="s">
        <v>1866</v>
      </c>
      <c r="G640" s="664" t="s">
        <v>1926</v>
      </c>
      <c r="H640" s="664" t="s">
        <v>524</v>
      </c>
      <c r="I640" s="664" t="s">
        <v>696</v>
      </c>
      <c r="J640" s="664" t="s">
        <v>1927</v>
      </c>
      <c r="K640" s="664" t="s">
        <v>1925</v>
      </c>
      <c r="L640" s="665">
        <v>0</v>
      </c>
      <c r="M640" s="665">
        <v>0</v>
      </c>
      <c r="N640" s="664">
        <v>1</v>
      </c>
      <c r="O640" s="747">
        <v>0.5</v>
      </c>
      <c r="P640" s="665"/>
      <c r="Q640" s="680"/>
      <c r="R640" s="664"/>
      <c r="S640" s="680">
        <v>0</v>
      </c>
      <c r="T640" s="747"/>
      <c r="U640" s="703">
        <v>0</v>
      </c>
    </row>
    <row r="641" spans="1:21" ht="14.4" customHeight="1" x14ac:dyDescent="0.3">
      <c r="A641" s="663">
        <v>25</v>
      </c>
      <c r="B641" s="664" t="s">
        <v>1680</v>
      </c>
      <c r="C641" s="664" t="s">
        <v>1874</v>
      </c>
      <c r="D641" s="745" t="s">
        <v>2573</v>
      </c>
      <c r="E641" s="746" t="s">
        <v>1900</v>
      </c>
      <c r="F641" s="664" t="s">
        <v>1866</v>
      </c>
      <c r="G641" s="664" t="s">
        <v>1915</v>
      </c>
      <c r="H641" s="664" t="s">
        <v>1188</v>
      </c>
      <c r="I641" s="664" t="s">
        <v>1518</v>
      </c>
      <c r="J641" s="664" t="s">
        <v>1317</v>
      </c>
      <c r="K641" s="664" t="s">
        <v>1795</v>
      </c>
      <c r="L641" s="665">
        <v>154.36000000000001</v>
      </c>
      <c r="M641" s="665">
        <v>926.16000000000008</v>
      </c>
      <c r="N641" s="664">
        <v>6</v>
      </c>
      <c r="O641" s="747">
        <v>5</v>
      </c>
      <c r="P641" s="665"/>
      <c r="Q641" s="680">
        <v>0</v>
      </c>
      <c r="R641" s="664"/>
      <c r="S641" s="680">
        <v>0</v>
      </c>
      <c r="T641" s="747"/>
      <c r="U641" s="703">
        <v>0</v>
      </c>
    </row>
    <row r="642" spans="1:21" ht="14.4" customHeight="1" x14ac:dyDescent="0.3">
      <c r="A642" s="663">
        <v>25</v>
      </c>
      <c r="B642" s="664" t="s">
        <v>1680</v>
      </c>
      <c r="C642" s="664" t="s">
        <v>1874</v>
      </c>
      <c r="D642" s="745" t="s">
        <v>2573</v>
      </c>
      <c r="E642" s="746" t="s">
        <v>1900</v>
      </c>
      <c r="F642" s="664" t="s">
        <v>1866</v>
      </c>
      <c r="G642" s="664" t="s">
        <v>1954</v>
      </c>
      <c r="H642" s="664" t="s">
        <v>524</v>
      </c>
      <c r="I642" s="664" t="s">
        <v>782</v>
      </c>
      <c r="J642" s="664" t="s">
        <v>783</v>
      </c>
      <c r="K642" s="664" t="s">
        <v>1955</v>
      </c>
      <c r="L642" s="665">
        <v>0</v>
      </c>
      <c r="M642" s="665">
        <v>0</v>
      </c>
      <c r="N642" s="664">
        <v>1</v>
      </c>
      <c r="O642" s="747">
        <v>0.5</v>
      </c>
      <c r="P642" s="665"/>
      <c r="Q642" s="680"/>
      <c r="R642" s="664"/>
      <c r="S642" s="680">
        <v>0</v>
      </c>
      <c r="T642" s="747"/>
      <c r="U642" s="703">
        <v>0</v>
      </c>
    </row>
    <row r="643" spans="1:21" ht="14.4" customHeight="1" x14ac:dyDescent="0.3">
      <c r="A643" s="663">
        <v>25</v>
      </c>
      <c r="B643" s="664" t="s">
        <v>1680</v>
      </c>
      <c r="C643" s="664" t="s">
        <v>1874</v>
      </c>
      <c r="D643" s="745" t="s">
        <v>2573</v>
      </c>
      <c r="E643" s="746" t="s">
        <v>1900</v>
      </c>
      <c r="F643" s="664" t="s">
        <v>1866</v>
      </c>
      <c r="G643" s="664" t="s">
        <v>1998</v>
      </c>
      <c r="H643" s="664" t="s">
        <v>524</v>
      </c>
      <c r="I643" s="664" t="s">
        <v>1485</v>
      </c>
      <c r="J643" s="664" t="s">
        <v>1486</v>
      </c>
      <c r="K643" s="664" t="s">
        <v>1999</v>
      </c>
      <c r="L643" s="665">
        <v>115.13</v>
      </c>
      <c r="M643" s="665">
        <v>115.13</v>
      </c>
      <c r="N643" s="664">
        <v>1</v>
      </c>
      <c r="O643" s="747">
        <v>0.5</v>
      </c>
      <c r="P643" s="665"/>
      <c r="Q643" s="680">
        <v>0</v>
      </c>
      <c r="R643" s="664"/>
      <c r="S643" s="680">
        <v>0</v>
      </c>
      <c r="T643" s="747"/>
      <c r="U643" s="703">
        <v>0</v>
      </c>
    </row>
    <row r="644" spans="1:21" ht="14.4" customHeight="1" x14ac:dyDescent="0.3">
      <c r="A644" s="663">
        <v>25</v>
      </c>
      <c r="B644" s="664" t="s">
        <v>1680</v>
      </c>
      <c r="C644" s="664" t="s">
        <v>1874</v>
      </c>
      <c r="D644" s="745" t="s">
        <v>2573</v>
      </c>
      <c r="E644" s="746" t="s">
        <v>1883</v>
      </c>
      <c r="F644" s="664" t="s">
        <v>1866</v>
      </c>
      <c r="G644" s="664" t="s">
        <v>1915</v>
      </c>
      <c r="H644" s="664" t="s">
        <v>1188</v>
      </c>
      <c r="I644" s="664" t="s">
        <v>1518</v>
      </c>
      <c r="J644" s="664" t="s">
        <v>1317</v>
      </c>
      <c r="K644" s="664" t="s">
        <v>1795</v>
      </c>
      <c r="L644" s="665">
        <v>154.36000000000001</v>
      </c>
      <c r="M644" s="665">
        <v>4630.8000000000011</v>
      </c>
      <c r="N644" s="664">
        <v>30</v>
      </c>
      <c r="O644" s="747">
        <v>30</v>
      </c>
      <c r="P644" s="665">
        <v>154.36000000000001</v>
      </c>
      <c r="Q644" s="680">
        <v>3.3333333333333326E-2</v>
      </c>
      <c r="R644" s="664">
        <v>1</v>
      </c>
      <c r="S644" s="680">
        <v>3.3333333333333333E-2</v>
      </c>
      <c r="T644" s="747">
        <v>1</v>
      </c>
      <c r="U644" s="703">
        <v>3.3333333333333333E-2</v>
      </c>
    </row>
    <row r="645" spans="1:21" ht="14.4" customHeight="1" x14ac:dyDescent="0.3">
      <c r="A645" s="663">
        <v>25</v>
      </c>
      <c r="B645" s="664" t="s">
        <v>1680</v>
      </c>
      <c r="C645" s="664" t="s">
        <v>1874</v>
      </c>
      <c r="D645" s="745" t="s">
        <v>2573</v>
      </c>
      <c r="E645" s="746" t="s">
        <v>1883</v>
      </c>
      <c r="F645" s="664" t="s">
        <v>1866</v>
      </c>
      <c r="G645" s="664" t="s">
        <v>1915</v>
      </c>
      <c r="H645" s="664" t="s">
        <v>1188</v>
      </c>
      <c r="I645" s="664" t="s">
        <v>1646</v>
      </c>
      <c r="J645" s="664" t="s">
        <v>1857</v>
      </c>
      <c r="K645" s="664" t="s">
        <v>1858</v>
      </c>
      <c r="L645" s="665">
        <v>111.22</v>
      </c>
      <c r="M645" s="665">
        <v>111.22</v>
      </c>
      <c r="N645" s="664">
        <v>1</v>
      </c>
      <c r="O645" s="747">
        <v>1</v>
      </c>
      <c r="P645" s="665"/>
      <c r="Q645" s="680">
        <v>0</v>
      </c>
      <c r="R645" s="664"/>
      <c r="S645" s="680">
        <v>0</v>
      </c>
      <c r="T645" s="747"/>
      <c r="U645" s="703">
        <v>0</v>
      </c>
    </row>
    <row r="646" spans="1:21" ht="14.4" customHeight="1" x14ac:dyDescent="0.3">
      <c r="A646" s="663">
        <v>25</v>
      </c>
      <c r="B646" s="664" t="s">
        <v>1680</v>
      </c>
      <c r="C646" s="664" t="s">
        <v>1874</v>
      </c>
      <c r="D646" s="745" t="s">
        <v>2573</v>
      </c>
      <c r="E646" s="746" t="s">
        <v>1883</v>
      </c>
      <c r="F646" s="664" t="s">
        <v>1866</v>
      </c>
      <c r="G646" s="664" t="s">
        <v>1915</v>
      </c>
      <c r="H646" s="664" t="s">
        <v>1188</v>
      </c>
      <c r="I646" s="664" t="s">
        <v>2009</v>
      </c>
      <c r="J646" s="664" t="s">
        <v>2010</v>
      </c>
      <c r="K646" s="664" t="s">
        <v>2011</v>
      </c>
      <c r="L646" s="665">
        <v>149.52000000000001</v>
      </c>
      <c r="M646" s="665">
        <v>299.04000000000002</v>
      </c>
      <c r="N646" s="664">
        <v>2</v>
      </c>
      <c r="O646" s="747">
        <v>2</v>
      </c>
      <c r="P646" s="665"/>
      <c r="Q646" s="680">
        <v>0</v>
      </c>
      <c r="R646" s="664"/>
      <c r="S646" s="680">
        <v>0</v>
      </c>
      <c r="T646" s="747"/>
      <c r="U646" s="703">
        <v>0</v>
      </c>
    </row>
    <row r="647" spans="1:21" ht="14.4" customHeight="1" x14ac:dyDescent="0.3">
      <c r="A647" s="663">
        <v>25</v>
      </c>
      <c r="B647" s="664" t="s">
        <v>1680</v>
      </c>
      <c r="C647" s="664" t="s">
        <v>1874</v>
      </c>
      <c r="D647" s="745" t="s">
        <v>2573</v>
      </c>
      <c r="E647" s="746" t="s">
        <v>1883</v>
      </c>
      <c r="F647" s="664" t="s">
        <v>1866</v>
      </c>
      <c r="G647" s="664" t="s">
        <v>1915</v>
      </c>
      <c r="H647" s="664" t="s">
        <v>1188</v>
      </c>
      <c r="I647" s="664" t="s">
        <v>2536</v>
      </c>
      <c r="J647" s="664" t="s">
        <v>2537</v>
      </c>
      <c r="K647" s="664" t="s">
        <v>2538</v>
      </c>
      <c r="L647" s="665">
        <v>75.73</v>
      </c>
      <c r="M647" s="665">
        <v>75.73</v>
      </c>
      <c r="N647" s="664">
        <v>1</v>
      </c>
      <c r="O647" s="747">
        <v>1</v>
      </c>
      <c r="P647" s="665"/>
      <c r="Q647" s="680">
        <v>0</v>
      </c>
      <c r="R647" s="664"/>
      <c r="S647" s="680">
        <v>0</v>
      </c>
      <c r="T647" s="747"/>
      <c r="U647" s="703">
        <v>0</v>
      </c>
    </row>
    <row r="648" spans="1:21" ht="14.4" customHeight="1" x14ac:dyDescent="0.3">
      <c r="A648" s="663">
        <v>25</v>
      </c>
      <c r="B648" s="664" t="s">
        <v>1680</v>
      </c>
      <c r="C648" s="664" t="s">
        <v>1874</v>
      </c>
      <c r="D648" s="745" t="s">
        <v>2573</v>
      </c>
      <c r="E648" s="746" t="s">
        <v>1883</v>
      </c>
      <c r="F648" s="664" t="s">
        <v>1866</v>
      </c>
      <c r="G648" s="664" t="s">
        <v>1916</v>
      </c>
      <c r="H648" s="664" t="s">
        <v>524</v>
      </c>
      <c r="I648" s="664" t="s">
        <v>1463</v>
      </c>
      <c r="J648" s="664" t="s">
        <v>1464</v>
      </c>
      <c r="K648" s="664" t="s">
        <v>1917</v>
      </c>
      <c r="L648" s="665">
        <v>132.97999999999999</v>
      </c>
      <c r="M648" s="665">
        <v>265.95999999999998</v>
      </c>
      <c r="N648" s="664">
        <v>2</v>
      </c>
      <c r="O648" s="747">
        <v>2</v>
      </c>
      <c r="P648" s="665"/>
      <c r="Q648" s="680">
        <v>0</v>
      </c>
      <c r="R648" s="664"/>
      <c r="S648" s="680">
        <v>0</v>
      </c>
      <c r="T648" s="747"/>
      <c r="U648" s="703">
        <v>0</v>
      </c>
    </row>
    <row r="649" spans="1:21" ht="14.4" customHeight="1" x14ac:dyDescent="0.3">
      <c r="A649" s="663">
        <v>25</v>
      </c>
      <c r="B649" s="664" t="s">
        <v>1680</v>
      </c>
      <c r="C649" s="664" t="s">
        <v>1874</v>
      </c>
      <c r="D649" s="745" t="s">
        <v>2573</v>
      </c>
      <c r="E649" s="746" t="s">
        <v>1883</v>
      </c>
      <c r="F649" s="664" t="s">
        <v>1866</v>
      </c>
      <c r="G649" s="664" t="s">
        <v>1959</v>
      </c>
      <c r="H649" s="664" t="s">
        <v>524</v>
      </c>
      <c r="I649" s="664" t="s">
        <v>1443</v>
      </c>
      <c r="J649" s="664" t="s">
        <v>1444</v>
      </c>
      <c r="K649" s="664" t="s">
        <v>1958</v>
      </c>
      <c r="L649" s="665">
        <v>34.19</v>
      </c>
      <c r="M649" s="665">
        <v>34.19</v>
      </c>
      <c r="N649" s="664">
        <v>1</v>
      </c>
      <c r="O649" s="747">
        <v>1</v>
      </c>
      <c r="P649" s="665"/>
      <c r="Q649" s="680">
        <v>0</v>
      </c>
      <c r="R649" s="664"/>
      <c r="S649" s="680">
        <v>0</v>
      </c>
      <c r="T649" s="747"/>
      <c r="U649" s="703">
        <v>0</v>
      </c>
    </row>
    <row r="650" spans="1:21" ht="14.4" customHeight="1" x14ac:dyDescent="0.3">
      <c r="A650" s="663">
        <v>25</v>
      </c>
      <c r="B650" s="664" t="s">
        <v>1680</v>
      </c>
      <c r="C650" s="664" t="s">
        <v>1874</v>
      </c>
      <c r="D650" s="745" t="s">
        <v>2573</v>
      </c>
      <c r="E650" s="746" t="s">
        <v>1887</v>
      </c>
      <c r="F650" s="664" t="s">
        <v>1866</v>
      </c>
      <c r="G650" s="664" t="s">
        <v>1915</v>
      </c>
      <c r="H650" s="664" t="s">
        <v>1188</v>
      </c>
      <c r="I650" s="664" t="s">
        <v>1518</v>
      </c>
      <c r="J650" s="664" t="s">
        <v>1317</v>
      </c>
      <c r="K650" s="664" t="s">
        <v>1795</v>
      </c>
      <c r="L650" s="665">
        <v>154.36000000000001</v>
      </c>
      <c r="M650" s="665">
        <v>926.16000000000008</v>
      </c>
      <c r="N650" s="664">
        <v>6</v>
      </c>
      <c r="O650" s="747">
        <v>5</v>
      </c>
      <c r="P650" s="665"/>
      <c r="Q650" s="680">
        <v>0</v>
      </c>
      <c r="R650" s="664"/>
      <c r="S650" s="680">
        <v>0</v>
      </c>
      <c r="T650" s="747"/>
      <c r="U650" s="703">
        <v>0</v>
      </c>
    </row>
    <row r="651" spans="1:21" ht="14.4" customHeight="1" x14ac:dyDescent="0.3">
      <c r="A651" s="663">
        <v>25</v>
      </c>
      <c r="B651" s="664" t="s">
        <v>1680</v>
      </c>
      <c r="C651" s="664" t="s">
        <v>1874</v>
      </c>
      <c r="D651" s="745" t="s">
        <v>2573</v>
      </c>
      <c r="E651" s="746" t="s">
        <v>1887</v>
      </c>
      <c r="F651" s="664" t="s">
        <v>1866</v>
      </c>
      <c r="G651" s="664" t="s">
        <v>1915</v>
      </c>
      <c r="H651" s="664" t="s">
        <v>1188</v>
      </c>
      <c r="I651" s="664" t="s">
        <v>1646</v>
      </c>
      <c r="J651" s="664" t="s">
        <v>1857</v>
      </c>
      <c r="K651" s="664" t="s">
        <v>1858</v>
      </c>
      <c r="L651" s="665">
        <v>111.22</v>
      </c>
      <c r="M651" s="665">
        <v>222.44</v>
      </c>
      <c r="N651" s="664">
        <v>2</v>
      </c>
      <c r="O651" s="747">
        <v>2</v>
      </c>
      <c r="P651" s="665"/>
      <c r="Q651" s="680">
        <v>0</v>
      </c>
      <c r="R651" s="664"/>
      <c r="S651" s="680">
        <v>0</v>
      </c>
      <c r="T651" s="747"/>
      <c r="U651" s="703">
        <v>0</v>
      </c>
    </row>
    <row r="652" spans="1:21" ht="14.4" customHeight="1" x14ac:dyDescent="0.3">
      <c r="A652" s="663">
        <v>25</v>
      </c>
      <c r="B652" s="664" t="s">
        <v>1680</v>
      </c>
      <c r="C652" s="664" t="s">
        <v>1874</v>
      </c>
      <c r="D652" s="745" t="s">
        <v>2573</v>
      </c>
      <c r="E652" s="746" t="s">
        <v>1887</v>
      </c>
      <c r="F652" s="664" t="s">
        <v>1866</v>
      </c>
      <c r="G652" s="664" t="s">
        <v>1915</v>
      </c>
      <c r="H652" s="664" t="s">
        <v>1188</v>
      </c>
      <c r="I652" s="664" t="s">
        <v>2009</v>
      </c>
      <c r="J652" s="664" t="s">
        <v>2010</v>
      </c>
      <c r="K652" s="664" t="s">
        <v>2011</v>
      </c>
      <c r="L652" s="665">
        <v>149.52000000000001</v>
      </c>
      <c r="M652" s="665">
        <v>149.52000000000001</v>
      </c>
      <c r="N652" s="664">
        <v>1</v>
      </c>
      <c r="O652" s="747">
        <v>1</v>
      </c>
      <c r="P652" s="665"/>
      <c r="Q652" s="680">
        <v>0</v>
      </c>
      <c r="R652" s="664"/>
      <c r="S652" s="680">
        <v>0</v>
      </c>
      <c r="T652" s="747"/>
      <c r="U652" s="703">
        <v>0</v>
      </c>
    </row>
    <row r="653" spans="1:21" ht="14.4" customHeight="1" x14ac:dyDescent="0.3">
      <c r="A653" s="663">
        <v>25</v>
      </c>
      <c r="B653" s="664" t="s">
        <v>1680</v>
      </c>
      <c r="C653" s="664" t="s">
        <v>1874</v>
      </c>
      <c r="D653" s="745" t="s">
        <v>2573</v>
      </c>
      <c r="E653" s="746" t="s">
        <v>1887</v>
      </c>
      <c r="F653" s="664" t="s">
        <v>1866</v>
      </c>
      <c r="G653" s="664" t="s">
        <v>1915</v>
      </c>
      <c r="H653" s="664" t="s">
        <v>524</v>
      </c>
      <c r="I653" s="664" t="s">
        <v>1974</v>
      </c>
      <c r="J653" s="664" t="s">
        <v>1317</v>
      </c>
      <c r="K653" s="664" t="s">
        <v>1795</v>
      </c>
      <c r="L653" s="665">
        <v>154.36000000000001</v>
      </c>
      <c r="M653" s="665">
        <v>926.16000000000008</v>
      </c>
      <c r="N653" s="664">
        <v>6</v>
      </c>
      <c r="O653" s="747">
        <v>5.5</v>
      </c>
      <c r="P653" s="665"/>
      <c r="Q653" s="680">
        <v>0</v>
      </c>
      <c r="R653" s="664"/>
      <c r="S653" s="680">
        <v>0</v>
      </c>
      <c r="T653" s="747"/>
      <c r="U653" s="703">
        <v>0</v>
      </c>
    </row>
    <row r="654" spans="1:21" ht="14.4" customHeight="1" x14ac:dyDescent="0.3">
      <c r="A654" s="663">
        <v>25</v>
      </c>
      <c r="B654" s="664" t="s">
        <v>1680</v>
      </c>
      <c r="C654" s="664" t="s">
        <v>1874</v>
      </c>
      <c r="D654" s="745" t="s">
        <v>2573</v>
      </c>
      <c r="E654" s="746" t="s">
        <v>1887</v>
      </c>
      <c r="F654" s="664" t="s">
        <v>1866</v>
      </c>
      <c r="G654" s="664" t="s">
        <v>1968</v>
      </c>
      <c r="H654" s="664" t="s">
        <v>524</v>
      </c>
      <c r="I654" s="664" t="s">
        <v>2437</v>
      </c>
      <c r="J654" s="664" t="s">
        <v>2438</v>
      </c>
      <c r="K654" s="664" t="s">
        <v>2388</v>
      </c>
      <c r="L654" s="665">
        <v>0</v>
      </c>
      <c r="M654" s="665">
        <v>0</v>
      </c>
      <c r="N654" s="664">
        <v>1</v>
      </c>
      <c r="O654" s="747">
        <v>0.5</v>
      </c>
      <c r="P654" s="665"/>
      <c r="Q654" s="680"/>
      <c r="R654" s="664"/>
      <c r="S654" s="680">
        <v>0</v>
      </c>
      <c r="T654" s="747"/>
      <c r="U654" s="703">
        <v>0</v>
      </c>
    </row>
    <row r="655" spans="1:21" ht="14.4" customHeight="1" x14ac:dyDescent="0.3">
      <c r="A655" s="663">
        <v>25</v>
      </c>
      <c r="B655" s="664" t="s">
        <v>1680</v>
      </c>
      <c r="C655" s="664" t="s">
        <v>1874</v>
      </c>
      <c r="D655" s="745" t="s">
        <v>2573</v>
      </c>
      <c r="E655" s="746" t="s">
        <v>1887</v>
      </c>
      <c r="F655" s="664" t="s">
        <v>1866</v>
      </c>
      <c r="G655" s="664" t="s">
        <v>1954</v>
      </c>
      <c r="H655" s="664" t="s">
        <v>524</v>
      </c>
      <c r="I655" s="664" t="s">
        <v>782</v>
      </c>
      <c r="J655" s="664" t="s">
        <v>783</v>
      </c>
      <c r="K655" s="664" t="s">
        <v>1955</v>
      </c>
      <c r="L655" s="665">
        <v>0</v>
      </c>
      <c r="M655" s="665">
        <v>0</v>
      </c>
      <c r="N655" s="664">
        <v>2</v>
      </c>
      <c r="O655" s="747">
        <v>2</v>
      </c>
      <c r="P655" s="665"/>
      <c r="Q655" s="680"/>
      <c r="R655" s="664"/>
      <c r="S655" s="680">
        <v>0</v>
      </c>
      <c r="T655" s="747"/>
      <c r="U655" s="703">
        <v>0</v>
      </c>
    </row>
    <row r="656" spans="1:21" ht="14.4" customHeight="1" x14ac:dyDescent="0.3">
      <c r="A656" s="663">
        <v>25</v>
      </c>
      <c r="B656" s="664" t="s">
        <v>1680</v>
      </c>
      <c r="C656" s="664" t="s">
        <v>1874</v>
      </c>
      <c r="D656" s="745" t="s">
        <v>2573</v>
      </c>
      <c r="E656" s="746" t="s">
        <v>1887</v>
      </c>
      <c r="F656" s="664" t="s">
        <v>1866</v>
      </c>
      <c r="G656" s="664" t="s">
        <v>1918</v>
      </c>
      <c r="H656" s="664" t="s">
        <v>1188</v>
      </c>
      <c r="I656" s="664" t="s">
        <v>1258</v>
      </c>
      <c r="J656" s="664" t="s">
        <v>550</v>
      </c>
      <c r="K656" s="664" t="s">
        <v>1826</v>
      </c>
      <c r="L656" s="665">
        <v>18.260000000000002</v>
      </c>
      <c r="M656" s="665">
        <v>109.56000000000002</v>
      </c>
      <c r="N656" s="664">
        <v>6</v>
      </c>
      <c r="O656" s="747">
        <v>4</v>
      </c>
      <c r="P656" s="665">
        <v>18.260000000000002</v>
      </c>
      <c r="Q656" s="680">
        <v>0.16666666666666666</v>
      </c>
      <c r="R656" s="664">
        <v>1</v>
      </c>
      <c r="S656" s="680">
        <v>0.16666666666666666</v>
      </c>
      <c r="T656" s="747">
        <v>1</v>
      </c>
      <c r="U656" s="703">
        <v>0.25</v>
      </c>
    </row>
    <row r="657" spans="1:21" ht="14.4" customHeight="1" x14ac:dyDescent="0.3">
      <c r="A657" s="663">
        <v>25</v>
      </c>
      <c r="B657" s="664" t="s">
        <v>1680</v>
      </c>
      <c r="C657" s="664" t="s">
        <v>1874</v>
      </c>
      <c r="D657" s="745" t="s">
        <v>2573</v>
      </c>
      <c r="E657" s="746" t="s">
        <v>1887</v>
      </c>
      <c r="F657" s="664" t="s">
        <v>1866</v>
      </c>
      <c r="G657" s="664" t="s">
        <v>1918</v>
      </c>
      <c r="H657" s="664" t="s">
        <v>524</v>
      </c>
      <c r="I657" s="664" t="s">
        <v>2553</v>
      </c>
      <c r="J657" s="664" t="s">
        <v>550</v>
      </c>
      <c r="K657" s="664" t="s">
        <v>1826</v>
      </c>
      <c r="L657" s="665">
        <v>18.260000000000002</v>
      </c>
      <c r="M657" s="665">
        <v>18.260000000000002</v>
      </c>
      <c r="N657" s="664">
        <v>1</v>
      </c>
      <c r="O657" s="747">
        <v>1</v>
      </c>
      <c r="P657" s="665"/>
      <c r="Q657" s="680">
        <v>0</v>
      </c>
      <c r="R657" s="664"/>
      <c r="S657" s="680">
        <v>0</v>
      </c>
      <c r="T657" s="747"/>
      <c r="U657" s="703">
        <v>0</v>
      </c>
    </row>
    <row r="658" spans="1:21" ht="14.4" customHeight="1" x14ac:dyDescent="0.3">
      <c r="A658" s="663">
        <v>25</v>
      </c>
      <c r="B658" s="664" t="s">
        <v>1680</v>
      </c>
      <c r="C658" s="664" t="s">
        <v>1874</v>
      </c>
      <c r="D658" s="745" t="s">
        <v>2573</v>
      </c>
      <c r="E658" s="746" t="s">
        <v>1898</v>
      </c>
      <c r="F658" s="664" t="s">
        <v>1866</v>
      </c>
      <c r="G658" s="664" t="s">
        <v>1915</v>
      </c>
      <c r="H658" s="664" t="s">
        <v>1188</v>
      </c>
      <c r="I658" s="664" t="s">
        <v>1518</v>
      </c>
      <c r="J658" s="664" t="s">
        <v>1317</v>
      </c>
      <c r="K658" s="664" t="s">
        <v>1795</v>
      </c>
      <c r="L658" s="665">
        <v>154.36000000000001</v>
      </c>
      <c r="M658" s="665">
        <v>6637.4799999999968</v>
      </c>
      <c r="N658" s="664">
        <v>43</v>
      </c>
      <c r="O658" s="747">
        <v>39.5</v>
      </c>
      <c r="P658" s="665">
        <v>154.36000000000001</v>
      </c>
      <c r="Q658" s="680">
        <v>2.3255813953488386E-2</v>
      </c>
      <c r="R658" s="664">
        <v>1</v>
      </c>
      <c r="S658" s="680">
        <v>2.3255813953488372E-2</v>
      </c>
      <c r="T658" s="747">
        <v>1</v>
      </c>
      <c r="U658" s="703">
        <v>2.5316455696202531E-2</v>
      </c>
    </row>
    <row r="659" spans="1:21" ht="14.4" customHeight="1" x14ac:dyDescent="0.3">
      <c r="A659" s="663">
        <v>25</v>
      </c>
      <c r="B659" s="664" t="s">
        <v>1680</v>
      </c>
      <c r="C659" s="664" t="s">
        <v>1874</v>
      </c>
      <c r="D659" s="745" t="s">
        <v>2573</v>
      </c>
      <c r="E659" s="746" t="s">
        <v>1898</v>
      </c>
      <c r="F659" s="664" t="s">
        <v>1866</v>
      </c>
      <c r="G659" s="664" t="s">
        <v>1916</v>
      </c>
      <c r="H659" s="664" t="s">
        <v>524</v>
      </c>
      <c r="I659" s="664" t="s">
        <v>1463</v>
      </c>
      <c r="J659" s="664" t="s">
        <v>1464</v>
      </c>
      <c r="K659" s="664" t="s">
        <v>1917</v>
      </c>
      <c r="L659" s="665">
        <v>132.97999999999999</v>
      </c>
      <c r="M659" s="665">
        <v>265.95999999999998</v>
      </c>
      <c r="N659" s="664">
        <v>2</v>
      </c>
      <c r="O659" s="747">
        <v>2</v>
      </c>
      <c r="P659" s="665"/>
      <c r="Q659" s="680">
        <v>0</v>
      </c>
      <c r="R659" s="664"/>
      <c r="S659" s="680">
        <v>0</v>
      </c>
      <c r="T659" s="747"/>
      <c r="U659" s="703">
        <v>0</v>
      </c>
    </row>
    <row r="660" spans="1:21" ht="14.4" customHeight="1" x14ac:dyDescent="0.3">
      <c r="A660" s="663">
        <v>25</v>
      </c>
      <c r="B660" s="664" t="s">
        <v>1680</v>
      </c>
      <c r="C660" s="664" t="s">
        <v>1874</v>
      </c>
      <c r="D660" s="745" t="s">
        <v>2573</v>
      </c>
      <c r="E660" s="746" t="s">
        <v>1898</v>
      </c>
      <c r="F660" s="664" t="s">
        <v>1866</v>
      </c>
      <c r="G660" s="664" t="s">
        <v>1959</v>
      </c>
      <c r="H660" s="664" t="s">
        <v>524</v>
      </c>
      <c r="I660" s="664" t="s">
        <v>1443</v>
      </c>
      <c r="J660" s="664" t="s">
        <v>1444</v>
      </c>
      <c r="K660" s="664" t="s">
        <v>1958</v>
      </c>
      <c r="L660" s="665">
        <v>34.19</v>
      </c>
      <c r="M660" s="665">
        <v>102.57</v>
      </c>
      <c r="N660" s="664">
        <v>3</v>
      </c>
      <c r="O660" s="747">
        <v>1.5</v>
      </c>
      <c r="P660" s="665"/>
      <c r="Q660" s="680">
        <v>0</v>
      </c>
      <c r="R660" s="664"/>
      <c r="S660" s="680">
        <v>0</v>
      </c>
      <c r="T660" s="747"/>
      <c r="U660" s="703">
        <v>0</v>
      </c>
    </row>
    <row r="661" spans="1:21" ht="14.4" customHeight="1" x14ac:dyDescent="0.3">
      <c r="A661" s="663">
        <v>25</v>
      </c>
      <c r="B661" s="664" t="s">
        <v>1680</v>
      </c>
      <c r="C661" s="664" t="s">
        <v>1874</v>
      </c>
      <c r="D661" s="745" t="s">
        <v>2573</v>
      </c>
      <c r="E661" s="746" t="s">
        <v>1898</v>
      </c>
      <c r="F661" s="664" t="s">
        <v>1866</v>
      </c>
      <c r="G661" s="664" t="s">
        <v>1918</v>
      </c>
      <c r="H661" s="664" t="s">
        <v>1188</v>
      </c>
      <c r="I661" s="664" t="s">
        <v>1258</v>
      </c>
      <c r="J661" s="664" t="s">
        <v>550</v>
      </c>
      <c r="K661" s="664" t="s">
        <v>1826</v>
      </c>
      <c r="L661" s="665">
        <v>18.260000000000002</v>
      </c>
      <c r="M661" s="665">
        <v>91.300000000000011</v>
      </c>
      <c r="N661" s="664">
        <v>5</v>
      </c>
      <c r="O661" s="747">
        <v>3</v>
      </c>
      <c r="P661" s="665"/>
      <c r="Q661" s="680">
        <v>0</v>
      </c>
      <c r="R661" s="664"/>
      <c r="S661" s="680">
        <v>0</v>
      </c>
      <c r="T661" s="747"/>
      <c r="U661" s="703">
        <v>0</v>
      </c>
    </row>
    <row r="662" spans="1:21" ht="14.4" customHeight="1" x14ac:dyDescent="0.3">
      <c r="A662" s="663">
        <v>25</v>
      </c>
      <c r="B662" s="664" t="s">
        <v>1680</v>
      </c>
      <c r="C662" s="664" t="s">
        <v>1874</v>
      </c>
      <c r="D662" s="745" t="s">
        <v>2573</v>
      </c>
      <c r="E662" s="746" t="s">
        <v>1898</v>
      </c>
      <c r="F662" s="664" t="s">
        <v>1866</v>
      </c>
      <c r="G662" s="664" t="s">
        <v>1918</v>
      </c>
      <c r="H662" s="664" t="s">
        <v>1188</v>
      </c>
      <c r="I662" s="664" t="s">
        <v>1197</v>
      </c>
      <c r="J662" s="664" t="s">
        <v>550</v>
      </c>
      <c r="K662" s="664" t="s">
        <v>1827</v>
      </c>
      <c r="L662" s="665">
        <v>36.54</v>
      </c>
      <c r="M662" s="665">
        <v>36.54</v>
      </c>
      <c r="N662" s="664">
        <v>1</v>
      </c>
      <c r="O662" s="747">
        <v>1</v>
      </c>
      <c r="P662" s="665"/>
      <c r="Q662" s="680">
        <v>0</v>
      </c>
      <c r="R662" s="664"/>
      <c r="S662" s="680">
        <v>0</v>
      </c>
      <c r="T662" s="747"/>
      <c r="U662" s="703">
        <v>0</v>
      </c>
    </row>
    <row r="663" spans="1:21" ht="14.4" customHeight="1" x14ac:dyDescent="0.3">
      <c r="A663" s="663">
        <v>25</v>
      </c>
      <c r="B663" s="664" t="s">
        <v>1680</v>
      </c>
      <c r="C663" s="664" t="s">
        <v>1874</v>
      </c>
      <c r="D663" s="745" t="s">
        <v>2573</v>
      </c>
      <c r="E663" s="746" t="s">
        <v>1898</v>
      </c>
      <c r="F663" s="664" t="s">
        <v>1866</v>
      </c>
      <c r="G663" s="664" t="s">
        <v>1918</v>
      </c>
      <c r="H663" s="664" t="s">
        <v>524</v>
      </c>
      <c r="I663" s="664" t="s">
        <v>1919</v>
      </c>
      <c r="J663" s="664" t="s">
        <v>550</v>
      </c>
      <c r="K663" s="664" t="s">
        <v>1920</v>
      </c>
      <c r="L663" s="665">
        <v>18.260000000000002</v>
      </c>
      <c r="M663" s="665">
        <v>18.260000000000002</v>
      </c>
      <c r="N663" s="664">
        <v>1</v>
      </c>
      <c r="O663" s="747">
        <v>1</v>
      </c>
      <c r="P663" s="665"/>
      <c r="Q663" s="680">
        <v>0</v>
      </c>
      <c r="R663" s="664"/>
      <c r="S663" s="680">
        <v>0</v>
      </c>
      <c r="T663" s="747"/>
      <c r="U663" s="703">
        <v>0</v>
      </c>
    </row>
    <row r="664" spans="1:21" ht="14.4" customHeight="1" x14ac:dyDescent="0.3">
      <c r="A664" s="663">
        <v>25</v>
      </c>
      <c r="B664" s="664" t="s">
        <v>1680</v>
      </c>
      <c r="C664" s="664" t="s">
        <v>1874</v>
      </c>
      <c r="D664" s="745" t="s">
        <v>2573</v>
      </c>
      <c r="E664" s="746" t="s">
        <v>1884</v>
      </c>
      <c r="F664" s="664" t="s">
        <v>1866</v>
      </c>
      <c r="G664" s="664" t="s">
        <v>1915</v>
      </c>
      <c r="H664" s="664" t="s">
        <v>1188</v>
      </c>
      <c r="I664" s="664" t="s">
        <v>1518</v>
      </c>
      <c r="J664" s="664" t="s">
        <v>1317</v>
      </c>
      <c r="K664" s="664" t="s">
        <v>1795</v>
      </c>
      <c r="L664" s="665">
        <v>154.36000000000001</v>
      </c>
      <c r="M664" s="665">
        <v>4013.3600000000024</v>
      </c>
      <c r="N664" s="664">
        <v>26</v>
      </c>
      <c r="O664" s="747">
        <v>25.5</v>
      </c>
      <c r="P664" s="665">
        <v>154.36000000000001</v>
      </c>
      <c r="Q664" s="680">
        <v>3.8461538461538443E-2</v>
      </c>
      <c r="R664" s="664">
        <v>1</v>
      </c>
      <c r="S664" s="680">
        <v>3.8461538461538464E-2</v>
      </c>
      <c r="T664" s="747">
        <v>1</v>
      </c>
      <c r="U664" s="703">
        <v>3.9215686274509803E-2</v>
      </c>
    </row>
    <row r="665" spans="1:21" ht="14.4" customHeight="1" x14ac:dyDescent="0.3">
      <c r="A665" s="663">
        <v>25</v>
      </c>
      <c r="B665" s="664" t="s">
        <v>1680</v>
      </c>
      <c r="C665" s="664" t="s">
        <v>1874</v>
      </c>
      <c r="D665" s="745" t="s">
        <v>2573</v>
      </c>
      <c r="E665" s="746" t="s">
        <v>1884</v>
      </c>
      <c r="F665" s="664" t="s">
        <v>1866</v>
      </c>
      <c r="G665" s="664" t="s">
        <v>2160</v>
      </c>
      <c r="H665" s="664" t="s">
        <v>524</v>
      </c>
      <c r="I665" s="664" t="s">
        <v>860</v>
      </c>
      <c r="J665" s="664" t="s">
        <v>861</v>
      </c>
      <c r="K665" s="664" t="s">
        <v>2554</v>
      </c>
      <c r="L665" s="665">
        <v>47.47</v>
      </c>
      <c r="M665" s="665">
        <v>47.47</v>
      </c>
      <c r="N665" s="664">
        <v>1</v>
      </c>
      <c r="O665" s="747">
        <v>0.5</v>
      </c>
      <c r="P665" s="665"/>
      <c r="Q665" s="680">
        <v>0</v>
      </c>
      <c r="R665" s="664"/>
      <c r="S665" s="680">
        <v>0</v>
      </c>
      <c r="T665" s="747"/>
      <c r="U665" s="703">
        <v>0</v>
      </c>
    </row>
    <row r="666" spans="1:21" ht="14.4" customHeight="1" x14ac:dyDescent="0.3">
      <c r="A666" s="663">
        <v>25</v>
      </c>
      <c r="B666" s="664" t="s">
        <v>1680</v>
      </c>
      <c r="C666" s="664" t="s">
        <v>1874</v>
      </c>
      <c r="D666" s="745" t="s">
        <v>2573</v>
      </c>
      <c r="E666" s="746" t="s">
        <v>1884</v>
      </c>
      <c r="F666" s="664" t="s">
        <v>1866</v>
      </c>
      <c r="G666" s="664" t="s">
        <v>1916</v>
      </c>
      <c r="H666" s="664" t="s">
        <v>524</v>
      </c>
      <c r="I666" s="664" t="s">
        <v>1463</v>
      </c>
      <c r="J666" s="664" t="s">
        <v>1464</v>
      </c>
      <c r="K666" s="664" t="s">
        <v>1917</v>
      </c>
      <c r="L666" s="665">
        <v>132.97999999999999</v>
      </c>
      <c r="M666" s="665">
        <v>265.95999999999998</v>
      </c>
      <c r="N666" s="664">
        <v>2</v>
      </c>
      <c r="O666" s="747">
        <v>2</v>
      </c>
      <c r="P666" s="665"/>
      <c r="Q666" s="680">
        <v>0</v>
      </c>
      <c r="R666" s="664"/>
      <c r="S666" s="680">
        <v>0</v>
      </c>
      <c r="T666" s="747"/>
      <c r="U666" s="703">
        <v>0</v>
      </c>
    </row>
    <row r="667" spans="1:21" ht="14.4" customHeight="1" x14ac:dyDescent="0.3">
      <c r="A667" s="663">
        <v>25</v>
      </c>
      <c r="B667" s="664" t="s">
        <v>1680</v>
      </c>
      <c r="C667" s="664" t="s">
        <v>1874</v>
      </c>
      <c r="D667" s="745" t="s">
        <v>2573</v>
      </c>
      <c r="E667" s="746" t="s">
        <v>1884</v>
      </c>
      <c r="F667" s="664" t="s">
        <v>1866</v>
      </c>
      <c r="G667" s="664" t="s">
        <v>1918</v>
      </c>
      <c r="H667" s="664" t="s">
        <v>524</v>
      </c>
      <c r="I667" s="664" t="s">
        <v>2555</v>
      </c>
      <c r="J667" s="664" t="s">
        <v>2229</v>
      </c>
      <c r="K667" s="664" t="s">
        <v>2556</v>
      </c>
      <c r="L667" s="665">
        <v>36.54</v>
      </c>
      <c r="M667" s="665">
        <v>36.54</v>
      </c>
      <c r="N667" s="664">
        <v>1</v>
      </c>
      <c r="O667" s="747">
        <v>1</v>
      </c>
      <c r="P667" s="665"/>
      <c r="Q667" s="680">
        <v>0</v>
      </c>
      <c r="R667" s="664"/>
      <c r="S667" s="680">
        <v>0</v>
      </c>
      <c r="T667" s="747"/>
      <c r="U667" s="703">
        <v>0</v>
      </c>
    </row>
    <row r="668" spans="1:21" ht="14.4" customHeight="1" x14ac:dyDescent="0.3">
      <c r="A668" s="663">
        <v>25</v>
      </c>
      <c r="B668" s="664" t="s">
        <v>1680</v>
      </c>
      <c r="C668" s="664" t="s">
        <v>1874</v>
      </c>
      <c r="D668" s="745" t="s">
        <v>2573</v>
      </c>
      <c r="E668" s="746" t="s">
        <v>1880</v>
      </c>
      <c r="F668" s="664" t="s">
        <v>1866</v>
      </c>
      <c r="G668" s="664" t="s">
        <v>1915</v>
      </c>
      <c r="H668" s="664" t="s">
        <v>1188</v>
      </c>
      <c r="I668" s="664" t="s">
        <v>1518</v>
      </c>
      <c r="J668" s="664" t="s">
        <v>1317</v>
      </c>
      <c r="K668" s="664" t="s">
        <v>1795</v>
      </c>
      <c r="L668" s="665">
        <v>154.36000000000001</v>
      </c>
      <c r="M668" s="665">
        <v>1389.2400000000002</v>
      </c>
      <c r="N668" s="664">
        <v>9</v>
      </c>
      <c r="O668" s="747">
        <v>9</v>
      </c>
      <c r="P668" s="665">
        <v>154.36000000000001</v>
      </c>
      <c r="Q668" s="680">
        <v>0.1111111111111111</v>
      </c>
      <c r="R668" s="664">
        <v>1</v>
      </c>
      <c r="S668" s="680">
        <v>0.1111111111111111</v>
      </c>
      <c r="T668" s="747">
        <v>1</v>
      </c>
      <c r="U668" s="703">
        <v>0.1111111111111111</v>
      </c>
    </row>
    <row r="669" spans="1:21" ht="14.4" customHeight="1" x14ac:dyDescent="0.3">
      <c r="A669" s="663">
        <v>25</v>
      </c>
      <c r="B669" s="664" t="s">
        <v>1680</v>
      </c>
      <c r="C669" s="664" t="s">
        <v>1874</v>
      </c>
      <c r="D669" s="745" t="s">
        <v>2573</v>
      </c>
      <c r="E669" s="746" t="s">
        <v>1880</v>
      </c>
      <c r="F669" s="664" t="s">
        <v>1866</v>
      </c>
      <c r="G669" s="664" t="s">
        <v>1915</v>
      </c>
      <c r="H669" s="664" t="s">
        <v>1188</v>
      </c>
      <c r="I669" s="664" t="s">
        <v>2536</v>
      </c>
      <c r="J669" s="664" t="s">
        <v>2537</v>
      </c>
      <c r="K669" s="664" t="s">
        <v>2538</v>
      </c>
      <c r="L669" s="665">
        <v>75.73</v>
      </c>
      <c r="M669" s="665">
        <v>75.73</v>
      </c>
      <c r="N669" s="664">
        <v>1</v>
      </c>
      <c r="O669" s="747">
        <v>1</v>
      </c>
      <c r="P669" s="665"/>
      <c r="Q669" s="680">
        <v>0</v>
      </c>
      <c r="R669" s="664"/>
      <c r="S669" s="680">
        <v>0</v>
      </c>
      <c r="T669" s="747"/>
      <c r="U669" s="703">
        <v>0</v>
      </c>
    </row>
    <row r="670" spans="1:21" ht="14.4" customHeight="1" x14ac:dyDescent="0.3">
      <c r="A670" s="663">
        <v>25</v>
      </c>
      <c r="B670" s="664" t="s">
        <v>1680</v>
      </c>
      <c r="C670" s="664" t="s">
        <v>1874</v>
      </c>
      <c r="D670" s="745" t="s">
        <v>2573</v>
      </c>
      <c r="E670" s="746" t="s">
        <v>1880</v>
      </c>
      <c r="F670" s="664" t="s">
        <v>1866</v>
      </c>
      <c r="G670" s="664" t="s">
        <v>1915</v>
      </c>
      <c r="H670" s="664" t="s">
        <v>1188</v>
      </c>
      <c r="I670" s="664" t="s">
        <v>1316</v>
      </c>
      <c r="J670" s="664" t="s">
        <v>1317</v>
      </c>
      <c r="K670" s="664" t="s">
        <v>1796</v>
      </c>
      <c r="L670" s="665">
        <v>225.06</v>
      </c>
      <c r="M670" s="665">
        <v>225.06</v>
      </c>
      <c r="N670" s="664">
        <v>1</v>
      </c>
      <c r="O670" s="747">
        <v>1</v>
      </c>
      <c r="P670" s="665"/>
      <c r="Q670" s="680">
        <v>0</v>
      </c>
      <c r="R670" s="664"/>
      <c r="S670" s="680">
        <v>0</v>
      </c>
      <c r="T670" s="747"/>
      <c r="U670" s="703">
        <v>0</v>
      </c>
    </row>
    <row r="671" spans="1:21" ht="14.4" customHeight="1" x14ac:dyDescent="0.3">
      <c r="A671" s="663">
        <v>25</v>
      </c>
      <c r="B671" s="664" t="s">
        <v>1680</v>
      </c>
      <c r="C671" s="664" t="s">
        <v>1874</v>
      </c>
      <c r="D671" s="745" t="s">
        <v>2573</v>
      </c>
      <c r="E671" s="746" t="s">
        <v>1880</v>
      </c>
      <c r="F671" s="664" t="s">
        <v>1866</v>
      </c>
      <c r="G671" s="664" t="s">
        <v>1918</v>
      </c>
      <c r="H671" s="664" t="s">
        <v>524</v>
      </c>
      <c r="I671" s="664" t="s">
        <v>1919</v>
      </c>
      <c r="J671" s="664" t="s">
        <v>550</v>
      </c>
      <c r="K671" s="664" t="s">
        <v>1920</v>
      </c>
      <c r="L671" s="665">
        <v>18.260000000000002</v>
      </c>
      <c r="M671" s="665">
        <v>36.520000000000003</v>
      </c>
      <c r="N671" s="664">
        <v>2</v>
      </c>
      <c r="O671" s="747">
        <v>2</v>
      </c>
      <c r="P671" s="665"/>
      <c r="Q671" s="680">
        <v>0</v>
      </c>
      <c r="R671" s="664"/>
      <c r="S671" s="680">
        <v>0</v>
      </c>
      <c r="T671" s="747"/>
      <c r="U671" s="703">
        <v>0</v>
      </c>
    </row>
    <row r="672" spans="1:21" ht="14.4" customHeight="1" x14ac:dyDescent="0.3">
      <c r="A672" s="663">
        <v>25</v>
      </c>
      <c r="B672" s="664" t="s">
        <v>1680</v>
      </c>
      <c r="C672" s="664" t="s">
        <v>1874</v>
      </c>
      <c r="D672" s="745" t="s">
        <v>2573</v>
      </c>
      <c r="E672" s="746" t="s">
        <v>1902</v>
      </c>
      <c r="F672" s="664" t="s">
        <v>1866</v>
      </c>
      <c r="G672" s="664" t="s">
        <v>1915</v>
      </c>
      <c r="H672" s="664" t="s">
        <v>524</v>
      </c>
      <c r="I672" s="664" t="s">
        <v>1932</v>
      </c>
      <c r="J672" s="664" t="s">
        <v>1640</v>
      </c>
      <c r="K672" s="664" t="s">
        <v>1933</v>
      </c>
      <c r="L672" s="665">
        <v>154.36000000000001</v>
      </c>
      <c r="M672" s="665">
        <v>1389.2400000000002</v>
      </c>
      <c r="N672" s="664">
        <v>9</v>
      </c>
      <c r="O672" s="747">
        <v>9</v>
      </c>
      <c r="P672" s="665">
        <v>154.36000000000001</v>
      </c>
      <c r="Q672" s="680">
        <v>0.1111111111111111</v>
      </c>
      <c r="R672" s="664">
        <v>1</v>
      </c>
      <c r="S672" s="680">
        <v>0.1111111111111111</v>
      </c>
      <c r="T672" s="747">
        <v>1</v>
      </c>
      <c r="U672" s="703">
        <v>0.1111111111111111</v>
      </c>
    </row>
    <row r="673" spans="1:21" ht="14.4" customHeight="1" x14ac:dyDescent="0.3">
      <c r="A673" s="663">
        <v>25</v>
      </c>
      <c r="B673" s="664" t="s">
        <v>1680</v>
      </c>
      <c r="C673" s="664" t="s">
        <v>1874</v>
      </c>
      <c r="D673" s="745" t="s">
        <v>2573</v>
      </c>
      <c r="E673" s="746" t="s">
        <v>1902</v>
      </c>
      <c r="F673" s="664" t="s">
        <v>1866</v>
      </c>
      <c r="G673" s="664" t="s">
        <v>2050</v>
      </c>
      <c r="H673" s="664" t="s">
        <v>524</v>
      </c>
      <c r="I673" s="664" t="s">
        <v>2557</v>
      </c>
      <c r="J673" s="664" t="s">
        <v>2052</v>
      </c>
      <c r="K673" s="664" t="s">
        <v>2558</v>
      </c>
      <c r="L673" s="665">
        <v>0</v>
      </c>
      <c r="M673" s="665">
        <v>0</v>
      </c>
      <c r="N673" s="664">
        <v>1</v>
      </c>
      <c r="O673" s="747">
        <v>1</v>
      </c>
      <c r="P673" s="665"/>
      <c r="Q673" s="680"/>
      <c r="R673" s="664"/>
      <c r="S673" s="680">
        <v>0</v>
      </c>
      <c r="T673" s="747"/>
      <c r="U673" s="703">
        <v>0</v>
      </c>
    </row>
    <row r="674" spans="1:21" ht="14.4" customHeight="1" x14ac:dyDescent="0.3">
      <c r="A674" s="663">
        <v>25</v>
      </c>
      <c r="B674" s="664" t="s">
        <v>1680</v>
      </c>
      <c r="C674" s="664" t="s">
        <v>1874</v>
      </c>
      <c r="D674" s="745" t="s">
        <v>2573</v>
      </c>
      <c r="E674" s="746" t="s">
        <v>1902</v>
      </c>
      <c r="F674" s="664" t="s">
        <v>1866</v>
      </c>
      <c r="G674" s="664" t="s">
        <v>1916</v>
      </c>
      <c r="H674" s="664" t="s">
        <v>524</v>
      </c>
      <c r="I674" s="664" t="s">
        <v>1463</v>
      </c>
      <c r="J674" s="664" t="s">
        <v>1464</v>
      </c>
      <c r="K674" s="664" t="s">
        <v>1917</v>
      </c>
      <c r="L674" s="665">
        <v>132.97999999999999</v>
      </c>
      <c r="M674" s="665">
        <v>265.95999999999998</v>
      </c>
      <c r="N674" s="664">
        <v>2</v>
      </c>
      <c r="O674" s="747">
        <v>2</v>
      </c>
      <c r="P674" s="665"/>
      <c r="Q674" s="680">
        <v>0</v>
      </c>
      <c r="R674" s="664"/>
      <c r="S674" s="680">
        <v>0</v>
      </c>
      <c r="T674" s="747"/>
      <c r="U674" s="703">
        <v>0</v>
      </c>
    </row>
    <row r="675" spans="1:21" ht="14.4" customHeight="1" x14ac:dyDescent="0.3">
      <c r="A675" s="663">
        <v>25</v>
      </c>
      <c r="B675" s="664" t="s">
        <v>1680</v>
      </c>
      <c r="C675" s="664" t="s">
        <v>1874</v>
      </c>
      <c r="D675" s="745" t="s">
        <v>2573</v>
      </c>
      <c r="E675" s="746" t="s">
        <v>1902</v>
      </c>
      <c r="F675" s="664" t="s">
        <v>1866</v>
      </c>
      <c r="G675" s="664" t="s">
        <v>1918</v>
      </c>
      <c r="H675" s="664" t="s">
        <v>524</v>
      </c>
      <c r="I675" s="664" t="s">
        <v>1919</v>
      </c>
      <c r="J675" s="664" t="s">
        <v>550</v>
      </c>
      <c r="K675" s="664" t="s">
        <v>1920</v>
      </c>
      <c r="L675" s="665">
        <v>18.260000000000002</v>
      </c>
      <c r="M675" s="665">
        <v>18.260000000000002</v>
      </c>
      <c r="N675" s="664">
        <v>1</v>
      </c>
      <c r="O675" s="747">
        <v>1</v>
      </c>
      <c r="P675" s="665"/>
      <c r="Q675" s="680">
        <v>0</v>
      </c>
      <c r="R675" s="664"/>
      <c r="S675" s="680">
        <v>0</v>
      </c>
      <c r="T675" s="747"/>
      <c r="U675" s="703">
        <v>0</v>
      </c>
    </row>
    <row r="676" spans="1:21" ht="14.4" customHeight="1" x14ac:dyDescent="0.3">
      <c r="A676" s="663">
        <v>25</v>
      </c>
      <c r="B676" s="664" t="s">
        <v>1680</v>
      </c>
      <c r="C676" s="664" t="s">
        <v>1874</v>
      </c>
      <c r="D676" s="745" t="s">
        <v>2573</v>
      </c>
      <c r="E676" s="746" t="s">
        <v>1882</v>
      </c>
      <c r="F676" s="664" t="s">
        <v>1866</v>
      </c>
      <c r="G676" s="664" t="s">
        <v>1915</v>
      </c>
      <c r="H676" s="664" t="s">
        <v>1188</v>
      </c>
      <c r="I676" s="664" t="s">
        <v>1518</v>
      </c>
      <c r="J676" s="664" t="s">
        <v>1317</v>
      </c>
      <c r="K676" s="664" t="s">
        <v>1795</v>
      </c>
      <c r="L676" s="665">
        <v>154.36000000000001</v>
      </c>
      <c r="M676" s="665">
        <v>1080.52</v>
      </c>
      <c r="N676" s="664">
        <v>7</v>
      </c>
      <c r="O676" s="747">
        <v>7</v>
      </c>
      <c r="P676" s="665"/>
      <c r="Q676" s="680">
        <v>0</v>
      </c>
      <c r="R676" s="664"/>
      <c r="S676" s="680">
        <v>0</v>
      </c>
      <c r="T676" s="747"/>
      <c r="U676" s="703">
        <v>0</v>
      </c>
    </row>
    <row r="677" spans="1:21" ht="14.4" customHeight="1" x14ac:dyDescent="0.3">
      <c r="A677" s="663">
        <v>25</v>
      </c>
      <c r="B677" s="664" t="s">
        <v>1680</v>
      </c>
      <c r="C677" s="664" t="s">
        <v>1874</v>
      </c>
      <c r="D677" s="745" t="s">
        <v>2573</v>
      </c>
      <c r="E677" s="746" t="s">
        <v>1882</v>
      </c>
      <c r="F677" s="664" t="s">
        <v>1866</v>
      </c>
      <c r="G677" s="664" t="s">
        <v>1915</v>
      </c>
      <c r="H677" s="664" t="s">
        <v>1188</v>
      </c>
      <c r="I677" s="664" t="s">
        <v>1646</v>
      </c>
      <c r="J677" s="664" t="s">
        <v>1857</v>
      </c>
      <c r="K677" s="664" t="s">
        <v>1858</v>
      </c>
      <c r="L677" s="665">
        <v>111.22</v>
      </c>
      <c r="M677" s="665">
        <v>222.44</v>
      </c>
      <c r="N677" s="664">
        <v>2</v>
      </c>
      <c r="O677" s="747">
        <v>2</v>
      </c>
      <c r="P677" s="665"/>
      <c r="Q677" s="680">
        <v>0</v>
      </c>
      <c r="R677" s="664"/>
      <c r="S677" s="680">
        <v>0</v>
      </c>
      <c r="T677" s="747"/>
      <c r="U677" s="703">
        <v>0</v>
      </c>
    </row>
    <row r="678" spans="1:21" ht="14.4" customHeight="1" x14ac:dyDescent="0.3">
      <c r="A678" s="663">
        <v>25</v>
      </c>
      <c r="B678" s="664" t="s">
        <v>1680</v>
      </c>
      <c r="C678" s="664" t="s">
        <v>1874</v>
      </c>
      <c r="D678" s="745" t="s">
        <v>2573</v>
      </c>
      <c r="E678" s="746" t="s">
        <v>1882</v>
      </c>
      <c r="F678" s="664" t="s">
        <v>1866</v>
      </c>
      <c r="G678" s="664" t="s">
        <v>1916</v>
      </c>
      <c r="H678" s="664" t="s">
        <v>524</v>
      </c>
      <c r="I678" s="664" t="s">
        <v>1463</v>
      </c>
      <c r="J678" s="664" t="s">
        <v>1464</v>
      </c>
      <c r="K678" s="664" t="s">
        <v>1917</v>
      </c>
      <c r="L678" s="665">
        <v>132.97999999999999</v>
      </c>
      <c r="M678" s="665">
        <v>132.97999999999999</v>
      </c>
      <c r="N678" s="664">
        <v>1</v>
      </c>
      <c r="O678" s="747">
        <v>1</v>
      </c>
      <c r="P678" s="665"/>
      <c r="Q678" s="680">
        <v>0</v>
      </c>
      <c r="R678" s="664"/>
      <c r="S678" s="680">
        <v>0</v>
      </c>
      <c r="T678" s="747"/>
      <c r="U678" s="703">
        <v>0</v>
      </c>
    </row>
    <row r="679" spans="1:21" ht="14.4" customHeight="1" x14ac:dyDescent="0.3">
      <c r="A679" s="663">
        <v>25</v>
      </c>
      <c r="B679" s="664" t="s">
        <v>1680</v>
      </c>
      <c r="C679" s="664" t="s">
        <v>1874</v>
      </c>
      <c r="D679" s="745" t="s">
        <v>2573</v>
      </c>
      <c r="E679" s="746" t="s">
        <v>1882</v>
      </c>
      <c r="F679" s="664" t="s">
        <v>1866</v>
      </c>
      <c r="G679" s="664" t="s">
        <v>1918</v>
      </c>
      <c r="H679" s="664" t="s">
        <v>1188</v>
      </c>
      <c r="I679" s="664" t="s">
        <v>1258</v>
      </c>
      <c r="J679" s="664" t="s">
        <v>550</v>
      </c>
      <c r="K679" s="664" t="s">
        <v>1826</v>
      </c>
      <c r="L679" s="665">
        <v>18.260000000000002</v>
      </c>
      <c r="M679" s="665">
        <v>36.520000000000003</v>
      </c>
      <c r="N679" s="664">
        <v>2</v>
      </c>
      <c r="O679" s="747">
        <v>2</v>
      </c>
      <c r="P679" s="665"/>
      <c r="Q679" s="680">
        <v>0</v>
      </c>
      <c r="R679" s="664"/>
      <c r="S679" s="680">
        <v>0</v>
      </c>
      <c r="T679" s="747"/>
      <c r="U679" s="703">
        <v>0</v>
      </c>
    </row>
    <row r="680" spans="1:21" ht="14.4" customHeight="1" x14ac:dyDescent="0.3">
      <c r="A680" s="663">
        <v>25</v>
      </c>
      <c r="B680" s="664" t="s">
        <v>1680</v>
      </c>
      <c r="C680" s="664" t="s">
        <v>1874</v>
      </c>
      <c r="D680" s="745" t="s">
        <v>2573</v>
      </c>
      <c r="E680" s="746" t="s">
        <v>1882</v>
      </c>
      <c r="F680" s="664" t="s">
        <v>1866</v>
      </c>
      <c r="G680" s="664" t="s">
        <v>1918</v>
      </c>
      <c r="H680" s="664" t="s">
        <v>524</v>
      </c>
      <c r="I680" s="664" t="s">
        <v>1090</v>
      </c>
      <c r="J680" s="664" t="s">
        <v>550</v>
      </c>
      <c r="K680" s="664" t="s">
        <v>1941</v>
      </c>
      <c r="L680" s="665">
        <v>36.54</v>
      </c>
      <c r="M680" s="665">
        <v>36.54</v>
      </c>
      <c r="N680" s="664">
        <v>1</v>
      </c>
      <c r="O680" s="747">
        <v>1</v>
      </c>
      <c r="P680" s="665"/>
      <c r="Q680" s="680">
        <v>0</v>
      </c>
      <c r="R680" s="664"/>
      <c r="S680" s="680">
        <v>0</v>
      </c>
      <c r="T680" s="747"/>
      <c r="U680" s="703">
        <v>0</v>
      </c>
    </row>
    <row r="681" spans="1:21" ht="14.4" customHeight="1" x14ac:dyDescent="0.3">
      <c r="A681" s="663">
        <v>25</v>
      </c>
      <c r="B681" s="664" t="s">
        <v>1680</v>
      </c>
      <c r="C681" s="664" t="s">
        <v>1874</v>
      </c>
      <c r="D681" s="745" t="s">
        <v>2573</v>
      </c>
      <c r="E681" s="746" t="s">
        <v>1882</v>
      </c>
      <c r="F681" s="664" t="s">
        <v>1866</v>
      </c>
      <c r="G681" s="664" t="s">
        <v>1918</v>
      </c>
      <c r="H681" s="664" t="s">
        <v>524</v>
      </c>
      <c r="I681" s="664" t="s">
        <v>1919</v>
      </c>
      <c r="J681" s="664" t="s">
        <v>550</v>
      </c>
      <c r="K681" s="664" t="s">
        <v>1920</v>
      </c>
      <c r="L681" s="665">
        <v>18.260000000000002</v>
      </c>
      <c r="M681" s="665">
        <v>18.260000000000002</v>
      </c>
      <c r="N681" s="664">
        <v>1</v>
      </c>
      <c r="O681" s="747">
        <v>1</v>
      </c>
      <c r="P681" s="665"/>
      <c r="Q681" s="680">
        <v>0</v>
      </c>
      <c r="R681" s="664"/>
      <c r="S681" s="680">
        <v>0</v>
      </c>
      <c r="T681" s="747"/>
      <c r="U681" s="703">
        <v>0</v>
      </c>
    </row>
    <row r="682" spans="1:21" ht="14.4" customHeight="1" x14ac:dyDescent="0.3">
      <c r="A682" s="663">
        <v>25</v>
      </c>
      <c r="B682" s="664" t="s">
        <v>1680</v>
      </c>
      <c r="C682" s="664" t="s">
        <v>1874</v>
      </c>
      <c r="D682" s="745" t="s">
        <v>2573</v>
      </c>
      <c r="E682" s="746" t="s">
        <v>1882</v>
      </c>
      <c r="F682" s="664" t="s">
        <v>1866</v>
      </c>
      <c r="G682" s="664" t="s">
        <v>2139</v>
      </c>
      <c r="H682" s="664" t="s">
        <v>524</v>
      </c>
      <c r="I682" s="664" t="s">
        <v>2140</v>
      </c>
      <c r="J682" s="664" t="s">
        <v>1130</v>
      </c>
      <c r="K682" s="664" t="s">
        <v>2141</v>
      </c>
      <c r="L682" s="665">
        <v>54.23</v>
      </c>
      <c r="M682" s="665">
        <v>54.23</v>
      </c>
      <c r="N682" s="664">
        <v>1</v>
      </c>
      <c r="O682" s="747">
        <v>1</v>
      </c>
      <c r="P682" s="665"/>
      <c r="Q682" s="680">
        <v>0</v>
      </c>
      <c r="R682" s="664"/>
      <c r="S682" s="680">
        <v>0</v>
      </c>
      <c r="T682" s="747"/>
      <c r="U682" s="703">
        <v>0</v>
      </c>
    </row>
    <row r="683" spans="1:21" ht="14.4" customHeight="1" x14ac:dyDescent="0.3">
      <c r="A683" s="663">
        <v>25</v>
      </c>
      <c r="B683" s="664" t="s">
        <v>1680</v>
      </c>
      <c r="C683" s="664" t="s">
        <v>1874</v>
      </c>
      <c r="D683" s="745" t="s">
        <v>2573</v>
      </c>
      <c r="E683" s="746" t="s">
        <v>1906</v>
      </c>
      <c r="F683" s="664" t="s">
        <v>1866</v>
      </c>
      <c r="G683" s="664" t="s">
        <v>1915</v>
      </c>
      <c r="H683" s="664" t="s">
        <v>1188</v>
      </c>
      <c r="I683" s="664" t="s">
        <v>1518</v>
      </c>
      <c r="J683" s="664" t="s">
        <v>1317</v>
      </c>
      <c r="K683" s="664" t="s">
        <v>1795</v>
      </c>
      <c r="L683" s="665">
        <v>154.36000000000001</v>
      </c>
      <c r="M683" s="665">
        <v>4322.0800000000017</v>
      </c>
      <c r="N683" s="664">
        <v>28</v>
      </c>
      <c r="O683" s="747">
        <v>26.5</v>
      </c>
      <c r="P683" s="665">
        <v>617.44000000000005</v>
      </c>
      <c r="Q683" s="680">
        <v>0.14285714285714282</v>
      </c>
      <c r="R683" s="664">
        <v>4</v>
      </c>
      <c r="S683" s="680">
        <v>0.14285714285714285</v>
      </c>
      <c r="T683" s="747">
        <v>3.5</v>
      </c>
      <c r="U683" s="703">
        <v>0.13207547169811321</v>
      </c>
    </row>
    <row r="684" spans="1:21" ht="14.4" customHeight="1" x14ac:dyDescent="0.3">
      <c r="A684" s="663">
        <v>25</v>
      </c>
      <c r="B684" s="664" t="s">
        <v>1680</v>
      </c>
      <c r="C684" s="664" t="s">
        <v>1874</v>
      </c>
      <c r="D684" s="745" t="s">
        <v>2573</v>
      </c>
      <c r="E684" s="746" t="s">
        <v>1906</v>
      </c>
      <c r="F684" s="664" t="s">
        <v>1866</v>
      </c>
      <c r="G684" s="664" t="s">
        <v>1915</v>
      </c>
      <c r="H684" s="664" t="s">
        <v>1188</v>
      </c>
      <c r="I684" s="664" t="s">
        <v>1646</v>
      </c>
      <c r="J684" s="664" t="s">
        <v>1857</v>
      </c>
      <c r="K684" s="664" t="s">
        <v>1858</v>
      </c>
      <c r="L684" s="665">
        <v>111.22</v>
      </c>
      <c r="M684" s="665">
        <v>333.65999999999997</v>
      </c>
      <c r="N684" s="664">
        <v>3</v>
      </c>
      <c r="O684" s="747">
        <v>3</v>
      </c>
      <c r="P684" s="665"/>
      <c r="Q684" s="680">
        <v>0</v>
      </c>
      <c r="R684" s="664"/>
      <c r="S684" s="680">
        <v>0</v>
      </c>
      <c r="T684" s="747"/>
      <c r="U684" s="703">
        <v>0</v>
      </c>
    </row>
    <row r="685" spans="1:21" ht="14.4" customHeight="1" x14ac:dyDescent="0.3">
      <c r="A685" s="663">
        <v>25</v>
      </c>
      <c r="B685" s="664" t="s">
        <v>1680</v>
      </c>
      <c r="C685" s="664" t="s">
        <v>1874</v>
      </c>
      <c r="D685" s="745" t="s">
        <v>2573</v>
      </c>
      <c r="E685" s="746" t="s">
        <v>1906</v>
      </c>
      <c r="F685" s="664" t="s">
        <v>1866</v>
      </c>
      <c r="G685" s="664" t="s">
        <v>1915</v>
      </c>
      <c r="H685" s="664" t="s">
        <v>1188</v>
      </c>
      <c r="I685" s="664" t="s">
        <v>2009</v>
      </c>
      <c r="J685" s="664" t="s">
        <v>2010</v>
      </c>
      <c r="K685" s="664" t="s">
        <v>2011</v>
      </c>
      <c r="L685" s="665">
        <v>149.52000000000001</v>
      </c>
      <c r="M685" s="665">
        <v>149.52000000000001</v>
      </c>
      <c r="N685" s="664">
        <v>1</v>
      </c>
      <c r="O685" s="747">
        <v>1</v>
      </c>
      <c r="P685" s="665"/>
      <c r="Q685" s="680">
        <v>0</v>
      </c>
      <c r="R685" s="664"/>
      <c r="S685" s="680">
        <v>0</v>
      </c>
      <c r="T685" s="747"/>
      <c r="U685" s="703">
        <v>0</v>
      </c>
    </row>
    <row r="686" spans="1:21" ht="14.4" customHeight="1" x14ac:dyDescent="0.3">
      <c r="A686" s="663">
        <v>25</v>
      </c>
      <c r="B686" s="664" t="s">
        <v>1680</v>
      </c>
      <c r="C686" s="664" t="s">
        <v>1874</v>
      </c>
      <c r="D686" s="745" t="s">
        <v>2573</v>
      </c>
      <c r="E686" s="746" t="s">
        <v>1906</v>
      </c>
      <c r="F686" s="664" t="s">
        <v>1866</v>
      </c>
      <c r="G686" s="664" t="s">
        <v>1915</v>
      </c>
      <c r="H686" s="664" t="s">
        <v>1188</v>
      </c>
      <c r="I686" s="664" t="s">
        <v>2559</v>
      </c>
      <c r="J686" s="664" t="s">
        <v>2560</v>
      </c>
      <c r="K686" s="664" t="s">
        <v>2561</v>
      </c>
      <c r="L686" s="665">
        <v>80.28</v>
      </c>
      <c r="M686" s="665">
        <v>321.12</v>
      </c>
      <c r="N686" s="664">
        <v>4</v>
      </c>
      <c r="O686" s="747">
        <v>4</v>
      </c>
      <c r="P686" s="665"/>
      <c r="Q686" s="680">
        <v>0</v>
      </c>
      <c r="R686" s="664"/>
      <c r="S686" s="680">
        <v>0</v>
      </c>
      <c r="T686" s="747"/>
      <c r="U686" s="703">
        <v>0</v>
      </c>
    </row>
    <row r="687" spans="1:21" ht="14.4" customHeight="1" x14ac:dyDescent="0.3">
      <c r="A687" s="663">
        <v>25</v>
      </c>
      <c r="B687" s="664" t="s">
        <v>1680</v>
      </c>
      <c r="C687" s="664" t="s">
        <v>1874</v>
      </c>
      <c r="D687" s="745" t="s">
        <v>2573</v>
      </c>
      <c r="E687" s="746" t="s">
        <v>1906</v>
      </c>
      <c r="F687" s="664" t="s">
        <v>1866</v>
      </c>
      <c r="G687" s="664" t="s">
        <v>1915</v>
      </c>
      <c r="H687" s="664" t="s">
        <v>1188</v>
      </c>
      <c r="I687" s="664" t="s">
        <v>1316</v>
      </c>
      <c r="J687" s="664" t="s">
        <v>1317</v>
      </c>
      <c r="K687" s="664" t="s">
        <v>1796</v>
      </c>
      <c r="L687" s="665">
        <v>225.06</v>
      </c>
      <c r="M687" s="665">
        <v>1125.3</v>
      </c>
      <c r="N687" s="664">
        <v>5</v>
      </c>
      <c r="O687" s="747">
        <v>5</v>
      </c>
      <c r="P687" s="665"/>
      <c r="Q687" s="680">
        <v>0</v>
      </c>
      <c r="R687" s="664"/>
      <c r="S687" s="680">
        <v>0</v>
      </c>
      <c r="T687" s="747"/>
      <c r="U687" s="703">
        <v>0</v>
      </c>
    </row>
    <row r="688" spans="1:21" ht="14.4" customHeight="1" x14ac:dyDescent="0.3">
      <c r="A688" s="663">
        <v>25</v>
      </c>
      <c r="B688" s="664" t="s">
        <v>1680</v>
      </c>
      <c r="C688" s="664" t="s">
        <v>1874</v>
      </c>
      <c r="D688" s="745" t="s">
        <v>2573</v>
      </c>
      <c r="E688" s="746" t="s">
        <v>1906</v>
      </c>
      <c r="F688" s="664" t="s">
        <v>1866</v>
      </c>
      <c r="G688" s="664" t="s">
        <v>1968</v>
      </c>
      <c r="H688" s="664" t="s">
        <v>524</v>
      </c>
      <c r="I688" s="664" t="s">
        <v>2562</v>
      </c>
      <c r="J688" s="664" t="s">
        <v>2156</v>
      </c>
      <c r="K688" s="664" t="s">
        <v>2563</v>
      </c>
      <c r="L688" s="665">
        <v>0</v>
      </c>
      <c r="M688" s="665">
        <v>0</v>
      </c>
      <c r="N688" s="664">
        <v>1</v>
      </c>
      <c r="O688" s="747">
        <v>1</v>
      </c>
      <c r="P688" s="665"/>
      <c r="Q688" s="680"/>
      <c r="R688" s="664"/>
      <c r="S688" s="680">
        <v>0</v>
      </c>
      <c r="T688" s="747"/>
      <c r="U688" s="703">
        <v>0</v>
      </c>
    </row>
    <row r="689" spans="1:21" ht="14.4" customHeight="1" x14ac:dyDescent="0.3">
      <c r="A689" s="663">
        <v>25</v>
      </c>
      <c r="B689" s="664" t="s">
        <v>1680</v>
      </c>
      <c r="C689" s="664" t="s">
        <v>1874</v>
      </c>
      <c r="D689" s="745" t="s">
        <v>2573</v>
      </c>
      <c r="E689" s="746" t="s">
        <v>1906</v>
      </c>
      <c r="F689" s="664" t="s">
        <v>1866</v>
      </c>
      <c r="G689" s="664" t="s">
        <v>1964</v>
      </c>
      <c r="H689" s="664" t="s">
        <v>524</v>
      </c>
      <c r="I689" s="664" t="s">
        <v>1965</v>
      </c>
      <c r="J689" s="664" t="s">
        <v>1966</v>
      </c>
      <c r="K689" s="664" t="s">
        <v>1967</v>
      </c>
      <c r="L689" s="665">
        <v>78.33</v>
      </c>
      <c r="M689" s="665">
        <v>78.33</v>
      </c>
      <c r="N689" s="664">
        <v>1</v>
      </c>
      <c r="O689" s="747">
        <v>1</v>
      </c>
      <c r="P689" s="665"/>
      <c r="Q689" s="680">
        <v>0</v>
      </c>
      <c r="R689" s="664"/>
      <c r="S689" s="680">
        <v>0</v>
      </c>
      <c r="T689" s="747"/>
      <c r="U689" s="703">
        <v>0</v>
      </c>
    </row>
    <row r="690" spans="1:21" ht="14.4" customHeight="1" x14ac:dyDescent="0.3">
      <c r="A690" s="663">
        <v>25</v>
      </c>
      <c r="B690" s="664" t="s">
        <v>1680</v>
      </c>
      <c r="C690" s="664" t="s">
        <v>1874</v>
      </c>
      <c r="D690" s="745" t="s">
        <v>2573</v>
      </c>
      <c r="E690" s="746" t="s">
        <v>1906</v>
      </c>
      <c r="F690" s="664" t="s">
        <v>1866</v>
      </c>
      <c r="G690" s="664" t="s">
        <v>1996</v>
      </c>
      <c r="H690" s="664" t="s">
        <v>524</v>
      </c>
      <c r="I690" s="664" t="s">
        <v>1436</v>
      </c>
      <c r="J690" s="664" t="s">
        <v>1437</v>
      </c>
      <c r="K690" s="664" t="s">
        <v>1997</v>
      </c>
      <c r="L690" s="665">
        <v>48.09</v>
      </c>
      <c r="M690" s="665">
        <v>48.09</v>
      </c>
      <c r="N690" s="664">
        <v>1</v>
      </c>
      <c r="O690" s="747">
        <v>1</v>
      </c>
      <c r="P690" s="665">
        <v>48.09</v>
      </c>
      <c r="Q690" s="680">
        <v>1</v>
      </c>
      <c r="R690" s="664">
        <v>1</v>
      </c>
      <c r="S690" s="680">
        <v>1</v>
      </c>
      <c r="T690" s="747">
        <v>1</v>
      </c>
      <c r="U690" s="703">
        <v>1</v>
      </c>
    </row>
    <row r="691" spans="1:21" ht="14.4" customHeight="1" x14ac:dyDescent="0.3">
      <c r="A691" s="663">
        <v>25</v>
      </c>
      <c r="B691" s="664" t="s">
        <v>1680</v>
      </c>
      <c r="C691" s="664" t="s">
        <v>1874</v>
      </c>
      <c r="D691" s="745" t="s">
        <v>2573</v>
      </c>
      <c r="E691" s="746" t="s">
        <v>1906</v>
      </c>
      <c r="F691" s="664" t="s">
        <v>1866</v>
      </c>
      <c r="G691" s="664" t="s">
        <v>1916</v>
      </c>
      <c r="H691" s="664" t="s">
        <v>524</v>
      </c>
      <c r="I691" s="664" t="s">
        <v>1463</v>
      </c>
      <c r="J691" s="664" t="s">
        <v>1464</v>
      </c>
      <c r="K691" s="664" t="s">
        <v>1917</v>
      </c>
      <c r="L691" s="665">
        <v>132.97999999999999</v>
      </c>
      <c r="M691" s="665">
        <v>265.95999999999998</v>
      </c>
      <c r="N691" s="664">
        <v>2</v>
      </c>
      <c r="O691" s="747">
        <v>2</v>
      </c>
      <c r="P691" s="665"/>
      <c r="Q691" s="680">
        <v>0</v>
      </c>
      <c r="R691" s="664"/>
      <c r="S691" s="680">
        <v>0</v>
      </c>
      <c r="T691" s="747"/>
      <c r="U691" s="703">
        <v>0</v>
      </c>
    </row>
    <row r="692" spans="1:21" ht="14.4" customHeight="1" x14ac:dyDescent="0.3">
      <c r="A692" s="663">
        <v>25</v>
      </c>
      <c r="B692" s="664" t="s">
        <v>1680</v>
      </c>
      <c r="C692" s="664" t="s">
        <v>1874</v>
      </c>
      <c r="D692" s="745" t="s">
        <v>2573</v>
      </c>
      <c r="E692" s="746" t="s">
        <v>1906</v>
      </c>
      <c r="F692" s="664" t="s">
        <v>1866</v>
      </c>
      <c r="G692" s="664" t="s">
        <v>1916</v>
      </c>
      <c r="H692" s="664" t="s">
        <v>524</v>
      </c>
      <c r="I692" s="664" t="s">
        <v>2198</v>
      </c>
      <c r="J692" s="664" t="s">
        <v>1464</v>
      </c>
      <c r="K692" s="664" t="s">
        <v>2199</v>
      </c>
      <c r="L692" s="665">
        <v>0</v>
      </c>
      <c r="M692" s="665">
        <v>0</v>
      </c>
      <c r="N692" s="664">
        <v>1</v>
      </c>
      <c r="O692" s="747">
        <v>1</v>
      </c>
      <c r="P692" s="665"/>
      <c r="Q692" s="680"/>
      <c r="R692" s="664"/>
      <c r="S692" s="680">
        <v>0</v>
      </c>
      <c r="T692" s="747"/>
      <c r="U692" s="703">
        <v>0</v>
      </c>
    </row>
    <row r="693" spans="1:21" ht="14.4" customHeight="1" x14ac:dyDescent="0.3">
      <c r="A693" s="663">
        <v>25</v>
      </c>
      <c r="B693" s="664" t="s">
        <v>1680</v>
      </c>
      <c r="C693" s="664" t="s">
        <v>1874</v>
      </c>
      <c r="D693" s="745" t="s">
        <v>2573</v>
      </c>
      <c r="E693" s="746" t="s">
        <v>1906</v>
      </c>
      <c r="F693" s="664" t="s">
        <v>1866</v>
      </c>
      <c r="G693" s="664" t="s">
        <v>1916</v>
      </c>
      <c r="H693" s="664" t="s">
        <v>524</v>
      </c>
      <c r="I693" s="664" t="s">
        <v>1978</v>
      </c>
      <c r="J693" s="664" t="s">
        <v>1464</v>
      </c>
      <c r="K693" s="664" t="s">
        <v>1917</v>
      </c>
      <c r="L693" s="665">
        <v>132.97999999999999</v>
      </c>
      <c r="M693" s="665">
        <v>132.97999999999999</v>
      </c>
      <c r="N693" s="664">
        <v>1</v>
      </c>
      <c r="O693" s="747">
        <v>0.5</v>
      </c>
      <c r="P693" s="665"/>
      <c r="Q693" s="680">
        <v>0</v>
      </c>
      <c r="R693" s="664"/>
      <c r="S693" s="680">
        <v>0</v>
      </c>
      <c r="T693" s="747"/>
      <c r="U693" s="703">
        <v>0</v>
      </c>
    </row>
    <row r="694" spans="1:21" ht="14.4" customHeight="1" x14ac:dyDescent="0.3">
      <c r="A694" s="663">
        <v>25</v>
      </c>
      <c r="B694" s="664" t="s">
        <v>1680</v>
      </c>
      <c r="C694" s="664" t="s">
        <v>1874</v>
      </c>
      <c r="D694" s="745" t="s">
        <v>2573</v>
      </c>
      <c r="E694" s="746" t="s">
        <v>1906</v>
      </c>
      <c r="F694" s="664" t="s">
        <v>1866</v>
      </c>
      <c r="G694" s="664" t="s">
        <v>1959</v>
      </c>
      <c r="H694" s="664" t="s">
        <v>524</v>
      </c>
      <c r="I694" s="664" t="s">
        <v>1443</v>
      </c>
      <c r="J694" s="664" t="s">
        <v>1444</v>
      </c>
      <c r="K694" s="664" t="s">
        <v>1958</v>
      </c>
      <c r="L694" s="665">
        <v>34.19</v>
      </c>
      <c r="M694" s="665">
        <v>34.19</v>
      </c>
      <c r="N694" s="664">
        <v>1</v>
      </c>
      <c r="O694" s="747">
        <v>0.5</v>
      </c>
      <c r="P694" s="665"/>
      <c r="Q694" s="680">
        <v>0</v>
      </c>
      <c r="R694" s="664"/>
      <c r="S694" s="680">
        <v>0</v>
      </c>
      <c r="T694" s="747"/>
      <c r="U694" s="703">
        <v>0</v>
      </c>
    </row>
    <row r="695" spans="1:21" ht="14.4" customHeight="1" x14ac:dyDescent="0.3">
      <c r="A695" s="663">
        <v>25</v>
      </c>
      <c r="B695" s="664" t="s">
        <v>1680</v>
      </c>
      <c r="C695" s="664" t="s">
        <v>1874</v>
      </c>
      <c r="D695" s="745" t="s">
        <v>2573</v>
      </c>
      <c r="E695" s="746" t="s">
        <v>1906</v>
      </c>
      <c r="F695" s="664" t="s">
        <v>1866</v>
      </c>
      <c r="G695" s="664" t="s">
        <v>1918</v>
      </c>
      <c r="H695" s="664" t="s">
        <v>1188</v>
      </c>
      <c r="I695" s="664" t="s">
        <v>1258</v>
      </c>
      <c r="J695" s="664" t="s">
        <v>550</v>
      </c>
      <c r="K695" s="664" t="s">
        <v>1826</v>
      </c>
      <c r="L695" s="665">
        <v>18.260000000000002</v>
      </c>
      <c r="M695" s="665">
        <v>36.520000000000003</v>
      </c>
      <c r="N695" s="664">
        <v>2</v>
      </c>
      <c r="O695" s="747">
        <v>1.5</v>
      </c>
      <c r="P695" s="665">
        <v>18.260000000000002</v>
      </c>
      <c r="Q695" s="680">
        <v>0.5</v>
      </c>
      <c r="R695" s="664">
        <v>1</v>
      </c>
      <c r="S695" s="680">
        <v>0.5</v>
      </c>
      <c r="T695" s="747">
        <v>1</v>
      </c>
      <c r="U695" s="703">
        <v>0.66666666666666663</v>
      </c>
    </row>
    <row r="696" spans="1:21" ht="14.4" customHeight="1" x14ac:dyDescent="0.3">
      <c r="A696" s="663">
        <v>25</v>
      </c>
      <c r="B696" s="664" t="s">
        <v>1680</v>
      </c>
      <c r="C696" s="664" t="s">
        <v>1874</v>
      </c>
      <c r="D696" s="745" t="s">
        <v>2573</v>
      </c>
      <c r="E696" s="746" t="s">
        <v>1906</v>
      </c>
      <c r="F696" s="664" t="s">
        <v>1866</v>
      </c>
      <c r="G696" s="664" t="s">
        <v>1918</v>
      </c>
      <c r="H696" s="664" t="s">
        <v>1188</v>
      </c>
      <c r="I696" s="664" t="s">
        <v>1197</v>
      </c>
      <c r="J696" s="664" t="s">
        <v>550</v>
      </c>
      <c r="K696" s="664" t="s">
        <v>1827</v>
      </c>
      <c r="L696" s="665">
        <v>36.54</v>
      </c>
      <c r="M696" s="665">
        <v>292.32</v>
      </c>
      <c r="N696" s="664">
        <v>8</v>
      </c>
      <c r="O696" s="747">
        <v>6.5</v>
      </c>
      <c r="P696" s="665">
        <v>36.54</v>
      </c>
      <c r="Q696" s="680">
        <v>0.125</v>
      </c>
      <c r="R696" s="664">
        <v>1</v>
      </c>
      <c r="S696" s="680">
        <v>0.125</v>
      </c>
      <c r="T696" s="747">
        <v>0.5</v>
      </c>
      <c r="U696" s="703">
        <v>7.6923076923076927E-2</v>
      </c>
    </row>
    <row r="697" spans="1:21" ht="14.4" customHeight="1" x14ac:dyDescent="0.3">
      <c r="A697" s="663">
        <v>25</v>
      </c>
      <c r="B697" s="664" t="s">
        <v>1680</v>
      </c>
      <c r="C697" s="664" t="s">
        <v>1874</v>
      </c>
      <c r="D697" s="745" t="s">
        <v>2573</v>
      </c>
      <c r="E697" s="746" t="s">
        <v>1906</v>
      </c>
      <c r="F697" s="664" t="s">
        <v>1866</v>
      </c>
      <c r="G697" s="664" t="s">
        <v>1918</v>
      </c>
      <c r="H697" s="664" t="s">
        <v>524</v>
      </c>
      <c r="I697" s="664" t="s">
        <v>1090</v>
      </c>
      <c r="J697" s="664" t="s">
        <v>550</v>
      </c>
      <c r="K697" s="664" t="s">
        <v>1941</v>
      </c>
      <c r="L697" s="665">
        <v>36.54</v>
      </c>
      <c r="M697" s="665">
        <v>146.16</v>
      </c>
      <c r="N697" s="664">
        <v>4</v>
      </c>
      <c r="O697" s="747">
        <v>3.5</v>
      </c>
      <c r="P697" s="665"/>
      <c r="Q697" s="680">
        <v>0</v>
      </c>
      <c r="R697" s="664"/>
      <c r="S697" s="680">
        <v>0</v>
      </c>
      <c r="T697" s="747"/>
      <c r="U697" s="703">
        <v>0</v>
      </c>
    </row>
    <row r="698" spans="1:21" ht="14.4" customHeight="1" x14ac:dyDescent="0.3">
      <c r="A698" s="663">
        <v>25</v>
      </c>
      <c r="B698" s="664" t="s">
        <v>1680</v>
      </c>
      <c r="C698" s="664" t="s">
        <v>1874</v>
      </c>
      <c r="D698" s="745" t="s">
        <v>2573</v>
      </c>
      <c r="E698" s="746" t="s">
        <v>1906</v>
      </c>
      <c r="F698" s="664" t="s">
        <v>1866</v>
      </c>
      <c r="G698" s="664" t="s">
        <v>1918</v>
      </c>
      <c r="H698" s="664" t="s">
        <v>524</v>
      </c>
      <c r="I698" s="664" t="s">
        <v>2555</v>
      </c>
      <c r="J698" s="664" t="s">
        <v>2229</v>
      </c>
      <c r="K698" s="664" t="s">
        <v>2556</v>
      </c>
      <c r="L698" s="665">
        <v>36.54</v>
      </c>
      <c r="M698" s="665">
        <v>36.54</v>
      </c>
      <c r="N698" s="664">
        <v>1</v>
      </c>
      <c r="O698" s="747">
        <v>1</v>
      </c>
      <c r="P698" s="665"/>
      <c r="Q698" s="680">
        <v>0</v>
      </c>
      <c r="R698" s="664"/>
      <c r="S698" s="680">
        <v>0</v>
      </c>
      <c r="T698" s="747"/>
      <c r="U698" s="703">
        <v>0</v>
      </c>
    </row>
    <row r="699" spans="1:21" ht="14.4" customHeight="1" x14ac:dyDescent="0.3">
      <c r="A699" s="663">
        <v>25</v>
      </c>
      <c r="B699" s="664" t="s">
        <v>1680</v>
      </c>
      <c r="C699" s="664" t="s">
        <v>1874</v>
      </c>
      <c r="D699" s="745" t="s">
        <v>2573</v>
      </c>
      <c r="E699" s="746" t="s">
        <v>1906</v>
      </c>
      <c r="F699" s="664" t="s">
        <v>1866</v>
      </c>
      <c r="G699" s="664" t="s">
        <v>1918</v>
      </c>
      <c r="H699" s="664" t="s">
        <v>524</v>
      </c>
      <c r="I699" s="664" t="s">
        <v>1919</v>
      </c>
      <c r="J699" s="664" t="s">
        <v>550</v>
      </c>
      <c r="K699" s="664" t="s">
        <v>1920</v>
      </c>
      <c r="L699" s="665">
        <v>18.260000000000002</v>
      </c>
      <c r="M699" s="665">
        <v>18.260000000000002</v>
      </c>
      <c r="N699" s="664">
        <v>1</v>
      </c>
      <c r="O699" s="747">
        <v>1</v>
      </c>
      <c r="P699" s="665"/>
      <c r="Q699" s="680">
        <v>0</v>
      </c>
      <c r="R699" s="664"/>
      <c r="S699" s="680">
        <v>0</v>
      </c>
      <c r="T699" s="747"/>
      <c r="U699" s="703">
        <v>0</v>
      </c>
    </row>
    <row r="700" spans="1:21" ht="14.4" customHeight="1" x14ac:dyDescent="0.3">
      <c r="A700" s="663">
        <v>25</v>
      </c>
      <c r="B700" s="664" t="s">
        <v>1680</v>
      </c>
      <c r="C700" s="664" t="s">
        <v>1874</v>
      </c>
      <c r="D700" s="745" t="s">
        <v>2573</v>
      </c>
      <c r="E700" s="746" t="s">
        <v>1906</v>
      </c>
      <c r="F700" s="664" t="s">
        <v>1866</v>
      </c>
      <c r="G700" s="664" t="s">
        <v>2513</v>
      </c>
      <c r="H700" s="664" t="s">
        <v>524</v>
      </c>
      <c r="I700" s="664" t="s">
        <v>2514</v>
      </c>
      <c r="J700" s="664" t="s">
        <v>2515</v>
      </c>
      <c r="K700" s="664" t="s">
        <v>2516</v>
      </c>
      <c r="L700" s="665">
        <v>0</v>
      </c>
      <c r="M700" s="665">
        <v>0</v>
      </c>
      <c r="N700" s="664">
        <v>1</v>
      </c>
      <c r="O700" s="747">
        <v>1</v>
      </c>
      <c r="P700" s="665"/>
      <c r="Q700" s="680"/>
      <c r="R700" s="664"/>
      <c r="S700" s="680">
        <v>0</v>
      </c>
      <c r="T700" s="747"/>
      <c r="U700" s="703">
        <v>0</v>
      </c>
    </row>
    <row r="701" spans="1:21" ht="14.4" customHeight="1" x14ac:dyDescent="0.3">
      <c r="A701" s="663">
        <v>25</v>
      </c>
      <c r="B701" s="664" t="s">
        <v>1680</v>
      </c>
      <c r="C701" s="664" t="s">
        <v>1874</v>
      </c>
      <c r="D701" s="745" t="s">
        <v>2573</v>
      </c>
      <c r="E701" s="746" t="s">
        <v>1906</v>
      </c>
      <c r="F701" s="664" t="s">
        <v>1866</v>
      </c>
      <c r="G701" s="664" t="s">
        <v>2139</v>
      </c>
      <c r="H701" s="664" t="s">
        <v>524</v>
      </c>
      <c r="I701" s="664" t="s">
        <v>2140</v>
      </c>
      <c r="J701" s="664" t="s">
        <v>1130</v>
      </c>
      <c r="K701" s="664" t="s">
        <v>2141</v>
      </c>
      <c r="L701" s="665">
        <v>54.23</v>
      </c>
      <c r="M701" s="665">
        <v>54.23</v>
      </c>
      <c r="N701" s="664">
        <v>1</v>
      </c>
      <c r="O701" s="747">
        <v>1</v>
      </c>
      <c r="P701" s="665"/>
      <c r="Q701" s="680">
        <v>0</v>
      </c>
      <c r="R701" s="664"/>
      <c r="S701" s="680">
        <v>0</v>
      </c>
      <c r="T701" s="747"/>
      <c r="U701" s="703">
        <v>0</v>
      </c>
    </row>
    <row r="702" spans="1:21" ht="14.4" customHeight="1" x14ac:dyDescent="0.3">
      <c r="A702" s="663">
        <v>25</v>
      </c>
      <c r="B702" s="664" t="s">
        <v>1680</v>
      </c>
      <c r="C702" s="664" t="s">
        <v>1874</v>
      </c>
      <c r="D702" s="745" t="s">
        <v>2573</v>
      </c>
      <c r="E702" s="746" t="s">
        <v>1906</v>
      </c>
      <c r="F702" s="664" t="s">
        <v>1866</v>
      </c>
      <c r="G702" s="664" t="s">
        <v>2517</v>
      </c>
      <c r="H702" s="664" t="s">
        <v>524</v>
      </c>
      <c r="I702" s="664" t="s">
        <v>2564</v>
      </c>
      <c r="J702" s="664" t="s">
        <v>2519</v>
      </c>
      <c r="K702" s="664" t="s">
        <v>2565</v>
      </c>
      <c r="L702" s="665">
        <v>0</v>
      </c>
      <c r="M702" s="665">
        <v>0</v>
      </c>
      <c r="N702" s="664">
        <v>1</v>
      </c>
      <c r="O702" s="747">
        <v>1</v>
      </c>
      <c r="P702" s="665"/>
      <c r="Q702" s="680"/>
      <c r="R702" s="664"/>
      <c r="S702" s="680">
        <v>0</v>
      </c>
      <c r="T702" s="747"/>
      <c r="U702" s="703">
        <v>0</v>
      </c>
    </row>
    <row r="703" spans="1:21" ht="14.4" customHeight="1" x14ac:dyDescent="0.3">
      <c r="A703" s="663">
        <v>25</v>
      </c>
      <c r="B703" s="664" t="s">
        <v>1680</v>
      </c>
      <c r="C703" s="664" t="s">
        <v>1874</v>
      </c>
      <c r="D703" s="745" t="s">
        <v>2573</v>
      </c>
      <c r="E703" s="746" t="s">
        <v>1906</v>
      </c>
      <c r="F703" s="664" t="s">
        <v>1866</v>
      </c>
      <c r="G703" s="664" t="s">
        <v>2103</v>
      </c>
      <c r="H703" s="664" t="s">
        <v>1188</v>
      </c>
      <c r="I703" s="664" t="s">
        <v>2104</v>
      </c>
      <c r="J703" s="664" t="s">
        <v>2105</v>
      </c>
      <c r="K703" s="664" t="s">
        <v>2106</v>
      </c>
      <c r="L703" s="665">
        <v>31.32</v>
      </c>
      <c r="M703" s="665">
        <v>31.32</v>
      </c>
      <c r="N703" s="664">
        <v>1</v>
      </c>
      <c r="O703" s="747">
        <v>1</v>
      </c>
      <c r="P703" s="665"/>
      <c r="Q703" s="680">
        <v>0</v>
      </c>
      <c r="R703" s="664"/>
      <c r="S703" s="680">
        <v>0</v>
      </c>
      <c r="T703" s="747"/>
      <c r="U703" s="703">
        <v>0</v>
      </c>
    </row>
    <row r="704" spans="1:21" ht="14.4" customHeight="1" x14ac:dyDescent="0.3">
      <c r="A704" s="663">
        <v>25</v>
      </c>
      <c r="B704" s="664" t="s">
        <v>1680</v>
      </c>
      <c r="C704" s="664" t="s">
        <v>1874</v>
      </c>
      <c r="D704" s="745" t="s">
        <v>2573</v>
      </c>
      <c r="E704" s="746" t="s">
        <v>1906</v>
      </c>
      <c r="F704" s="664" t="s">
        <v>1866</v>
      </c>
      <c r="G704" s="664" t="s">
        <v>2103</v>
      </c>
      <c r="H704" s="664" t="s">
        <v>524</v>
      </c>
      <c r="I704" s="664" t="s">
        <v>2521</v>
      </c>
      <c r="J704" s="664" t="s">
        <v>2522</v>
      </c>
      <c r="K704" s="664" t="s">
        <v>2106</v>
      </c>
      <c r="L704" s="665">
        <v>31.32</v>
      </c>
      <c r="M704" s="665">
        <v>31.32</v>
      </c>
      <c r="N704" s="664">
        <v>1</v>
      </c>
      <c r="O704" s="747">
        <v>1</v>
      </c>
      <c r="P704" s="665"/>
      <c r="Q704" s="680">
        <v>0</v>
      </c>
      <c r="R704" s="664"/>
      <c r="S704" s="680">
        <v>0</v>
      </c>
      <c r="T704" s="747"/>
      <c r="U704" s="703">
        <v>0</v>
      </c>
    </row>
    <row r="705" spans="1:21" ht="14.4" customHeight="1" x14ac:dyDescent="0.3">
      <c r="A705" s="663">
        <v>25</v>
      </c>
      <c r="B705" s="664" t="s">
        <v>1680</v>
      </c>
      <c r="C705" s="664" t="s">
        <v>1874</v>
      </c>
      <c r="D705" s="745" t="s">
        <v>2573</v>
      </c>
      <c r="E705" s="746" t="s">
        <v>1912</v>
      </c>
      <c r="F705" s="664" t="s">
        <v>1866</v>
      </c>
      <c r="G705" s="664" t="s">
        <v>1915</v>
      </c>
      <c r="H705" s="664" t="s">
        <v>524</v>
      </c>
      <c r="I705" s="664" t="s">
        <v>1932</v>
      </c>
      <c r="J705" s="664" t="s">
        <v>1640</v>
      </c>
      <c r="K705" s="664" t="s">
        <v>1933</v>
      </c>
      <c r="L705" s="665">
        <v>154.36000000000001</v>
      </c>
      <c r="M705" s="665">
        <v>617.44000000000005</v>
      </c>
      <c r="N705" s="664">
        <v>4</v>
      </c>
      <c r="O705" s="747">
        <v>4</v>
      </c>
      <c r="P705" s="665"/>
      <c r="Q705" s="680">
        <v>0</v>
      </c>
      <c r="R705" s="664"/>
      <c r="S705" s="680">
        <v>0</v>
      </c>
      <c r="T705" s="747"/>
      <c r="U705" s="703">
        <v>0</v>
      </c>
    </row>
    <row r="706" spans="1:21" ht="14.4" customHeight="1" x14ac:dyDescent="0.3">
      <c r="A706" s="663">
        <v>25</v>
      </c>
      <c r="B706" s="664" t="s">
        <v>1680</v>
      </c>
      <c r="C706" s="664" t="s">
        <v>1874</v>
      </c>
      <c r="D706" s="745" t="s">
        <v>2573</v>
      </c>
      <c r="E706" s="746" t="s">
        <v>1912</v>
      </c>
      <c r="F706" s="664" t="s">
        <v>1866</v>
      </c>
      <c r="G706" s="664" t="s">
        <v>1915</v>
      </c>
      <c r="H706" s="664" t="s">
        <v>1188</v>
      </c>
      <c r="I706" s="664" t="s">
        <v>1518</v>
      </c>
      <c r="J706" s="664" t="s">
        <v>1317</v>
      </c>
      <c r="K706" s="664" t="s">
        <v>1795</v>
      </c>
      <c r="L706" s="665">
        <v>154.36000000000001</v>
      </c>
      <c r="M706" s="665">
        <v>154.36000000000001</v>
      </c>
      <c r="N706" s="664">
        <v>1</v>
      </c>
      <c r="O706" s="747">
        <v>1</v>
      </c>
      <c r="P706" s="665"/>
      <c r="Q706" s="680">
        <v>0</v>
      </c>
      <c r="R706" s="664"/>
      <c r="S706" s="680">
        <v>0</v>
      </c>
      <c r="T706" s="747"/>
      <c r="U706" s="703">
        <v>0</v>
      </c>
    </row>
    <row r="707" spans="1:21" ht="14.4" customHeight="1" x14ac:dyDescent="0.3">
      <c r="A707" s="663">
        <v>25</v>
      </c>
      <c r="B707" s="664" t="s">
        <v>1680</v>
      </c>
      <c r="C707" s="664" t="s">
        <v>1874</v>
      </c>
      <c r="D707" s="745" t="s">
        <v>2573</v>
      </c>
      <c r="E707" s="746" t="s">
        <v>1912</v>
      </c>
      <c r="F707" s="664" t="s">
        <v>1866</v>
      </c>
      <c r="G707" s="664" t="s">
        <v>1968</v>
      </c>
      <c r="H707" s="664" t="s">
        <v>524</v>
      </c>
      <c r="I707" s="664" t="s">
        <v>1455</v>
      </c>
      <c r="J707" s="664" t="s">
        <v>1456</v>
      </c>
      <c r="K707" s="664" t="s">
        <v>1967</v>
      </c>
      <c r="L707" s="665">
        <v>170.52</v>
      </c>
      <c r="M707" s="665">
        <v>170.52</v>
      </c>
      <c r="N707" s="664">
        <v>1</v>
      </c>
      <c r="O707" s="747">
        <v>1</v>
      </c>
      <c r="P707" s="665"/>
      <c r="Q707" s="680">
        <v>0</v>
      </c>
      <c r="R707" s="664"/>
      <c r="S707" s="680">
        <v>0</v>
      </c>
      <c r="T707" s="747"/>
      <c r="U707" s="703">
        <v>0</v>
      </c>
    </row>
    <row r="708" spans="1:21" ht="14.4" customHeight="1" x14ac:dyDescent="0.3">
      <c r="A708" s="663">
        <v>25</v>
      </c>
      <c r="B708" s="664" t="s">
        <v>1680</v>
      </c>
      <c r="C708" s="664" t="s">
        <v>1874</v>
      </c>
      <c r="D708" s="745" t="s">
        <v>2573</v>
      </c>
      <c r="E708" s="746" t="s">
        <v>1912</v>
      </c>
      <c r="F708" s="664" t="s">
        <v>1866</v>
      </c>
      <c r="G708" s="664" t="s">
        <v>1968</v>
      </c>
      <c r="H708" s="664" t="s">
        <v>524</v>
      </c>
      <c r="I708" s="664" t="s">
        <v>2012</v>
      </c>
      <c r="J708" s="664" t="s">
        <v>1456</v>
      </c>
      <c r="K708" s="664" t="s">
        <v>1967</v>
      </c>
      <c r="L708" s="665">
        <v>0</v>
      </c>
      <c r="M708" s="665">
        <v>0</v>
      </c>
      <c r="N708" s="664">
        <v>1</v>
      </c>
      <c r="O708" s="747">
        <v>1</v>
      </c>
      <c r="P708" s="665"/>
      <c r="Q708" s="680"/>
      <c r="R708" s="664"/>
      <c r="S708" s="680">
        <v>0</v>
      </c>
      <c r="T708" s="747"/>
      <c r="U708" s="703">
        <v>0</v>
      </c>
    </row>
    <row r="709" spans="1:21" ht="14.4" customHeight="1" x14ac:dyDescent="0.3">
      <c r="A709" s="663">
        <v>25</v>
      </c>
      <c r="B709" s="664" t="s">
        <v>1680</v>
      </c>
      <c r="C709" s="664" t="s">
        <v>1874</v>
      </c>
      <c r="D709" s="745" t="s">
        <v>2573</v>
      </c>
      <c r="E709" s="746" t="s">
        <v>1912</v>
      </c>
      <c r="F709" s="664" t="s">
        <v>1866</v>
      </c>
      <c r="G709" s="664" t="s">
        <v>1916</v>
      </c>
      <c r="H709" s="664" t="s">
        <v>524</v>
      </c>
      <c r="I709" s="664" t="s">
        <v>1463</v>
      </c>
      <c r="J709" s="664" t="s">
        <v>1464</v>
      </c>
      <c r="K709" s="664" t="s">
        <v>1917</v>
      </c>
      <c r="L709" s="665">
        <v>132.97999999999999</v>
      </c>
      <c r="M709" s="665">
        <v>132.97999999999999</v>
      </c>
      <c r="N709" s="664">
        <v>1</v>
      </c>
      <c r="O709" s="747">
        <v>1</v>
      </c>
      <c r="P709" s="665"/>
      <c r="Q709" s="680">
        <v>0</v>
      </c>
      <c r="R709" s="664"/>
      <c r="S709" s="680">
        <v>0</v>
      </c>
      <c r="T709" s="747"/>
      <c r="U709" s="703">
        <v>0</v>
      </c>
    </row>
    <row r="710" spans="1:21" ht="14.4" customHeight="1" x14ac:dyDescent="0.3">
      <c r="A710" s="663">
        <v>25</v>
      </c>
      <c r="B710" s="664" t="s">
        <v>1680</v>
      </c>
      <c r="C710" s="664" t="s">
        <v>1874</v>
      </c>
      <c r="D710" s="745" t="s">
        <v>2573</v>
      </c>
      <c r="E710" s="746" t="s">
        <v>1912</v>
      </c>
      <c r="F710" s="664" t="s">
        <v>1866</v>
      </c>
      <c r="G710" s="664" t="s">
        <v>1918</v>
      </c>
      <c r="H710" s="664" t="s">
        <v>1188</v>
      </c>
      <c r="I710" s="664" t="s">
        <v>1258</v>
      </c>
      <c r="J710" s="664" t="s">
        <v>550</v>
      </c>
      <c r="K710" s="664" t="s">
        <v>1826</v>
      </c>
      <c r="L710" s="665">
        <v>18.260000000000002</v>
      </c>
      <c r="M710" s="665">
        <v>127.82000000000002</v>
      </c>
      <c r="N710" s="664">
        <v>7</v>
      </c>
      <c r="O710" s="747">
        <v>7</v>
      </c>
      <c r="P710" s="665">
        <v>18.260000000000002</v>
      </c>
      <c r="Q710" s="680">
        <v>0.14285714285714285</v>
      </c>
      <c r="R710" s="664">
        <v>1</v>
      </c>
      <c r="S710" s="680">
        <v>0.14285714285714285</v>
      </c>
      <c r="T710" s="747">
        <v>1</v>
      </c>
      <c r="U710" s="703">
        <v>0.14285714285714285</v>
      </c>
    </row>
    <row r="711" spans="1:21" ht="14.4" customHeight="1" x14ac:dyDescent="0.3">
      <c r="A711" s="663">
        <v>25</v>
      </c>
      <c r="B711" s="664" t="s">
        <v>1680</v>
      </c>
      <c r="C711" s="664" t="s">
        <v>1874</v>
      </c>
      <c r="D711" s="745" t="s">
        <v>2573</v>
      </c>
      <c r="E711" s="746" t="s">
        <v>1894</v>
      </c>
      <c r="F711" s="664" t="s">
        <v>1866</v>
      </c>
      <c r="G711" s="664" t="s">
        <v>1915</v>
      </c>
      <c r="H711" s="664" t="s">
        <v>524</v>
      </c>
      <c r="I711" s="664" t="s">
        <v>1932</v>
      </c>
      <c r="J711" s="664" t="s">
        <v>1640</v>
      </c>
      <c r="K711" s="664" t="s">
        <v>1933</v>
      </c>
      <c r="L711" s="665">
        <v>154.36000000000001</v>
      </c>
      <c r="M711" s="665">
        <v>463.08000000000004</v>
      </c>
      <c r="N711" s="664">
        <v>3</v>
      </c>
      <c r="O711" s="747">
        <v>3</v>
      </c>
      <c r="P711" s="665">
        <v>154.36000000000001</v>
      </c>
      <c r="Q711" s="680">
        <v>0.33333333333333331</v>
      </c>
      <c r="R711" s="664">
        <v>1</v>
      </c>
      <c r="S711" s="680">
        <v>0.33333333333333331</v>
      </c>
      <c r="T711" s="747">
        <v>1</v>
      </c>
      <c r="U711" s="703">
        <v>0.33333333333333331</v>
      </c>
    </row>
    <row r="712" spans="1:21" ht="14.4" customHeight="1" x14ac:dyDescent="0.3">
      <c r="A712" s="663">
        <v>25</v>
      </c>
      <c r="B712" s="664" t="s">
        <v>1680</v>
      </c>
      <c r="C712" s="664" t="s">
        <v>1874</v>
      </c>
      <c r="D712" s="745" t="s">
        <v>2573</v>
      </c>
      <c r="E712" s="746" t="s">
        <v>1894</v>
      </c>
      <c r="F712" s="664" t="s">
        <v>1866</v>
      </c>
      <c r="G712" s="664" t="s">
        <v>1915</v>
      </c>
      <c r="H712" s="664" t="s">
        <v>1188</v>
      </c>
      <c r="I712" s="664" t="s">
        <v>1518</v>
      </c>
      <c r="J712" s="664" t="s">
        <v>1317</v>
      </c>
      <c r="K712" s="664" t="s">
        <v>1795</v>
      </c>
      <c r="L712" s="665">
        <v>154.36000000000001</v>
      </c>
      <c r="M712" s="665">
        <v>2932.8400000000011</v>
      </c>
      <c r="N712" s="664">
        <v>19</v>
      </c>
      <c r="O712" s="747">
        <v>19</v>
      </c>
      <c r="P712" s="665">
        <v>771.80000000000007</v>
      </c>
      <c r="Q712" s="680">
        <v>0.26315789473684204</v>
      </c>
      <c r="R712" s="664">
        <v>5</v>
      </c>
      <c r="S712" s="680">
        <v>0.26315789473684209</v>
      </c>
      <c r="T712" s="747">
        <v>5</v>
      </c>
      <c r="U712" s="703">
        <v>0.26315789473684209</v>
      </c>
    </row>
    <row r="713" spans="1:21" ht="14.4" customHeight="1" x14ac:dyDescent="0.3">
      <c r="A713" s="663">
        <v>25</v>
      </c>
      <c r="B713" s="664" t="s">
        <v>1680</v>
      </c>
      <c r="C713" s="664" t="s">
        <v>1874</v>
      </c>
      <c r="D713" s="745" t="s">
        <v>2573</v>
      </c>
      <c r="E713" s="746" t="s">
        <v>1894</v>
      </c>
      <c r="F713" s="664" t="s">
        <v>1866</v>
      </c>
      <c r="G713" s="664" t="s">
        <v>1968</v>
      </c>
      <c r="H713" s="664" t="s">
        <v>524</v>
      </c>
      <c r="I713" s="664" t="s">
        <v>2437</v>
      </c>
      <c r="J713" s="664" t="s">
        <v>2438</v>
      </c>
      <c r="K713" s="664" t="s">
        <v>2388</v>
      </c>
      <c r="L713" s="665">
        <v>0</v>
      </c>
      <c r="M713" s="665">
        <v>0</v>
      </c>
      <c r="N713" s="664">
        <v>1</v>
      </c>
      <c r="O713" s="747">
        <v>1</v>
      </c>
      <c r="P713" s="665"/>
      <c r="Q713" s="680"/>
      <c r="R713" s="664"/>
      <c r="S713" s="680">
        <v>0</v>
      </c>
      <c r="T713" s="747"/>
      <c r="U713" s="703">
        <v>0</v>
      </c>
    </row>
    <row r="714" spans="1:21" ht="14.4" customHeight="1" x14ac:dyDescent="0.3">
      <c r="A714" s="663">
        <v>25</v>
      </c>
      <c r="B714" s="664" t="s">
        <v>1680</v>
      </c>
      <c r="C714" s="664" t="s">
        <v>1874</v>
      </c>
      <c r="D714" s="745" t="s">
        <v>2573</v>
      </c>
      <c r="E714" s="746" t="s">
        <v>1894</v>
      </c>
      <c r="F714" s="664" t="s">
        <v>1866</v>
      </c>
      <c r="G714" s="664" t="s">
        <v>1968</v>
      </c>
      <c r="H714" s="664" t="s">
        <v>524</v>
      </c>
      <c r="I714" s="664" t="s">
        <v>2046</v>
      </c>
      <c r="J714" s="664" t="s">
        <v>1456</v>
      </c>
      <c r="K714" s="664" t="s">
        <v>2047</v>
      </c>
      <c r="L714" s="665">
        <v>0</v>
      </c>
      <c r="M714" s="665">
        <v>0</v>
      </c>
      <c r="N714" s="664">
        <v>1</v>
      </c>
      <c r="O714" s="747">
        <v>1</v>
      </c>
      <c r="P714" s="665"/>
      <c r="Q714" s="680"/>
      <c r="R714" s="664"/>
      <c r="S714" s="680">
        <v>0</v>
      </c>
      <c r="T714" s="747"/>
      <c r="U714" s="703">
        <v>0</v>
      </c>
    </row>
    <row r="715" spans="1:21" ht="14.4" customHeight="1" x14ac:dyDescent="0.3">
      <c r="A715" s="663">
        <v>25</v>
      </c>
      <c r="B715" s="664" t="s">
        <v>1680</v>
      </c>
      <c r="C715" s="664" t="s">
        <v>1874</v>
      </c>
      <c r="D715" s="745" t="s">
        <v>2573</v>
      </c>
      <c r="E715" s="746" t="s">
        <v>1894</v>
      </c>
      <c r="F715" s="664" t="s">
        <v>1866</v>
      </c>
      <c r="G715" s="664" t="s">
        <v>1916</v>
      </c>
      <c r="H715" s="664" t="s">
        <v>524</v>
      </c>
      <c r="I715" s="664" t="s">
        <v>1463</v>
      </c>
      <c r="J715" s="664" t="s">
        <v>1464</v>
      </c>
      <c r="K715" s="664" t="s">
        <v>1917</v>
      </c>
      <c r="L715" s="665">
        <v>132.97999999999999</v>
      </c>
      <c r="M715" s="665">
        <v>398.93999999999994</v>
      </c>
      <c r="N715" s="664">
        <v>3</v>
      </c>
      <c r="O715" s="747">
        <v>2</v>
      </c>
      <c r="P715" s="665">
        <v>132.97999999999999</v>
      </c>
      <c r="Q715" s="680">
        <v>0.33333333333333337</v>
      </c>
      <c r="R715" s="664">
        <v>1</v>
      </c>
      <c r="S715" s="680">
        <v>0.33333333333333331</v>
      </c>
      <c r="T715" s="747">
        <v>1</v>
      </c>
      <c r="U715" s="703">
        <v>0.5</v>
      </c>
    </row>
    <row r="716" spans="1:21" ht="14.4" customHeight="1" x14ac:dyDescent="0.3">
      <c r="A716" s="663">
        <v>25</v>
      </c>
      <c r="B716" s="664" t="s">
        <v>1680</v>
      </c>
      <c r="C716" s="664" t="s">
        <v>1874</v>
      </c>
      <c r="D716" s="745" t="s">
        <v>2573</v>
      </c>
      <c r="E716" s="746" t="s">
        <v>1894</v>
      </c>
      <c r="F716" s="664" t="s">
        <v>1866</v>
      </c>
      <c r="G716" s="664" t="s">
        <v>2566</v>
      </c>
      <c r="H716" s="664" t="s">
        <v>524</v>
      </c>
      <c r="I716" s="664" t="s">
        <v>2567</v>
      </c>
      <c r="J716" s="664" t="s">
        <v>2568</v>
      </c>
      <c r="K716" s="664" t="s">
        <v>2569</v>
      </c>
      <c r="L716" s="665">
        <v>0</v>
      </c>
      <c r="M716" s="665">
        <v>0</v>
      </c>
      <c r="N716" s="664">
        <v>1</v>
      </c>
      <c r="O716" s="747">
        <v>1</v>
      </c>
      <c r="P716" s="665"/>
      <c r="Q716" s="680"/>
      <c r="R716" s="664"/>
      <c r="S716" s="680">
        <v>0</v>
      </c>
      <c r="T716" s="747"/>
      <c r="U716" s="703">
        <v>0</v>
      </c>
    </row>
    <row r="717" spans="1:21" ht="14.4" customHeight="1" x14ac:dyDescent="0.3">
      <c r="A717" s="663">
        <v>25</v>
      </c>
      <c r="B717" s="664" t="s">
        <v>1680</v>
      </c>
      <c r="C717" s="664" t="s">
        <v>1874</v>
      </c>
      <c r="D717" s="745" t="s">
        <v>2573</v>
      </c>
      <c r="E717" s="746" t="s">
        <v>1897</v>
      </c>
      <c r="F717" s="664" t="s">
        <v>1866</v>
      </c>
      <c r="G717" s="664" t="s">
        <v>1915</v>
      </c>
      <c r="H717" s="664" t="s">
        <v>524</v>
      </c>
      <c r="I717" s="664" t="s">
        <v>1932</v>
      </c>
      <c r="J717" s="664" t="s">
        <v>1640</v>
      </c>
      <c r="K717" s="664" t="s">
        <v>1933</v>
      </c>
      <c r="L717" s="665">
        <v>154.36000000000001</v>
      </c>
      <c r="M717" s="665">
        <v>154.36000000000001</v>
      </c>
      <c r="N717" s="664">
        <v>1</v>
      </c>
      <c r="O717" s="747">
        <v>1</v>
      </c>
      <c r="P717" s="665"/>
      <c r="Q717" s="680">
        <v>0</v>
      </c>
      <c r="R717" s="664"/>
      <c r="S717" s="680">
        <v>0</v>
      </c>
      <c r="T717" s="747"/>
      <c r="U717" s="703">
        <v>0</v>
      </c>
    </row>
    <row r="718" spans="1:21" ht="14.4" customHeight="1" x14ac:dyDescent="0.3">
      <c r="A718" s="663">
        <v>25</v>
      </c>
      <c r="B718" s="664" t="s">
        <v>1680</v>
      </c>
      <c r="C718" s="664" t="s">
        <v>1874</v>
      </c>
      <c r="D718" s="745" t="s">
        <v>2573</v>
      </c>
      <c r="E718" s="746" t="s">
        <v>1897</v>
      </c>
      <c r="F718" s="664" t="s">
        <v>1866</v>
      </c>
      <c r="G718" s="664" t="s">
        <v>1915</v>
      </c>
      <c r="H718" s="664" t="s">
        <v>524</v>
      </c>
      <c r="I718" s="664" t="s">
        <v>1934</v>
      </c>
      <c r="J718" s="664" t="s">
        <v>1317</v>
      </c>
      <c r="K718" s="664" t="s">
        <v>1935</v>
      </c>
      <c r="L718" s="665">
        <v>0</v>
      </c>
      <c r="M718" s="665">
        <v>0</v>
      </c>
      <c r="N718" s="664">
        <v>6</v>
      </c>
      <c r="O718" s="747">
        <v>6</v>
      </c>
      <c r="P718" s="665">
        <v>0</v>
      </c>
      <c r="Q718" s="680"/>
      <c r="R718" s="664">
        <v>1</v>
      </c>
      <c r="S718" s="680">
        <v>0.16666666666666666</v>
      </c>
      <c r="T718" s="747">
        <v>1</v>
      </c>
      <c r="U718" s="703">
        <v>0.16666666666666666</v>
      </c>
    </row>
    <row r="719" spans="1:21" ht="14.4" customHeight="1" x14ac:dyDescent="0.3">
      <c r="A719" s="663">
        <v>25</v>
      </c>
      <c r="B719" s="664" t="s">
        <v>1680</v>
      </c>
      <c r="C719" s="664" t="s">
        <v>1874</v>
      </c>
      <c r="D719" s="745" t="s">
        <v>2573</v>
      </c>
      <c r="E719" s="746" t="s">
        <v>1897</v>
      </c>
      <c r="F719" s="664" t="s">
        <v>1866</v>
      </c>
      <c r="G719" s="664" t="s">
        <v>1915</v>
      </c>
      <c r="H719" s="664" t="s">
        <v>1188</v>
      </c>
      <c r="I719" s="664" t="s">
        <v>1518</v>
      </c>
      <c r="J719" s="664" t="s">
        <v>1317</v>
      </c>
      <c r="K719" s="664" t="s">
        <v>1795</v>
      </c>
      <c r="L719" s="665">
        <v>154.36000000000001</v>
      </c>
      <c r="M719" s="665">
        <v>1080.52</v>
      </c>
      <c r="N719" s="664">
        <v>7</v>
      </c>
      <c r="O719" s="747">
        <v>7</v>
      </c>
      <c r="P719" s="665"/>
      <c r="Q719" s="680">
        <v>0</v>
      </c>
      <c r="R719" s="664"/>
      <c r="S719" s="680">
        <v>0</v>
      </c>
      <c r="T719" s="747"/>
      <c r="U719" s="703">
        <v>0</v>
      </c>
    </row>
    <row r="720" spans="1:21" ht="14.4" customHeight="1" x14ac:dyDescent="0.3">
      <c r="A720" s="663">
        <v>25</v>
      </c>
      <c r="B720" s="664" t="s">
        <v>1680</v>
      </c>
      <c r="C720" s="664" t="s">
        <v>1874</v>
      </c>
      <c r="D720" s="745" t="s">
        <v>2573</v>
      </c>
      <c r="E720" s="746" t="s">
        <v>1896</v>
      </c>
      <c r="F720" s="664" t="s">
        <v>1866</v>
      </c>
      <c r="G720" s="664" t="s">
        <v>1915</v>
      </c>
      <c r="H720" s="664" t="s">
        <v>524</v>
      </c>
      <c r="I720" s="664" t="s">
        <v>1934</v>
      </c>
      <c r="J720" s="664" t="s">
        <v>1317</v>
      </c>
      <c r="K720" s="664" t="s">
        <v>1935</v>
      </c>
      <c r="L720" s="665">
        <v>0</v>
      </c>
      <c r="M720" s="665">
        <v>0</v>
      </c>
      <c r="N720" s="664">
        <v>1</v>
      </c>
      <c r="O720" s="747">
        <v>1</v>
      </c>
      <c r="P720" s="665"/>
      <c r="Q720" s="680"/>
      <c r="R720" s="664"/>
      <c r="S720" s="680">
        <v>0</v>
      </c>
      <c r="T720" s="747"/>
      <c r="U720" s="703">
        <v>0</v>
      </c>
    </row>
    <row r="721" spans="1:21" ht="14.4" customHeight="1" x14ac:dyDescent="0.3">
      <c r="A721" s="663">
        <v>25</v>
      </c>
      <c r="B721" s="664" t="s">
        <v>1680</v>
      </c>
      <c r="C721" s="664" t="s">
        <v>1874</v>
      </c>
      <c r="D721" s="745" t="s">
        <v>2573</v>
      </c>
      <c r="E721" s="746" t="s">
        <v>1896</v>
      </c>
      <c r="F721" s="664" t="s">
        <v>1866</v>
      </c>
      <c r="G721" s="664" t="s">
        <v>1915</v>
      </c>
      <c r="H721" s="664" t="s">
        <v>1188</v>
      </c>
      <c r="I721" s="664" t="s">
        <v>1518</v>
      </c>
      <c r="J721" s="664" t="s">
        <v>1317</v>
      </c>
      <c r="K721" s="664" t="s">
        <v>1795</v>
      </c>
      <c r="L721" s="665">
        <v>154.36000000000001</v>
      </c>
      <c r="M721" s="665">
        <v>463.08000000000004</v>
      </c>
      <c r="N721" s="664">
        <v>3</v>
      </c>
      <c r="O721" s="747">
        <v>3</v>
      </c>
      <c r="P721" s="665"/>
      <c r="Q721" s="680">
        <v>0</v>
      </c>
      <c r="R721" s="664"/>
      <c r="S721" s="680">
        <v>0</v>
      </c>
      <c r="T721" s="747"/>
      <c r="U721" s="703">
        <v>0</v>
      </c>
    </row>
    <row r="722" spans="1:21" ht="14.4" customHeight="1" x14ac:dyDescent="0.3">
      <c r="A722" s="663">
        <v>25</v>
      </c>
      <c r="B722" s="664" t="s">
        <v>1680</v>
      </c>
      <c r="C722" s="664" t="s">
        <v>1874</v>
      </c>
      <c r="D722" s="745" t="s">
        <v>2573</v>
      </c>
      <c r="E722" s="746" t="s">
        <v>1896</v>
      </c>
      <c r="F722" s="664" t="s">
        <v>1866</v>
      </c>
      <c r="G722" s="664" t="s">
        <v>1918</v>
      </c>
      <c r="H722" s="664" t="s">
        <v>1188</v>
      </c>
      <c r="I722" s="664" t="s">
        <v>1258</v>
      </c>
      <c r="J722" s="664" t="s">
        <v>550</v>
      </c>
      <c r="K722" s="664" t="s">
        <v>1826</v>
      </c>
      <c r="L722" s="665">
        <v>18.260000000000002</v>
      </c>
      <c r="M722" s="665">
        <v>18.260000000000002</v>
      </c>
      <c r="N722" s="664">
        <v>1</v>
      </c>
      <c r="O722" s="747">
        <v>1</v>
      </c>
      <c r="P722" s="665"/>
      <c r="Q722" s="680">
        <v>0</v>
      </c>
      <c r="R722" s="664"/>
      <c r="S722" s="680">
        <v>0</v>
      </c>
      <c r="T722" s="747"/>
      <c r="U722" s="703">
        <v>0</v>
      </c>
    </row>
    <row r="723" spans="1:21" ht="14.4" customHeight="1" thickBot="1" x14ac:dyDescent="0.35">
      <c r="A723" s="669">
        <v>25</v>
      </c>
      <c r="B723" s="670" t="s">
        <v>1680</v>
      </c>
      <c r="C723" s="670" t="s">
        <v>1874</v>
      </c>
      <c r="D723" s="748" t="s">
        <v>2573</v>
      </c>
      <c r="E723" s="749" t="s">
        <v>1909</v>
      </c>
      <c r="F723" s="670" t="s">
        <v>1866</v>
      </c>
      <c r="G723" s="670" t="s">
        <v>1915</v>
      </c>
      <c r="H723" s="670" t="s">
        <v>1188</v>
      </c>
      <c r="I723" s="670" t="s">
        <v>1518</v>
      </c>
      <c r="J723" s="670" t="s">
        <v>1317</v>
      </c>
      <c r="K723" s="670" t="s">
        <v>1795</v>
      </c>
      <c r="L723" s="671">
        <v>154.36000000000001</v>
      </c>
      <c r="M723" s="671">
        <v>154.36000000000001</v>
      </c>
      <c r="N723" s="670">
        <v>1</v>
      </c>
      <c r="O723" s="750">
        <v>1</v>
      </c>
      <c r="P723" s="671"/>
      <c r="Q723" s="681">
        <v>0</v>
      </c>
      <c r="R723" s="670"/>
      <c r="S723" s="681">
        <v>0</v>
      </c>
      <c r="T723" s="750"/>
      <c r="U723" s="7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2575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1" t="s">
        <v>212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753" t="s">
        <v>1908</v>
      </c>
      <c r="B5" s="229">
        <v>4796.37</v>
      </c>
      <c r="C5" s="744">
        <v>0.57563646968600457</v>
      </c>
      <c r="D5" s="229">
        <v>3535.9200000000005</v>
      </c>
      <c r="E5" s="744">
        <v>0.42436353031399532</v>
      </c>
      <c r="F5" s="752">
        <v>8332.2900000000009</v>
      </c>
    </row>
    <row r="6" spans="1:6" ht="14.4" customHeight="1" x14ac:dyDescent="0.3">
      <c r="A6" s="690" t="s">
        <v>1887</v>
      </c>
      <c r="B6" s="667">
        <v>2928.11</v>
      </c>
      <c r="C6" s="680">
        <v>0.18980952992142772</v>
      </c>
      <c r="D6" s="667">
        <v>12498.460000000005</v>
      </c>
      <c r="E6" s="680">
        <v>0.81019047007857226</v>
      </c>
      <c r="F6" s="668">
        <v>15426.570000000005</v>
      </c>
    </row>
    <row r="7" spans="1:6" ht="14.4" customHeight="1" x14ac:dyDescent="0.3">
      <c r="A7" s="690" t="s">
        <v>1910</v>
      </c>
      <c r="B7" s="667">
        <v>1696.97</v>
      </c>
      <c r="C7" s="680">
        <v>0.88108972528413965</v>
      </c>
      <c r="D7" s="667">
        <v>229.02</v>
      </c>
      <c r="E7" s="680">
        <v>0.11891027471586042</v>
      </c>
      <c r="F7" s="668">
        <v>1925.99</v>
      </c>
    </row>
    <row r="8" spans="1:6" ht="14.4" customHeight="1" x14ac:dyDescent="0.3">
      <c r="A8" s="690" t="s">
        <v>1906</v>
      </c>
      <c r="B8" s="667">
        <v>412.58</v>
      </c>
      <c r="C8" s="680">
        <v>1.4450257672562155E-2</v>
      </c>
      <c r="D8" s="667">
        <v>28139.160000000014</v>
      </c>
      <c r="E8" s="680">
        <v>0.98554974232743775</v>
      </c>
      <c r="F8" s="668">
        <v>28551.740000000016</v>
      </c>
    </row>
    <row r="9" spans="1:6" ht="14.4" customHeight="1" x14ac:dyDescent="0.3">
      <c r="A9" s="690" t="s">
        <v>1899</v>
      </c>
      <c r="B9" s="667">
        <v>153.78999999999996</v>
      </c>
      <c r="C9" s="680">
        <v>0.11433265680873682</v>
      </c>
      <c r="D9" s="667">
        <v>1191.32</v>
      </c>
      <c r="E9" s="680">
        <v>0.88566734319126317</v>
      </c>
      <c r="F9" s="668">
        <v>1345.11</v>
      </c>
    </row>
    <row r="10" spans="1:6" ht="14.4" customHeight="1" x14ac:dyDescent="0.3">
      <c r="A10" s="690" t="s">
        <v>1884</v>
      </c>
      <c r="B10" s="667">
        <v>36.54</v>
      </c>
      <c r="C10" s="680">
        <v>9.022444998641941E-3</v>
      </c>
      <c r="D10" s="667">
        <v>4013.36</v>
      </c>
      <c r="E10" s="680">
        <v>0.99097755500135809</v>
      </c>
      <c r="F10" s="668">
        <v>4049.9</v>
      </c>
    </row>
    <row r="11" spans="1:6" ht="14.4" customHeight="1" x14ac:dyDescent="0.3">
      <c r="A11" s="690" t="s">
        <v>1886</v>
      </c>
      <c r="B11" s="667"/>
      <c r="C11" s="680">
        <v>0</v>
      </c>
      <c r="D11" s="667">
        <v>2161.04</v>
      </c>
      <c r="E11" s="680">
        <v>1</v>
      </c>
      <c r="F11" s="668">
        <v>2161.04</v>
      </c>
    </row>
    <row r="12" spans="1:6" ht="14.4" customHeight="1" x14ac:dyDescent="0.3">
      <c r="A12" s="690" t="s">
        <v>1890</v>
      </c>
      <c r="B12" s="667"/>
      <c r="C12" s="680">
        <v>0</v>
      </c>
      <c r="D12" s="667">
        <v>949.10000000000014</v>
      </c>
      <c r="E12" s="680">
        <v>1</v>
      </c>
      <c r="F12" s="668">
        <v>949.10000000000014</v>
      </c>
    </row>
    <row r="13" spans="1:6" ht="14.4" customHeight="1" x14ac:dyDescent="0.3">
      <c r="A13" s="690" t="s">
        <v>1889</v>
      </c>
      <c r="B13" s="667">
        <v>0</v>
      </c>
      <c r="C13" s="680">
        <v>0</v>
      </c>
      <c r="D13" s="667">
        <v>18356.22</v>
      </c>
      <c r="E13" s="680">
        <v>1</v>
      </c>
      <c r="F13" s="668">
        <v>18356.22</v>
      </c>
    </row>
    <row r="14" spans="1:6" ht="14.4" customHeight="1" x14ac:dyDescent="0.3">
      <c r="A14" s="690" t="s">
        <v>1893</v>
      </c>
      <c r="B14" s="667">
        <v>0</v>
      </c>
      <c r="C14" s="680">
        <v>0</v>
      </c>
      <c r="D14" s="667">
        <v>8237.1500000000015</v>
      </c>
      <c r="E14" s="680">
        <v>1</v>
      </c>
      <c r="F14" s="668">
        <v>8237.1500000000015</v>
      </c>
    </row>
    <row r="15" spans="1:6" ht="14.4" customHeight="1" x14ac:dyDescent="0.3">
      <c r="A15" s="690" t="s">
        <v>1891</v>
      </c>
      <c r="B15" s="667">
        <v>0</v>
      </c>
      <c r="C15" s="680">
        <v>0</v>
      </c>
      <c r="D15" s="667">
        <v>9240.8599999999988</v>
      </c>
      <c r="E15" s="680">
        <v>1</v>
      </c>
      <c r="F15" s="668">
        <v>9240.8599999999988</v>
      </c>
    </row>
    <row r="16" spans="1:6" ht="14.4" customHeight="1" x14ac:dyDescent="0.3">
      <c r="A16" s="690" t="s">
        <v>1880</v>
      </c>
      <c r="B16" s="667"/>
      <c r="C16" s="680">
        <v>0</v>
      </c>
      <c r="D16" s="667">
        <v>1690.0300000000002</v>
      </c>
      <c r="E16" s="680">
        <v>1</v>
      </c>
      <c r="F16" s="668">
        <v>1690.0300000000002</v>
      </c>
    </row>
    <row r="17" spans="1:6" ht="14.4" customHeight="1" x14ac:dyDescent="0.3">
      <c r="A17" s="690" t="s">
        <v>1901</v>
      </c>
      <c r="B17" s="667"/>
      <c r="C17" s="680">
        <v>0</v>
      </c>
      <c r="D17" s="667">
        <v>15157.180000000004</v>
      </c>
      <c r="E17" s="680">
        <v>1</v>
      </c>
      <c r="F17" s="668">
        <v>15157.180000000004</v>
      </c>
    </row>
    <row r="18" spans="1:6" ht="14.4" customHeight="1" x14ac:dyDescent="0.3">
      <c r="A18" s="690" t="s">
        <v>1892</v>
      </c>
      <c r="B18" s="667"/>
      <c r="C18" s="680">
        <v>0</v>
      </c>
      <c r="D18" s="667">
        <v>463.08000000000004</v>
      </c>
      <c r="E18" s="680">
        <v>1</v>
      </c>
      <c r="F18" s="668">
        <v>463.08000000000004</v>
      </c>
    </row>
    <row r="19" spans="1:6" ht="14.4" customHeight="1" x14ac:dyDescent="0.3">
      <c r="A19" s="690" t="s">
        <v>1904</v>
      </c>
      <c r="B19" s="667"/>
      <c r="C19" s="680">
        <v>0</v>
      </c>
      <c r="D19" s="667">
        <v>7214.920000000001</v>
      </c>
      <c r="E19" s="680">
        <v>1</v>
      </c>
      <c r="F19" s="668">
        <v>7214.920000000001</v>
      </c>
    </row>
    <row r="20" spans="1:6" ht="14.4" customHeight="1" x14ac:dyDescent="0.3">
      <c r="A20" s="690" t="s">
        <v>1900</v>
      </c>
      <c r="B20" s="667"/>
      <c r="C20" s="680">
        <v>0</v>
      </c>
      <c r="D20" s="667">
        <v>926.16000000000008</v>
      </c>
      <c r="E20" s="680">
        <v>1</v>
      </c>
      <c r="F20" s="668">
        <v>926.16000000000008</v>
      </c>
    </row>
    <row r="21" spans="1:6" ht="14.4" customHeight="1" x14ac:dyDescent="0.3">
      <c r="A21" s="690" t="s">
        <v>1905</v>
      </c>
      <c r="B21" s="667"/>
      <c r="C21" s="680">
        <v>0</v>
      </c>
      <c r="D21" s="667">
        <v>9002.6000000000058</v>
      </c>
      <c r="E21" s="680">
        <v>1</v>
      </c>
      <c r="F21" s="668">
        <v>9002.6000000000058</v>
      </c>
    </row>
    <row r="22" spans="1:6" ht="14.4" customHeight="1" x14ac:dyDescent="0.3">
      <c r="A22" s="690" t="s">
        <v>1883</v>
      </c>
      <c r="B22" s="667"/>
      <c r="C22" s="680">
        <v>0</v>
      </c>
      <c r="D22" s="667">
        <v>23147.700000000015</v>
      </c>
      <c r="E22" s="680">
        <v>1</v>
      </c>
      <c r="F22" s="668">
        <v>23147.700000000015</v>
      </c>
    </row>
    <row r="23" spans="1:6" ht="14.4" customHeight="1" x14ac:dyDescent="0.3">
      <c r="A23" s="690" t="s">
        <v>1907</v>
      </c>
      <c r="B23" s="667"/>
      <c r="C23" s="680">
        <v>0</v>
      </c>
      <c r="D23" s="667">
        <v>4933.93</v>
      </c>
      <c r="E23" s="680">
        <v>1</v>
      </c>
      <c r="F23" s="668">
        <v>4933.93</v>
      </c>
    </row>
    <row r="24" spans="1:6" ht="14.4" customHeight="1" x14ac:dyDescent="0.3">
      <c r="A24" s="690" t="s">
        <v>1898</v>
      </c>
      <c r="B24" s="667"/>
      <c r="C24" s="680">
        <v>0</v>
      </c>
      <c r="D24" s="667">
        <v>6765.3200000000015</v>
      </c>
      <c r="E24" s="680">
        <v>1</v>
      </c>
      <c r="F24" s="668">
        <v>6765.3200000000015</v>
      </c>
    </row>
    <row r="25" spans="1:6" ht="14.4" customHeight="1" x14ac:dyDescent="0.3">
      <c r="A25" s="690" t="s">
        <v>1888</v>
      </c>
      <c r="B25" s="667"/>
      <c r="C25" s="680">
        <v>0</v>
      </c>
      <c r="D25" s="667">
        <v>8738.1500000000015</v>
      </c>
      <c r="E25" s="680">
        <v>1</v>
      </c>
      <c r="F25" s="668">
        <v>8738.1500000000015</v>
      </c>
    </row>
    <row r="26" spans="1:6" ht="14.4" customHeight="1" x14ac:dyDescent="0.3">
      <c r="A26" s="690" t="s">
        <v>1882</v>
      </c>
      <c r="B26" s="667"/>
      <c r="C26" s="680">
        <v>0</v>
      </c>
      <c r="D26" s="667">
        <v>28925.740000000005</v>
      </c>
      <c r="E26" s="680">
        <v>1</v>
      </c>
      <c r="F26" s="668">
        <v>28925.740000000005</v>
      </c>
    </row>
    <row r="27" spans="1:6" ht="14.4" customHeight="1" x14ac:dyDescent="0.3">
      <c r="A27" s="690" t="s">
        <v>1897</v>
      </c>
      <c r="B27" s="667">
        <v>0</v>
      </c>
      <c r="C27" s="680">
        <v>0</v>
      </c>
      <c r="D27" s="667">
        <v>2161.04</v>
      </c>
      <c r="E27" s="680">
        <v>1</v>
      </c>
      <c r="F27" s="668">
        <v>2161.04</v>
      </c>
    </row>
    <row r="28" spans="1:6" ht="14.4" customHeight="1" x14ac:dyDescent="0.3">
      <c r="A28" s="690" t="s">
        <v>1912</v>
      </c>
      <c r="B28" s="667"/>
      <c r="C28" s="680">
        <v>0</v>
      </c>
      <c r="D28" s="667">
        <v>282.18</v>
      </c>
      <c r="E28" s="680">
        <v>1</v>
      </c>
      <c r="F28" s="668">
        <v>282.18</v>
      </c>
    </row>
    <row r="29" spans="1:6" ht="14.4" customHeight="1" x14ac:dyDescent="0.3">
      <c r="A29" s="690" t="s">
        <v>1894</v>
      </c>
      <c r="B29" s="667"/>
      <c r="C29" s="680">
        <v>0</v>
      </c>
      <c r="D29" s="667">
        <v>3087.2000000000003</v>
      </c>
      <c r="E29" s="680">
        <v>1</v>
      </c>
      <c r="F29" s="668">
        <v>3087.2000000000003</v>
      </c>
    </row>
    <row r="30" spans="1:6" ht="14.4" customHeight="1" x14ac:dyDescent="0.3">
      <c r="A30" s="690" t="s">
        <v>1896</v>
      </c>
      <c r="B30" s="667">
        <v>0</v>
      </c>
      <c r="C30" s="680">
        <v>0</v>
      </c>
      <c r="D30" s="667">
        <v>1117.04</v>
      </c>
      <c r="E30" s="680">
        <v>1</v>
      </c>
      <c r="F30" s="668">
        <v>1117.04</v>
      </c>
    </row>
    <row r="31" spans="1:6" ht="14.4" customHeight="1" x14ac:dyDescent="0.3">
      <c r="A31" s="690" t="s">
        <v>1909</v>
      </c>
      <c r="B31" s="667"/>
      <c r="C31" s="680">
        <v>0</v>
      </c>
      <c r="D31" s="667">
        <v>1234.8800000000001</v>
      </c>
      <c r="E31" s="680">
        <v>1</v>
      </c>
      <c r="F31" s="668">
        <v>1234.8800000000001</v>
      </c>
    </row>
    <row r="32" spans="1:6" ht="14.4" customHeight="1" x14ac:dyDescent="0.3">
      <c r="A32" s="690" t="s">
        <v>1911</v>
      </c>
      <c r="B32" s="667"/>
      <c r="C32" s="680">
        <v>0</v>
      </c>
      <c r="D32" s="667">
        <v>1697.96</v>
      </c>
      <c r="E32" s="680">
        <v>1</v>
      </c>
      <c r="F32" s="668">
        <v>1697.96</v>
      </c>
    </row>
    <row r="33" spans="1:6" ht="14.4" customHeight="1" x14ac:dyDescent="0.3">
      <c r="A33" s="690" t="s">
        <v>1885</v>
      </c>
      <c r="B33" s="667"/>
      <c r="C33" s="680">
        <v>0</v>
      </c>
      <c r="D33" s="667">
        <v>1230.04</v>
      </c>
      <c r="E33" s="680">
        <v>1</v>
      </c>
      <c r="F33" s="668">
        <v>1230.04</v>
      </c>
    </row>
    <row r="34" spans="1:6" ht="14.4" customHeight="1" x14ac:dyDescent="0.3">
      <c r="A34" s="690" t="s">
        <v>1913</v>
      </c>
      <c r="B34" s="667"/>
      <c r="C34" s="680">
        <v>0</v>
      </c>
      <c r="D34" s="667">
        <v>617.44000000000005</v>
      </c>
      <c r="E34" s="680">
        <v>1</v>
      </c>
      <c r="F34" s="668">
        <v>617.44000000000005</v>
      </c>
    </row>
    <row r="35" spans="1:6" ht="14.4" customHeight="1" x14ac:dyDescent="0.3">
      <c r="A35" s="690" t="s">
        <v>1881</v>
      </c>
      <c r="B35" s="667"/>
      <c r="C35" s="680">
        <v>0</v>
      </c>
      <c r="D35" s="667">
        <v>154.36000000000001</v>
      </c>
      <c r="E35" s="680">
        <v>1</v>
      </c>
      <c r="F35" s="668">
        <v>154.36000000000001</v>
      </c>
    </row>
    <row r="36" spans="1:6" ht="14.4" customHeight="1" x14ac:dyDescent="0.3">
      <c r="A36" s="690" t="s">
        <v>1914</v>
      </c>
      <c r="B36" s="667"/>
      <c r="C36" s="680">
        <v>0</v>
      </c>
      <c r="D36" s="667">
        <v>4391.3900000000003</v>
      </c>
      <c r="E36" s="680">
        <v>1</v>
      </c>
      <c r="F36" s="668">
        <v>4391.3900000000003</v>
      </c>
    </row>
    <row r="37" spans="1:6" ht="14.4" customHeight="1" thickBot="1" x14ac:dyDescent="0.35">
      <c r="A37" s="691" t="s">
        <v>1903</v>
      </c>
      <c r="B37" s="682">
        <v>0</v>
      </c>
      <c r="C37" s="683">
        <v>0</v>
      </c>
      <c r="D37" s="682">
        <v>2222.2800000000002</v>
      </c>
      <c r="E37" s="683">
        <v>1</v>
      </c>
      <c r="F37" s="684">
        <v>2222.2800000000002</v>
      </c>
    </row>
    <row r="38" spans="1:6" ht="14.4" customHeight="1" thickBot="1" x14ac:dyDescent="0.35">
      <c r="A38" s="685" t="s">
        <v>3</v>
      </c>
      <c r="B38" s="686">
        <v>10024.36</v>
      </c>
      <c r="C38" s="687">
        <v>4.4804294192559185E-2</v>
      </c>
      <c r="D38" s="686">
        <v>213712.23000000007</v>
      </c>
      <c r="E38" s="687">
        <v>0.95519570580744062</v>
      </c>
      <c r="F38" s="688">
        <v>223736.59000000011</v>
      </c>
    </row>
    <row r="39" spans="1:6" ht="14.4" customHeight="1" thickBot="1" x14ac:dyDescent="0.35"/>
    <row r="40" spans="1:6" ht="14.4" customHeight="1" x14ac:dyDescent="0.3">
      <c r="A40" s="753" t="s">
        <v>1698</v>
      </c>
      <c r="B40" s="229">
        <v>4487.6499999999996</v>
      </c>
      <c r="C40" s="744">
        <v>0.35385840617250364</v>
      </c>
      <c r="D40" s="229">
        <v>8194.4</v>
      </c>
      <c r="E40" s="744">
        <v>0.64614159382749636</v>
      </c>
      <c r="F40" s="752">
        <v>12682.05</v>
      </c>
    </row>
    <row r="41" spans="1:6" ht="14.4" customHeight="1" x14ac:dyDescent="0.3">
      <c r="A41" s="690" t="s">
        <v>1699</v>
      </c>
      <c r="B41" s="667">
        <v>3087.2</v>
      </c>
      <c r="C41" s="680">
        <v>1.6292201628344136E-2</v>
      </c>
      <c r="D41" s="667">
        <v>186402.22999999984</v>
      </c>
      <c r="E41" s="680">
        <v>0.98370779837165578</v>
      </c>
      <c r="F41" s="668">
        <v>189489.42999999985</v>
      </c>
    </row>
    <row r="42" spans="1:6" ht="14.4" customHeight="1" x14ac:dyDescent="0.3">
      <c r="A42" s="690" t="s">
        <v>1713</v>
      </c>
      <c r="B42" s="667">
        <v>1696.97</v>
      </c>
      <c r="C42" s="680">
        <v>0.6666679761928147</v>
      </c>
      <c r="D42" s="667">
        <v>848.48</v>
      </c>
      <c r="E42" s="680">
        <v>0.33333202380718541</v>
      </c>
      <c r="F42" s="668">
        <v>2545.4499999999998</v>
      </c>
    </row>
    <row r="43" spans="1:6" ht="14.4" customHeight="1" x14ac:dyDescent="0.3">
      <c r="A43" s="690" t="s">
        <v>1715</v>
      </c>
      <c r="B43" s="667">
        <v>413.45</v>
      </c>
      <c r="C43" s="680">
        <v>0.32821567210980479</v>
      </c>
      <c r="D43" s="667">
        <v>846.24</v>
      </c>
      <c r="E43" s="680">
        <v>0.67178432789019515</v>
      </c>
      <c r="F43" s="668">
        <v>1259.69</v>
      </c>
    </row>
    <row r="44" spans="1:6" ht="14.4" customHeight="1" x14ac:dyDescent="0.3">
      <c r="A44" s="690" t="s">
        <v>1722</v>
      </c>
      <c r="B44" s="667">
        <v>130.82999999999998</v>
      </c>
      <c r="C44" s="680">
        <v>1</v>
      </c>
      <c r="D44" s="667"/>
      <c r="E44" s="680">
        <v>0</v>
      </c>
      <c r="F44" s="668">
        <v>130.82999999999998</v>
      </c>
    </row>
    <row r="45" spans="1:6" ht="14.4" customHeight="1" x14ac:dyDescent="0.3">
      <c r="A45" s="690" t="s">
        <v>1700</v>
      </c>
      <c r="B45" s="667">
        <v>109.60000000000001</v>
      </c>
      <c r="C45" s="680">
        <v>2.5864673010119323E-2</v>
      </c>
      <c r="D45" s="667">
        <v>4127.8399999999992</v>
      </c>
      <c r="E45" s="680">
        <v>0.97413532698988059</v>
      </c>
      <c r="F45" s="668">
        <v>4237.4399999999996</v>
      </c>
    </row>
    <row r="46" spans="1:6" ht="14.4" customHeight="1" x14ac:dyDescent="0.3">
      <c r="A46" s="690" t="s">
        <v>1728</v>
      </c>
      <c r="B46" s="667">
        <v>93.960000000000008</v>
      </c>
      <c r="C46" s="680">
        <v>0.16128810766273005</v>
      </c>
      <c r="D46" s="667">
        <v>488.59999999999997</v>
      </c>
      <c r="E46" s="680">
        <v>0.83871189233726995</v>
      </c>
      <c r="F46" s="668">
        <v>582.55999999999995</v>
      </c>
    </row>
    <row r="47" spans="1:6" ht="14.4" customHeight="1" x14ac:dyDescent="0.3">
      <c r="A47" s="690" t="s">
        <v>1730</v>
      </c>
      <c r="B47" s="667">
        <v>4.7</v>
      </c>
      <c r="C47" s="680">
        <v>6.2491689934849083E-2</v>
      </c>
      <c r="D47" s="667">
        <v>70.510000000000005</v>
      </c>
      <c r="E47" s="680">
        <v>0.9375083100651509</v>
      </c>
      <c r="F47" s="668">
        <v>75.210000000000008</v>
      </c>
    </row>
    <row r="48" spans="1:6" ht="14.4" customHeight="1" x14ac:dyDescent="0.3">
      <c r="A48" s="690" t="s">
        <v>2576</v>
      </c>
      <c r="B48" s="667"/>
      <c r="C48" s="680">
        <v>0</v>
      </c>
      <c r="D48" s="667">
        <v>640.4</v>
      </c>
      <c r="E48" s="680">
        <v>1</v>
      </c>
      <c r="F48" s="668">
        <v>640.4</v>
      </c>
    </row>
    <row r="49" spans="1:6" ht="14.4" customHeight="1" x14ac:dyDescent="0.3">
      <c r="A49" s="690" t="s">
        <v>2577</v>
      </c>
      <c r="B49" s="667"/>
      <c r="C49" s="680">
        <v>0</v>
      </c>
      <c r="D49" s="667">
        <v>138.32</v>
      </c>
      <c r="E49" s="680">
        <v>1</v>
      </c>
      <c r="F49" s="668">
        <v>138.32</v>
      </c>
    </row>
    <row r="50" spans="1:6" ht="14.4" customHeight="1" x14ac:dyDescent="0.3">
      <c r="A50" s="690" t="s">
        <v>1720</v>
      </c>
      <c r="B50" s="667"/>
      <c r="C50" s="680">
        <v>0</v>
      </c>
      <c r="D50" s="667">
        <v>144.80000000000001</v>
      </c>
      <c r="E50" s="680">
        <v>1</v>
      </c>
      <c r="F50" s="668">
        <v>144.80000000000001</v>
      </c>
    </row>
    <row r="51" spans="1:6" ht="14.4" customHeight="1" x14ac:dyDescent="0.3">
      <c r="A51" s="690" t="s">
        <v>2578</v>
      </c>
      <c r="B51" s="667"/>
      <c r="C51" s="680">
        <v>0</v>
      </c>
      <c r="D51" s="667">
        <v>467.17</v>
      </c>
      <c r="E51" s="680">
        <v>1</v>
      </c>
      <c r="F51" s="668">
        <v>467.17</v>
      </c>
    </row>
    <row r="52" spans="1:6" ht="14.4" customHeight="1" x14ac:dyDescent="0.3">
      <c r="A52" s="690" t="s">
        <v>2579</v>
      </c>
      <c r="B52" s="667"/>
      <c r="C52" s="680">
        <v>0</v>
      </c>
      <c r="D52" s="667">
        <v>414.9</v>
      </c>
      <c r="E52" s="680">
        <v>1</v>
      </c>
      <c r="F52" s="668">
        <v>414.9</v>
      </c>
    </row>
    <row r="53" spans="1:6" ht="14.4" customHeight="1" x14ac:dyDescent="0.3">
      <c r="A53" s="690" t="s">
        <v>2580</v>
      </c>
      <c r="B53" s="667"/>
      <c r="C53" s="680">
        <v>0</v>
      </c>
      <c r="D53" s="667">
        <v>738.96</v>
      </c>
      <c r="E53" s="680">
        <v>1</v>
      </c>
      <c r="F53" s="668">
        <v>738.96</v>
      </c>
    </row>
    <row r="54" spans="1:6" ht="14.4" customHeight="1" x14ac:dyDescent="0.3">
      <c r="A54" s="690" t="s">
        <v>2581</v>
      </c>
      <c r="B54" s="667"/>
      <c r="C54" s="680">
        <v>0</v>
      </c>
      <c r="D54" s="667">
        <v>131.08000000000001</v>
      </c>
      <c r="E54" s="680">
        <v>1</v>
      </c>
      <c r="F54" s="668">
        <v>131.08000000000001</v>
      </c>
    </row>
    <row r="55" spans="1:6" ht="14.4" customHeight="1" x14ac:dyDescent="0.3">
      <c r="A55" s="690" t="s">
        <v>2582</v>
      </c>
      <c r="B55" s="667"/>
      <c r="C55" s="680"/>
      <c r="D55" s="667">
        <v>0</v>
      </c>
      <c r="E55" s="680"/>
      <c r="F55" s="668">
        <v>0</v>
      </c>
    </row>
    <row r="56" spans="1:6" ht="14.4" customHeight="1" x14ac:dyDescent="0.3">
      <c r="A56" s="690" t="s">
        <v>2583</v>
      </c>
      <c r="B56" s="667"/>
      <c r="C56" s="680">
        <v>0</v>
      </c>
      <c r="D56" s="667">
        <v>264</v>
      </c>
      <c r="E56" s="680">
        <v>1</v>
      </c>
      <c r="F56" s="668">
        <v>264</v>
      </c>
    </row>
    <row r="57" spans="1:6" ht="14.4" customHeight="1" x14ac:dyDescent="0.3">
      <c r="A57" s="690" t="s">
        <v>1727</v>
      </c>
      <c r="B57" s="667">
        <v>0</v>
      </c>
      <c r="C57" s="680">
        <v>0</v>
      </c>
      <c r="D57" s="667">
        <v>235.44</v>
      </c>
      <c r="E57" s="680">
        <v>1</v>
      </c>
      <c r="F57" s="668">
        <v>235.44</v>
      </c>
    </row>
    <row r="58" spans="1:6" ht="14.4" customHeight="1" x14ac:dyDescent="0.3">
      <c r="A58" s="690" t="s">
        <v>1701</v>
      </c>
      <c r="B58" s="667"/>
      <c r="C58" s="680">
        <v>0</v>
      </c>
      <c r="D58" s="667">
        <v>306.52999999999997</v>
      </c>
      <c r="E58" s="680">
        <v>1</v>
      </c>
      <c r="F58" s="668">
        <v>306.52999999999997</v>
      </c>
    </row>
    <row r="59" spans="1:6" ht="14.4" customHeight="1" x14ac:dyDescent="0.3">
      <c r="A59" s="690" t="s">
        <v>2584</v>
      </c>
      <c r="B59" s="667"/>
      <c r="C59" s="680">
        <v>0</v>
      </c>
      <c r="D59" s="667">
        <v>1056.1299999999999</v>
      </c>
      <c r="E59" s="680">
        <v>1</v>
      </c>
      <c r="F59" s="668">
        <v>1056.1299999999999</v>
      </c>
    </row>
    <row r="60" spans="1:6" ht="14.4" customHeight="1" x14ac:dyDescent="0.3">
      <c r="A60" s="690" t="s">
        <v>1710</v>
      </c>
      <c r="B60" s="667"/>
      <c r="C60" s="680">
        <v>0</v>
      </c>
      <c r="D60" s="667">
        <v>5402.34</v>
      </c>
      <c r="E60" s="680">
        <v>1</v>
      </c>
      <c r="F60" s="668">
        <v>5402.34</v>
      </c>
    </row>
    <row r="61" spans="1:6" ht="14.4" customHeight="1" x14ac:dyDescent="0.3">
      <c r="A61" s="690" t="s">
        <v>1726</v>
      </c>
      <c r="B61" s="667"/>
      <c r="C61" s="680">
        <v>0</v>
      </c>
      <c r="D61" s="667">
        <v>1337.08</v>
      </c>
      <c r="E61" s="680">
        <v>1</v>
      </c>
      <c r="F61" s="668">
        <v>1337.08</v>
      </c>
    </row>
    <row r="62" spans="1:6" ht="14.4" customHeight="1" x14ac:dyDescent="0.3">
      <c r="A62" s="690" t="s">
        <v>1734</v>
      </c>
      <c r="B62" s="667"/>
      <c r="C62" s="680">
        <v>0</v>
      </c>
      <c r="D62" s="667">
        <v>63.75</v>
      </c>
      <c r="E62" s="680">
        <v>1</v>
      </c>
      <c r="F62" s="668">
        <v>63.75</v>
      </c>
    </row>
    <row r="63" spans="1:6" ht="14.4" customHeight="1" x14ac:dyDescent="0.3">
      <c r="A63" s="690" t="s">
        <v>1733</v>
      </c>
      <c r="B63" s="667"/>
      <c r="C63" s="680"/>
      <c r="D63" s="667">
        <v>0</v>
      </c>
      <c r="E63" s="680"/>
      <c r="F63" s="668">
        <v>0</v>
      </c>
    </row>
    <row r="64" spans="1:6" ht="14.4" customHeight="1" x14ac:dyDescent="0.3">
      <c r="A64" s="690" t="s">
        <v>2585</v>
      </c>
      <c r="B64" s="667">
        <v>0</v>
      </c>
      <c r="C64" s="680"/>
      <c r="D64" s="667"/>
      <c r="E64" s="680"/>
      <c r="F64" s="668">
        <v>0</v>
      </c>
    </row>
    <row r="65" spans="1:6" ht="14.4" customHeight="1" x14ac:dyDescent="0.3">
      <c r="A65" s="690" t="s">
        <v>2586</v>
      </c>
      <c r="B65" s="667"/>
      <c r="C65" s="680">
        <v>0</v>
      </c>
      <c r="D65" s="667">
        <v>207.45</v>
      </c>
      <c r="E65" s="680">
        <v>1</v>
      </c>
      <c r="F65" s="668">
        <v>207.45</v>
      </c>
    </row>
    <row r="66" spans="1:6" ht="14.4" customHeight="1" x14ac:dyDescent="0.3">
      <c r="A66" s="690" t="s">
        <v>2587</v>
      </c>
      <c r="B66" s="667"/>
      <c r="C66" s="680">
        <v>0</v>
      </c>
      <c r="D66" s="667">
        <v>211.63</v>
      </c>
      <c r="E66" s="680">
        <v>1</v>
      </c>
      <c r="F66" s="668">
        <v>211.63</v>
      </c>
    </row>
    <row r="67" spans="1:6" ht="14.4" customHeight="1" x14ac:dyDescent="0.3">
      <c r="A67" s="690" t="s">
        <v>2588</v>
      </c>
      <c r="B67" s="667">
        <v>0</v>
      </c>
      <c r="C67" s="680"/>
      <c r="D67" s="667"/>
      <c r="E67" s="680"/>
      <c r="F67" s="668">
        <v>0</v>
      </c>
    </row>
    <row r="68" spans="1:6" ht="14.4" customHeight="1" thickBot="1" x14ac:dyDescent="0.35">
      <c r="A68" s="691" t="s">
        <v>1737</v>
      </c>
      <c r="B68" s="682"/>
      <c r="C68" s="683">
        <v>0</v>
      </c>
      <c r="D68" s="682">
        <v>973.95</v>
      </c>
      <c r="E68" s="683">
        <v>1</v>
      </c>
      <c r="F68" s="684">
        <v>973.95</v>
      </c>
    </row>
    <row r="69" spans="1:6" ht="14.4" customHeight="1" thickBot="1" x14ac:dyDescent="0.35">
      <c r="A69" s="685" t="s">
        <v>3</v>
      </c>
      <c r="B69" s="686">
        <v>10024.36</v>
      </c>
      <c r="C69" s="687">
        <v>4.4804294192559241E-2</v>
      </c>
      <c r="D69" s="686">
        <v>213712.22999999986</v>
      </c>
      <c r="E69" s="687">
        <v>0.95519570580744084</v>
      </c>
      <c r="F69" s="688">
        <v>223736.58999999985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3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{6C18B57B-6A0A-4A24-80CF-1FE0C68A4192}</x14:id>
        </ext>
      </extLst>
    </cfRule>
  </conditionalFormatting>
  <conditionalFormatting sqref="F40:F6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{E77B68D4-40B4-44AA-84B1-201040C050A6}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18B57B-6A0A-4A24-80CF-1FE0C68A419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F5:F37</xm:sqref>
        </x14:conditionalFormatting>
        <x14:conditionalFormatting xmlns:xm="http://schemas.microsoft.com/office/excel/2006/main">
          <x14:cfRule type="dataBar" id="{E77B68D4-40B4-44AA-84B1-201040C050A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F40:F68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7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2602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93</v>
      </c>
      <c r="G3" s="47">
        <f>SUBTOTAL(9,G6:G1048576)</f>
        <v>10024.359999999999</v>
      </c>
      <c r="H3" s="48">
        <f>IF(M3=0,0,G3/M3)</f>
        <v>4.480429419255922E-2</v>
      </c>
      <c r="I3" s="47">
        <f>SUBTOTAL(9,I6:I1048576)</f>
        <v>1475</v>
      </c>
      <c r="J3" s="47">
        <f>SUBTOTAL(9,J6:J1048576)</f>
        <v>213712.22999999989</v>
      </c>
      <c r="K3" s="48">
        <f>IF(M3=0,0,J3/M3)</f>
        <v>0.95519570580744073</v>
      </c>
      <c r="L3" s="47">
        <f>SUBTOTAL(9,L6:L1048576)</f>
        <v>1568</v>
      </c>
      <c r="M3" s="49">
        <f>SUBTOTAL(9,M6:M1048576)</f>
        <v>223736.58999999991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1" t="s">
        <v>167</v>
      </c>
      <c r="B5" s="754" t="s">
        <v>163</v>
      </c>
      <c r="C5" s="754" t="s">
        <v>90</v>
      </c>
      <c r="D5" s="754" t="s">
        <v>164</v>
      </c>
      <c r="E5" s="754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738" t="s">
        <v>1880</v>
      </c>
      <c r="B6" s="739" t="s">
        <v>1794</v>
      </c>
      <c r="C6" s="739" t="s">
        <v>1518</v>
      </c>
      <c r="D6" s="739" t="s">
        <v>1317</v>
      </c>
      <c r="E6" s="739" t="s">
        <v>1795</v>
      </c>
      <c r="F6" s="229"/>
      <c r="G6" s="229"/>
      <c r="H6" s="744">
        <v>0</v>
      </c>
      <c r="I6" s="229">
        <v>9</v>
      </c>
      <c r="J6" s="229">
        <v>1389.2400000000002</v>
      </c>
      <c r="K6" s="744">
        <v>1</v>
      </c>
      <c r="L6" s="229">
        <v>9</v>
      </c>
      <c r="M6" s="752">
        <v>1389.2400000000002</v>
      </c>
    </row>
    <row r="7" spans="1:13" ht="14.4" customHeight="1" x14ac:dyDescent="0.3">
      <c r="A7" s="663" t="s">
        <v>1880</v>
      </c>
      <c r="B7" s="664" t="s">
        <v>1794</v>
      </c>
      <c r="C7" s="664" t="s">
        <v>2536</v>
      </c>
      <c r="D7" s="664" t="s">
        <v>2537</v>
      </c>
      <c r="E7" s="664" t="s">
        <v>2538</v>
      </c>
      <c r="F7" s="667"/>
      <c r="G7" s="667"/>
      <c r="H7" s="680">
        <v>0</v>
      </c>
      <c r="I7" s="667">
        <v>1</v>
      </c>
      <c r="J7" s="667">
        <v>75.73</v>
      </c>
      <c r="K7" s="680">
        <v>1</v>
      </c>
      <c r="L7" s="667">
        <v>1</v>
      </c>
      <c r="M7" s="668">
        <v>75.73</v>
      </c>
    </row>
    <row r="8" spans="1:13" ht="14.4" customHeight="1" x14ac:dyDescent="0.3">
      <c r="A8" s="663" t="s">
        <v>1880</v>
      </c>
      <c r="B8" s="664" t="s">
        <v>1794</v>
      </c>
      <c r="C8" s="664" t="s">
        <v>1316</v>
      </c>
      <c r="D8" s="664" t="s">
        <v>1317</v>
      </c>
      <c r="E8" s="664" t="s">
        <v>1796</v>
      </c>
      <c r="F8" s="667"/>
      <c r="G8" s="667"/>
      <c r="H8" s="680">
        <v>0</v>
      </c>
      <c r="I8" s="667">
        <v>1</v>
      </c>
      <c r="J8" s="667">
        <v>225.06</v>
      </c>
      <c r="K8" s="680">
        <v>1</v>
      </c>
      <c r="L8" s="667">
        <v>1</v>
      </c>
      <c r="M8" s="668">
        <v>225.06</v>
      </c>
    </row>
    <row r="9" spans="1:13" ht="14.4" customHeight="1" x14ac:dyDescent="0.3">
      <c r="A9" s="663" t="s">
        <v>1881</v>
      </c>
      <c r="B9" s="664" t="s">
        <v>1794</v>
      </c>
      <c r="C9" s="664" t="s">
        <v>1518</v>
      </c>
      <c r="D9" s="664" t="s">
        <v>1317</v>
      </c>
      <c r="E9" s="664" t="s">
        <v>1795</v>
      </c>
      <c r="F9" s="667"/>
      <c r="G9" s="667"/>
      <c r="H9" s="680">
        <v>0</v>
      </c>
      <c r="I9" s="667">
        <v>1</v>
      </c>
      <c r="J9" s="667">
        <v>154.36000000000001</v>
      </c>
      <c r="K9" s="680">
        <v>1</v>
      </c>
      <c r="L9" s="667">
        <v>1</v>
      </c>
      <c r="M9" s="668">
        <v>154.36000000000001</v>
      </c>
    </row>
    <row r="10" spans="1:13" ht="14.4" customHeight="1" x14ac:dyDescent="0.3">
      <c r="A10" s="663" t="s">
        <v>1882</v>
      </c>
      <c r="B10" s="664" t="s">
        <v>1759</v>
      </c>
      <c r="C10" s="664" t="s">
        <v>2039</v>
      </c>
      <c r="D10" s="664" t="s">
        <v>1204</v>
      </c>
      <c r="E10" s="664" t="s">
        <v>1763</v>
      </c>
      <c r="F10" s="667"/>
      <c r="G10" s="667"/>
      <c r="H10" s="680">
        <v>0</v>
      </c>
      <c r="I10" s="667">
        <v>2</v>
      </c>
      <c r="J10" s="667">
        <v>1086.78</v>
      </c>
      <c r="K10" s="680">
        <v>1</v>
      </c>
      <c r="L10" s="667">
        <v>2</v>
      </c>
      <c r="M10" s="668">
        <v>1086.78</v>
      </c>
    </row>
    <row r="11" spans="1:13" ht="14.4" customHeight="1" x14ac:dyDescent="0.3">
      <c r="A11" s="663" t="s">
        <v>1882</v>
      </c>
      <c r="B11" s="664" t="s">
        <v>1794</v>
      </c>
      <c r="C11" s="664" t="s">
        <v>1518</v>
      </c>
      <c r="D11" s="664" t="s">
        <v>1317</v>
      </c>
      <c r="E11" s="664" t="s">
        <v>1795</v>
      </c>
      <c r="F11" s="667"/>
      <c r="G11" s="667"/>
      <c r="H11" s="680">
        <v>0</v>
      </c>
      <c r="I11" s="667">
        <v>150</v>
      </c>
      <c r="J11" s="667">
        <v>23154.000000000011</v>
      </c>
      <c r="K11" s="680">
        <v>1</v>
      </c>
      <c r="L11" s="667">
        <v>150</v>
      </c>
      <c r="M11" s="668">
        <v>23154.000000000011</v>
      </c>
    </row>
    <row r="12" spans="1:13" ht="14.4" customHeight="1" x14ac:dyDescent="0.3">
      <c r="A12" s="663" t="s">
        <v>1882</v>
      </c>
      <c r="B12" s="664" t="s">
        <v>1794</v>
      </c>
      <c r="C12" s="664" t="s">
        <v>1646</v>
      </c>
      <c r="D12" s="664" t="s">
        <v>1857</v>
      </c>
      <c r="E12" s="664" t="s">
        <v>1858</v>
      </c>
      <c r="F12" s="667"/>
      <c r="G12" s="667"/>
      <c r="H12" s="680">
        <v>0</v>
      </c>
      <c r="I12" s="667">
        <v>2</v>
      </c>
      <c r="J12" s="667">
        <v>222.44</v>
      </c>
      <c r="K12" s="680">
        <v>1</v>
      </c>
      <c r="L12" s="667">
        <v>2</v>
      </c>
      <c r="M12" s="668">
        <v>222.44</v>
      </c>
    </row>
    <row r="13" spans="1:13" ht="14.4" customHeight="1" x14ac:dyDescent="0.3">
      <c r="A13" s="663" t="s">
        <v>1882</v>
      </c>
      <c r="B13" s="664" t="s">
        <v>1822</v>
      </c>
      <c r="C13" s="664" t="s">
        <v>1543</v>
      </c>
      <c r="D13" s="664" t="s">
        <v>1544</v>
      </c>
      <c r="E13" s="664" t="s">
        <v>1823</v>
      </c>
      <c r="F13" s="667"/>
      <c r="G13" s="667"/>
      <c r="H13" s="680">
        <v>0</v>
      </c>
      <c r="I13" s="667">
        <v>1</v>
      </c>
      <c r="J13" s="667">
        <v>4097.2</v>
      </c>
      <c r="K13" s="680">
        <v>1</v>
      </c>
      <c r="L13" s="667">
        <v>1</v>
      </c>
      <c r="M13" s="668">
        <v>4097.2</v>
      </c>
    </row>
    <row r="14" spans="1:13" ht="14.4" customHeight="1" x14ac:dyDescent="0.3">
      <c r="A14" s="663" t="s">
        <v>1882</v>
      </c>
      <c r="B14" s="664" t="s">
        <v>1825</v>
      </c>
      <c r="C14" s="664" t="s">
        <v>1258</v>
      </c>
      <c r="D14" s="664" t="s">
        <v>550</v>
      </c>
      <c r="E14" s="664" t="s">
        <v>1826</v>
      </c>
      <c r="F14" s="667"/>
      <c r="G14" s="667"/>
      <c r="H14" s="680">
        <v>0</v>
      </c>
      <c r="I14" s="667">
        <v>8</v>
      </c>
      <c r="J14" s="667">
        <v>146.08000000000001</v>
      </c>
      <c r="K14" s="680">
        <v>1</v>
      </c>
      <c r="L14" s="667">
        <v>8</v>
      </c>
      <c r="M14" s="668">
        <v>146.08000000000001</v>
      </c>
    </row>
    <row r="15" spans="1:13" ht="14.4" customHeight="1" x14ac:dyDescent="0.3">
      <c r="A15" s="663" t="s">
        <v>1882</v>
      </c>
      <c r="B15" s="664" t="s">
        <v>1825</v>
      </c>
      <c r="C15" s="664" t="s">
        <v>1197</v>
      </c>
      <c r="D15" s="664" t="s">
        <v>550</v>
      </c>
      <c r="E15" s="664" t="s">
        <v>1827</v>
      </c>
      <c r="F15" s="667"/>
      <c r="G15" s="667"/>
      <c r="H15" s="680">
        <v>0</v>
      </c>
      <c r="I15" s="667">
        <v>6</v>
      </c>
      <c r="J15" s="667">
        <v>219.23999999999998</v>
      </c>
      <c r="K15" s="680">
        <v>1</v>
      </c>
      <c r="L15" s="667">
        <v>6</v>
      </c>
      <c r="M15" s="668">
        <v>219.23999999999998</v>
      </c>
    </row>
    <row r="16" spans="1:13" ht="14.4" customHeight="1" x14ac:dyDescent="0.3">
      <c r="A16" s="663" t="s">
        <v>1883</v>
      </c>
      <c r="B16" s="664" t="s">
        <v>1774</v>
      </c>
      <c r="C16" s="664" t="s">
        <v>1219</v>
      </c>
      <c r="D16" s="664" t="s">
        <v>1776</v>
      </c>
      <c r="E16" s="664" t="s">
        <v>1777</v>
      </c>
      <c r="F16" s="667"/>
      <c r="G16" s="667"/>
      <c r="H16" s="680">
        <v>0</v>
      </c>
      <c r="I16" s="667">
        <v>1</v>
      </c>
      <c r="J16" s="667">
        <v>48.27</v>
      </c>
      <c r="K16" s="680">
        <v>1</v>
      </c>
      <c r="L16" s="667">
        <v>1</v>
      </c>
      <c r="M16" s="668">
        <v>48.27</v>
      </c>
    </row>
    <row r="17" spans="1:13" ht="14.4" customHeight="1" x14ac:dyDescent="0.3">
      <c r="A17" s="663" t="s">
        <v>1883</v>
      </c>
      <c r="B17" s="664" t="s">
        <v>1794</v>
      </c>
      <c r="C17" s="664" t="s">
        <v>1518</v>
      </c>
      <c r="D17" s="664" t="s">
        <v>1317</v>
      </c>
      <c r="E17" s="664" t="s">
        <v>1795</v>
      </c>
      <c r="F17" s="667"/>
      <c r="G17" s="667"/>
      <c r="H17" s="680">
        <v>0</v>
      </c>
      <c r="I17" s="667">
        <v>137</v>
      </c>
      <c r="J17" s="667">
        <v>21147.320000000011</v>
      </c>
      <c r="K17" s="680">
        <v>1</v>
      </c>
      <c r="L17" s="667">
        <v>137</v>
      </c>
      <c r="M17" s="668">
        <v>21147.320000000011</v>
      </c>
    </row>
    <row r="18" spans="1:13" ht="14.4" customHeight="1" x14ac:dyDescent="0.3">
      <c r="A18" s="663" t="s">
        <v>1883</v>
      </c>
      <c r="B18" s="664" t="s">
        <v>1794</v>
      </c>
      <c r="C18" s="664" t="s">
        <v>1646</v>
      </c>
      <c r="D18" s="664" t="s">
        <v>1857</v>
      </c>
      <c r="E18" s="664" t="s">
        <v>1858</v>
      </c>
      <c r="F18" s="667"/>
      <c r="G18" s="667"/>
      <c r="H18" s="680">
        <v>0</v>
      </c>
      <c r="I18" s="667">
        <v>3</v>
      </c>
      <c r="J18" s="667">
        <v>333.65999999999997</v>
      </c>
      <c r="K18" s="680">
        <v>1</v>
      </c>
      <c r="L18" s="667">
        <v>3</v>
      </c>
      <c r="M18" s="668">
        <v>333.65999999999997</v>
      </c>
    </row>
    <row r="19" spans="1:13" ht="14.4" customHeight="1" x14ac:dyDescent="0.3">
      <c r="A19" s="663" t="s">
        <v>1883</v>
      </c>
      <c r="B19" s="664" t="s">
        <v>1794</v>
      </c>
      <c r="C19" s="664" t="s">
        <v>2009</v>
      </c>
      <c r="D19" s="664" t="s">
        <v>2010</v>
      </c>
      <c r="E19" s="664" t="s">
        <v>2011</v>
      </c>
      <c r="F19" s="667"/>
      <c r="G19" s="667"/>
      <c r="H19" s="680">
        <v>0</v>
      </c>
      <c r="I19" s="667">
        <v>2</v>
      </c>
      <c r="J19" s="667">
        <v>299.04000000000002</v>
      </c>
      <c r="K19" s="680">
        <v>1</v>
      </c>
      <c r="L19" s="667">
        <v>2</v>
      </c>
      <c r="M19" s="668">
        <v>299.04000000000002</v>
      </c>
    </row>
    <row r="20" spans="1:13" ht="14.4" customHeight="1" x14ac:dyDescent="0.3">
      <c r="A20" s="663" t="s">
        <v>1883</v>
      </c>
      <c r="B20" s="664" t="s">
        <v>1794</v>
      </c>
      <c r="C20" s="664" t="s">
        <v>2536</v>
      </c>
      <c r="D20" s="664" t="s">
        <v>2537</v>
      </c>
      <c r="E20" s="664" t="s">
        <v>2538</v>
      </c>
      <c r="F20" s="667"/>
      <c r="G20" s="667"/>
      <c r="H20" s="680">
        <v>0</v>
      </c>
      <c r="I20" s="667">
        <v>1</v>
      </c>
      <c r="J20" s="667">
        <v>75.73</v>
      </c>
      <c r="K20" s="680">
        <v>1</v>
      </c>
      <c r="L20" s="667">
        <v>1</v>
      </c>
      <c r="M20" s="668">
        <v>75.73</v>
      </c>
    </row>
    <row r="21" spans="1:13" ht="14.4" customHeight="1" x14ac:dyDescent="0.3">
      <c r="A21" s="663" t="s">
        <v>1883</v>
      </c>
      <c r="B21" s="664" t="s">
        <v>1825</v>
      </c>
      <c r="C21" s="664" t="s">
        <v>1197</v>
      </c>
      <c r="D21" s="664" t="s">
        <v>550</v>
      </c>
      <c r="E21" s="664" t="s">
        <v>1827</v>
      </c>
      <c r="F21" s="667"/>
      <c r="G21" s="667"/>
      <c r="H21" s="680">
        <v>0</v>
      </c>
      <c r="I21" s="667">
        <v>6</v>
      </c>
      <c r="J21" s="667">
        <v>219.24</v>
      </c>
      <c r="K21" s="680">
        <v>1</v>
      </c>
      <c r="L21" s="667">
        <v>6</v>
      </c>
      <c r="M21" s="668">
        <v>219.24</v>
      </c>
    </row>
    <row r="22" spans="1:13" ht="14.4" customHeight="1" x14ac:dyDescent="0.3">
      <c r="A22" s="663" t="s">
        <v>1883</v>
      </c>
      <c r="B22" s="664" t="s">
        <v>1835</v>
      </c>
      <c r="C22" s="664" t="s">
        <v>1984</v>
      </c>
      <c r="D22" s="664" t="s">
        <v>1985</v>
      </c>
      <c r="E22" s="664" t="s">
        <v>1986</v>
      </c>
      <c r="F22" s="667"/>
      <c r="G22" s="667"/>
      <c r="H22" s="680">
        <v>0</v>
      </c>
      <c r="I22" s="667">
        <v>1</v>
      </c>
      <c r="J22" s="667">
        <v>14.11</v>
      </c>
      <c r="K22" s="680">
        <v>1</v>
      </c>
      <c r="L22" s="667">
        <v>1</v>
      </c>
      <c r="M22" s="668">
        <v>14.11</v>
      </c>
    </row>
    <row r="23" spans="1:13" ht="14.4" customHeight="1" x14ac:dyDescent="0.3">
      <c r="A23" s="663" t="s">
        <v>1883</v>
      </c>
      <c r="B23" s="664" t="s">
        <v>1838</v>
      </c>
      <c r="C23" s="664" t="s">
        <v>1265</v>
      </c>
      <c r="D23" s="664" t="s">
        <v>1266</v>
      </c>
      <c r="E23" s="664" t="s">
        <v>1783</v>
      </c>
      <c r="F23" s="667"/>
      <c r="G23" s="667"/>
      <c r="H23" s="680">
        <v>0</v>
      </c>
      <c r="I23" s="667">
        <v>2</v>
      </c>
      <c r="J23" s="667">
        <v>108.56</v>
      </c>
      <c r="K23" s="680">
        <v>1</v>
      </c>
      <c r="L23" s="667">
        <v>2</v>
      </c>
      <c r="M23" s="668">
        <v>108.56</v>
      </c>
    </row>
    <row r="24" spans="1:13" ht="14.4" customHeight="1" x14ac:dyDescent="0.3">
      <c r="A24" s="663" t="s">
        <v>1883</v>
      </c>
      <c r="B24" s="664" t="s">
        <v>1843</v>
      </c>
      <c r="C24" s="664" t="s">
        <v>1346</v>
      </c>
      <c r="D24" s="664" t="s">
        <v>1347</v>
      </c>
      <c r="E24" s="664" t="s">
        <v>1844</v>
      </c>
      <c r="F24" s="667"/>
      <c r="G24" s="667"/>
      <c r="H24" s="680">
        <v>0</v>
      </c>
      <c r="I24" s="667">
        <v>3</v>
      </c>
      <c r="J24" s="667">
        <v>423.12</v>
      </c>
      <c r="K24" s="680">
        <v>1</v>
      </c>
      <c r="L24" s="667">
        <v>3</v>
      </c>
      <c r="M24" s="668">
        <v>423.12</v>
      </c>
    </row>
    <row r="25" spans="1:13" ht="14.4" customHeight="1" x14ac:dyDescent="0.3">
      <c r="A25" s="663" t="s">
        <v>1883</v>
      </c>
      <c r="B25" s="664" t="s">
        <v>1845</v>
      </c>
      <c r="C25" s="664" t="s">
        <v>1273</v>
      </c>
      <c r="D25" s="664" t="s">
        <v>1274</v>
      </c>
      <c r="E25" s="664" t="s">
        <v>1846</v>
      </c>
      <c r="F25" s="667"/>
      <c r="G25" s="667"/>
      <c r="H25" s="680">
        <v>0</v>
      </c>
      <c r="I25" s="667">
        <v>1</v>
      </c>
      <c r="J25" s="667">
        <v>63.75</v>
      </c>
      <c r="K25" s="680">
        <v>1</v>
      </c>
      <c r="L25" s="667">
        <v>1</v>
      </c>
      <c r="M25" s="668">
        <v>63.75</v>
      </c>
    </row>
    <row r="26" spans="1:13" ht="14.4" customHeight="1" x14ac:dyDescent="0.3">
      <c r="A26" s="663" t="s">
        <v>1883</v>
      </c>
      <c r="B26" s="664" t="s">
        <v>2589</v>
      </c>
      <c r="C26" s="664" t="s">
        <v>2439</v>
      </c>
      <c r="D26" s="664" t="s">
        <v>2440</v>
      </c>
      <c r="E26" s="664" t="s">
        <v>2441</v>
      </c>
      <c r="F26" s="667"/>
      <c r="G26" s="667"/>
      <c r="H26" s="680">
        <v>0</v>
      </c>
      <c r="I26" s="667">
        <v>2</v>
      </c>
      <c r="J26" s="667">
        <v>414.9</v>
      </c>
      <c r="K26" s="680">
        <v>1</v>
      </c>
      <c r="L26" s="667">
        <v>2</v>
      </c>
      <c r="M26" s="668">
        <v>414.9</v>
      </c>
    </row>
    <row r="27" spans="1:13" ht="14.4" customHeight="1" x14ac:dyDescent="0.3">
      <c r="A27" s="663" t="s">
        <v>1884</v>
      </c>
      <c r="B27" s="664" t="s">
        <v>1794</v>
      </c>
      <c r="C27" s="664" t="s">
        <v>1518</v>
      </c>
      <c r="D27" s="664" t="s">
        <v>1317</v>
      </c>
      <c r="E27" s="664" t="s">
        <v>1795</v>
      </c>
      <c r="F27" s="667"/>
      <c r="G27" s="667"/>
      <c r="H27" s="680">
        <v>0</v>
      </c>
      <c r="I27" s="667">
        <v>26</v>
      </c>
      <c r="J27" s="667">
        <v>4013.36</v>
      </c>
      <c r="K27" s="680">
        <v>1</v>
      </c>
      <c r="L27" s="667">
        <v>26</v>
      </c>
      <c r="M27" s="668">
        <v>4013.36</v>
      </c>
    </row>
    <row r="28" spans="1:13" ht="14.4" customHeight="1" x14ac:dyDescent="0.3">
      <c r="A28" s="663" t="s">
        <v>1884</v>
      </c>
      <c r="B28" s="664" t="s">
        <v>1825</v>
      </c>
      <c r="C28" s="664" t="s">
        <v>2555</v>
      </c>
      <c r="D28" s="664" t="s">
        <v>2229</v>
      </c>
      <c r="E28" s="664" t="s">
        <v>2556</v>
      </c>
      <c r="F28" s="667">
        <v>1</v>
      </c>
      <c r="G28" s="667">
        <v>36.54</v>
      </c>
      <c r="H28" s="680">
        <v>1</v>
      </c>
      <c r="I28" s="667"/>
      <c r="J28" s="667"/>
      <c r="K28" s="680">
        <v>0</v>
      </c>
      <c r="L28" s="667">
        <v>1</v>
      </c>
      <c r="M28" s="668">
        <v>36.54</v>
      </c>
    </row>
    <row r="29" spans="1:13" ht="14.4" customHeight="1" x14ac:dyDescent="0.3">
      <c r="A29" s="663" t="s">
        <v>1885</v>
      </c>
      <c r="B29" s="664" t="s">
        <v>1794</v>
      </c>
      <c r="C29" s="664" t="s">
        <v>1518</v>
      </c>
      <c r="D29" s="664" t="s">
        <v>1317</v>
      </c>
      <c r="E29" s="664" t="s">
        <v>1795</v>
      </c>
      <c r="F29" s="667"/>
      <c r="G29" s="667"/>
      <c r="H29" s="680">
        <v>0</v>
      </c>
      <c r="I29" s="667">
        <v>7</v>
      </c>
      <c r="J29" s="667">
        <v>1080.52</v>
      </c>
      <c r="K29" s="680">
        <v>1</v>
      </c>
      <c r="L29" s="667">
        <v>7</v>
      </c>
      <c r="M29" s="668">
        <v>1080.52</v>
      </c>
    </row>
    <row r="30" spans="1:13" ht="14.4" customHeight="1" x14ac:dyDescent="0.3">
      <c r="A30" s="663" t="s">
        <v>1885</v>
      </c>
      <c r="B30" s="664" t="s">
        <v>1794</v>
      </c>
      <c r="C30" s="664" t="s">
        <v>2009</v>
      </c>
      <c r="D30" s="664" t="s">
        <v>2010</v>
      </c>
      <c r="E30" s="664" t="s">
        <v>2011</v>
      </c>
      <c r="F30" s="667"/>
      <c r="G30" s="667"/>
      <c r="H30" s="680">
        <v>0</v>
      </c>
      <c r="I30" s="667">
        <v>1</v>
      </c>
      <c r="J30" s="667">
        <v>149.52000000000001</v>
      </c>
      <c r="K30" s="680">
        <v>1</v>
      </c>
      <c r="L30" s="667">
        <v>1</v>
      </c>
      <c r="M30" s="668">
        <v>149.52000000000001</v>
      </c>
    </row>
    <row r="31" spans="1:13" ht="14.4" customHeight="1" x14ac:dyDescent="0.3">
      <c r="A31" s="663" t="s">
        <v>1886</v>
      </c>
      <c r="B31" s="664" t="s">
        <v>1794</v>
      </c>
      <c r="C31" s="664" t="s">
        <v>1518</v>
      </c>
      <c r="D31" s="664" t="s">
        <v>1317</v>
      </c>
      <c r="E31" s="664" t="s">
        <v>1795</v>
      </c>
      <c r="F31" s="667"/>
      <c r="G31" s="667"/>
      <c r="H31" s="680">
        <v>0</v>
      </c>
      <c r="I31" s="667">
        <v>14</v>
      </c>
      <c r="J31" s="667">
        <v>2161.04</v>
      </c>
      <c r="K31" s="680">
        <v>1</v>
      </c>
      <c r="L31" s="667">
        <v>14</v>
      </c>
      <c r="M31" s="668">
        <v>2161.04</v>
      </c>
    </row>
    <row r="32" spans="1:13" ht="14.4" customHeight="1" x14ac:dyDescent="0.3">
      <c r="A32" s="663" t="s">
        <v>1887</v>
      </c>
      <c r="B32" s="664" t="s">
        <v>1743</v>
      </c>
      <c r="C32" s="664" t="s">
        <v>1343</v>
      </c>
      <c r="D32" s="664" t="s">
        <v>1344</v>
      </c>
      <c r="E32" s="664" t="s">
        <v>1345</v>
      </c>
      <c r="F32" s="667"/>
      <c r="G32" s="667"/>
      <c r="H32" s="680">
        <v>0</v>
      </c>
      <c r="I32" s="667">
        <v>2</v>
      </c>
      <c r="J32" s="667">
        <v>1337.08</v>
      </c>
      <c r="K32" s="680">
        <v>1</v>
      </c>
      <c r="L32" s="667">
        <v>2</v>
      </c>
      <c r="M32" s="668">
        <v>1337.08</v>
      </c>
    </row>
    <row r="33" spans="1:13" ht="14.4" customHeight="1" x14ac:dyDescent="0.3">
      <c r="A33" s="663" t="s">
        <v>1887</v>
      </c>
      <c r="B33" s="664" t="s">
        <v>1759</v>
      </c>
      <c r="C33" s="664" t="s">
        <v>2025</v>
      </c>
      <c r="D33" s="664" t="s">
        <v>1204</v>
      </c>
      <c r="E33" s="664" t="s">
        <v>2026</v>
      </c>
      <c r="F33" s="667"/>
      <c r="G33" s="667"/>
      <c r="H33" s="680">
        <v>0</v>
      </c>
      <c r="I33" s="667">
        <v>2</v>
      </c>
      <c r="J33" s="667">
        <v>294.52</v>
      </c>
      <c r="K33" s="680">
        <v>1</v>
      </c>
      <c r="L33" s="667">
        <v>2</v>
      </c>
      <c r="M33" s="668">
        <v>294.52</v>
      </c>
    </row>
    <row r="34" spans="1:13" ht="14.4" customHeight="1" x14ac:dyDescent="0.3">
      <c r="A34" s="663" t="s">
        <v>1887</v>
      </c>
      <c r="B34" s="664" t="s">
        <v>1759</v>
      </c>
      <c r="C34" s="664" t="s">
        <v>1203</v>
      </c>
      <c r="D34" s="664" t="s">
        <v>1204</v>
      </c>
      <c r="E34" s="664" t="s">
        <v>1764</v>
      </c>
      <c r="F34" s="667"/>
      <c r="G34" s="667"/>
      <c r="H34" s="680">
        <v>0</v>
      </c>
      <c r="I34" s="667">
        <v>2</v>
      </c>
      <c r="J34" s="667">
        <v>1847.48</v>
      </c>
      <c r="K34" s="680">
        <v>1</v>
      </c>
      <c r="L34" s="667">
        <v>2</v>
      </c>
      <c r="M34" s="668">
        <v>1847.48</v>
      </c>
    </row>
    <row r="35" spans="1:13" ht="14.4" customHeight="1" x14ac:dyDescent="0.3">
      <c r="A35" s="663" t="s">
        <v>1887</v>
      </c>
      <c r="B35" s="664" t="s">
        <v>1794</v>
      </c>
      <c r="C35" s="664" t="s">
        <v>1934</v>
      </c>
      <c r="D35" s="664" t="s">
        <v>1317</v>
      </c>
      <c r="E35" s="664" t="s">
        <v>1935</v>
      </c>
      <c r="F35" s="667">
        <v>26</v>
      </c>
      <c r="G35" s="667">
        <v>0</v>
      </c>
      <c r="H35" s="680"/>
      <c r="I35" s="667"/>
      <c r="J35" s="667"/>
      <c r="K35" s="680"/>
      <c r="L35" s="667">
        <v>26</v>
      </c>
      <c r="M35" s="668">
        <v>0</v>
      </c>
    </row>
    <row r="36" spans="1:13" ht="14.4" customHeight="1" x14ac:dyDescent="0.3">
      <c r="A36" s="663" t="s">
        <v>1887</v>
      </c>
      <c r="B36" s="664" t="s">
        <v>1794</v>
      </c>
      <c r="C36" s="664" t="s">
        <v>1518</v>
      </c>
      <c r="D36" s="664" t="s">
        <v>1317</v>
      </c>
      <c r="E36" s="664" t="s">
        <v>1795</v>
      </c>
      <c r="F36" s="667"/>
      <c r="G36" s="667"/>
      <c r="H36" s="680">
        <v>0</v>
      </c>
      <c r="I36" s="667">
        <v>43</v>
      </c>
      <c r="J36" s="667">
        <v>6637.4800000000014</v>
      </c>
      <c r="K36" s="680">
        <v>1</v>
      </c>
      <c r="L36" s="667">
        <v>43</v>
      </c>
      <c r="M36" s="668">
        <v>6637.4800000000014</v>
      </c>
    </row>
    <row r="37" spans="1:13" ht="14.4" customHeight="1" x14ac:dyDescent="0.3">
      <c r="A37" s="663" t="s">
        <v>1887</v>
      </c>
      <c r="B37" s="664" t="s">
        <v>1794</v>
      </c>
      <c r="C37" s="664" t="s">
        <v>1646</v>
      </c>
      <c r="D37" s="664" t="s">
        <v>1857</v>
      </c>
      <c r="E37" s="664" t="s">
        <v>1858</v>
      </c>
      <c r="F37" s="667"/>
      <c r="G37" s="667"/>
      <c r="H37" s="680">
        <v>0</v>
      </c>
      <c r="I37" s="667">
        <v>2</v>
      </c>
      <c r="J37" s="667">
        <v>222.44</v>
      </c>
      <c r="K37" s="680">
        <v>1</v>
      </c>
      <c r="L37" s="667">
        <v>2</v>
      </c>
      <c r="M37" s="668">
        <v>222.44</v>
      </c>
    </row>
    <row r="38" spans="1:13" ht="14.4" customHeight="1" x14ac:dyDescent="0.3">
      <c r="A38" s="663" t="s">
        <v>1887</v>
      </c>
      <c r="B38" s="664" t="s">
        <v>1794</v>
      </c>
      <c r="C38" s="664" t="s">
        <v>2009</v>
      </c>
      <c r="D38" s="664" t="s">
        <v>2010</v>
      </c>
      <c r="E38" s="664" t="s">
        <v>2011</v>
      </c>
      <c r="F38" s="667"/>
      <c r="G38" s="667"/>
      <c r="H38" s="680">
        <v>0</v>
      </c>
      <c r="I38" s="667">
        <v>12</v>
      </c>
      <c r="J38" s="667">
        <v>1794.24</v>
      </c>
      <c r="K38" s="680">
        <v>1</v>
      </c>
      <c r="L38" s="667">
        <v>12</v>
      </c>
      <c r="M38" s="668">
        <v>1794.24</v>
      </c>
    </row>
    <row r="39" spans="1:13" ht="14.4" customHeight="1" x14ac:dyDescent="0.3">
      <c r="A39" s="663" t="s">
        <v>1887</v>
      </c>
      <c r="B39" s="664" t="s">
        <v>1794</v>
      </c>
      <c r="C39" s="664" t="s">
        <v>1974</v>
      </c>
      <c r="D39" s="664" t="s">
        <v>1317</v>
      </c>
      <c r="E39" s="664" t="s">
        <v>1795</v>
      </c>
      <c r="F39" s="667">
        <v>18</v>
      </c>
      <c r="G39" s="667">
        <v>2778.48</v>
      </c>
      <c r="H39" s="680">
        <v>1</v>
      </c>
      <c r="I39" s="667"/>
      <c r="J39" s="667"/>
      <c r="K39" s="680">
        <v>0</v>
      </c>
      <c r="L39" s="667">
        <v>18</v>
      </c>
      <c r="M39" s="668">
        <v>2778.48</v>
      </c>
    </row>
    <row r="40" spans="1:13" ht="14.4" customHeight="1" x14ac:dyDescent="0.3">
      <c r="A40" s="663" t="s">
        <v>1887</v>
      </c>
      <c r="B40" s="664" t="s">
        <v>1825</v>
      </c>
      <c r="C40" s="664" t="s">
        <v>1258</v>
      </c>
      <c r="D40" s="664" t="s">
        <v>550</v>
      </c>
      <c r="E40" s="664" t="s">
        <v>1826</v>
      </c>
      <c r="F40" s="667"/>
      <c r="G40" s="667"/>
      <c r="H40" s="680">
        <v>0</v>
      </c>
      <c r="I40" s="667">
        <v>18</v>
      </c>
      <c r="J40" s="667">
        <v>328.68</v>
      </c>
      <c r="K40" s="680">
        <v>1</v>
      </c>
      <c r="L40" s="667">
        <v>18</v>
      </c>
      <c r="M40" s="668">
        <v>328.68</v>
      </c>
    </row>
    <row r="41" spans="1:13" ht="14.4" customHeight="1" x14ac:dyDescent="0.3">
      <c r="A41" s="663" t="s">
        <v>1887</v>
      </c>
      <c r="B41" s="664" t="s">
        <v>1825</v>
      </c>
      <c r="C41" s="664" t="s">
        <v>1197</v>
      </c>
      <c r="D41" s="664" t="s">
        <v>550</v>
      </c>
      <c r="E41" s="664" t="s">
        <v>1827</v>
      </c>
      <c r="F41" s="667"/>
      <c r="G41" s="667"/>
      <c r="H41" s="680">
        <v>0</v>
      </c>
      <c r="I41" s="667">
        <v>1</v>
      </c>
      <c r="J41" s="667">
        <v>36.54</v>
      </c>
      <c r="K41" s="680">
        <v>1</v>
      </c>
      <c r="L41" s="667">
        <v>1</v>
      </c>
      <c r="M41" s="668">
        <v>36.54</v>
      </c>
    </row>
    <row r="42" spans="1:13" ht="14.4" customHeight="1" x14ac:dyDescent="0.3">
      <c r="A42" s="663" t="s">
        <v>1887</v>
      </c>
      <c r="B42" s="664" t="s">
        <v>1825</v>
      </c>
      <c r="C42" s="664" t="s">
        <v>2553</v>
      </c>
      <c r="D42" s="664" t="s">
        <v>550</v>
      </c>
      <c r="E42" s="664" t="s">
        <v>1826</v>
      </c>
      <c r="F42" s="667">
        <v>1</v>
      </c>
      <c r="G42" s="667">
        <v>18.260000000000002</v>
      </c>
      <c r="H42" s="680">
        <v>1</v>
      </c>
      <c r="I42" s="667"/>
      <c r="J42" s="667"/>
      <c r="K42" s="680">
        <v>0</v>
      </c>
      <c r="L42" s="667">
        <v>1</v>
      </c>
      <c r="M42" s="668">
        <v>18.260000000000002</v>
      </c>
    </row>
    <row r="43" spans="1:13" ht="14.4" customHeight="1" x14ac:dyDescent="0.3">
      <c r="A43" s="663" t="s">
        <v>1887</v>
      </c>
      <c r="B43" s="664" t="s">
        <v>1843</v>
      </c>
      <c r="C43" s="664" t="s">
        <v>2465</v>
      </c>
      <c r="D43" s="664" t="s">
        <v>2466</v>
      </c>
      <c r="E43" s="664" t="s">
        <v>2467</v>
      </c>
      <c r="F43" s="667">
        <v>1</v>
      </c>
      <c r="G43" s="667">
        <v>131.37</v>
      </c>
      <c r="H43" s="680">
        <v>1</v>
      </c>
      <c r="I43" s="667"/>
      <c r="J43" s="667"/>
      <c r="K43" s="680">
        <v>0</v>
      </c>
      <c r="L43" s="667">
        <v>1</v>
      </c>
      <c r="M43" s="668">
        <v>131.37</v>
      </c>
    </row>
    <row r="44" spans="1:13" ht="14.4" customHeight="1" x14ac:dyDescent="0.3">
      <c r="A44" s="663" t="s">
        <v>1888</v>
      </c>
      <c r="B44" s="664" t="s">
        <v>1794</v>
      </c>
      <c r="C44" s="664" t="s">
        <v>1518</v>
      </c>
      <c r="D44" s="664" t="s">
        <v>1317</v>
      </c>
      <c r="E44" s="664" t="s">
        <v>1795</v>
      </c>
      <c r="F44" s="667"/>
      <c r="G44" s="667"/>
      <c r="H44" s="680">
        <v>0</v>
      </c>
      <c r="I44" s="667">
        <v>56</v>
      </c>
      <c r="J44" s="667">
        <v>8644.1600000000017</v>
      </c>
      <c r="K44" s="680">
        <v>1</v>
      </c>
      <c r="L44" s="667">
        <v>56</v>
      </c>
      <c r="M44" s="668">
        <v>8644.1600000000017</v>
      </c>
    </row>
    <row r="45" spans="1:13" ht="14.4" customHeight="1" x14ac:dyDescent="0.3">
      <c r="A45" s="663" t="s">
        <v>1888</v>
      </c>
      <c r="B45" s="664" t="s">
        <v>1794</v>
      </c>
      <c r="C45" s="664" t="s">
        <v>2536</v>
      </c>
      <c r="D45" s="664" t="s">
        <v>2537</v>
      </c>
      <c r="E45" s="664" t="s">
        <v>2538</v>
      </c>
      <c r="F45" s="667"/>
      <c r="G45" s="667"/>
      <c r="H45" s="680">
        <v>0</v>
      </c>
      <c r="I45" s="667">
        <v>1</v>
      </c>
      <c r="J45" s="667">
        <v>75.73</v>
      </c>
      <c r="K45" s="680">
        <v>1</v>
      </c>
      <c r="L45" s="667">
        <v>1</v>
      </c>
      <c r="M45" s="668">
        <v>75.73</v>
      </c>
    </row>
    <row r="46" spans="1:13" ht="14.4" customHeight="1" x14ac:dyDescent="0.3">
      <c r="A46" s="663" t="s">
        <v>1888</v>
      </c>
      <c r="B46" s="664" t="s">
        <v>1825</v>
      </c>
      <c r="C46" s="664" t="s">
        <v>1258</v>
      </c>
      <c r="D46" s="664" t="s">
        <v>550</v>
      </c>
      <c r="E46" s="664" t="s">
        <v>1826</v>
      </c>
      <c r="F46" s="667"/>
      <c r="G46" s="667"/>
      <c r="H46" s="680">
        <v>0</v>
      </c>
      <c r="I46" s="667">
        <v>1</v>
      </c>
      <c r="J46" s="667">
        <v>18.260000000000002</v>
      </c>
      <c r="K46" s="680">
        <v>1</v>
      </c>
      <c r="L46" s="667">
        <v>1</v>
      </c>
      <c r="M46" s="668">
        <v>18.260000000000002</v>
      </c>
    </row>
    <row r="47" spans="1:13" ht="14.4" customHeight="1" x14ac:dyDescent="0.3">
      <c r="A47" s="663" t="s">
        <v>1889</v>
      </c>
      <c r="B47" s="664" t="s">
        <v>1782</v>
      </c>
      <c r="C47" s="664" t="s">
        <v>1231</v>
      </c>
      <c r="D47" s="664" t="s">
        <v>1288</v>
      </c>
      <c r="E47" s="664" t="s">
        <v>1783</v>
      </c>
      <c r="F47" s="667"/>
      <c r="G47" s="667"/>
      <c r="H47" s="680">
        <v>0</v>
      </c>
      <c r="I47" s="667">
        <v>4</v>
      </c>
      <c r="J47" s="667">
        <v>235.44</v>
      </c>
      <c r="K47" s="680">
        <v>1</v>
      </c>
      <c r="L47" s="667">
        <v>4</v>
      </c>
      <c r="M47" s="668">
        <v>235.44</v>
      </c>
    </row>
    <row r="48" spans="1:13" ht="14.4" customHeight="1" x14ac:dyDescent="0.3">
      <c r="A48" s="663" t="s">
        <v>1889</v>
      </c>
      <c r="B48" s="664" t="s">
        <v>1782</v>
      </c>
      <c r="C48" s="664" t="s">
        <v>2044</v>
      </c>
      <c r="D48" s="664" t="s">
        <v>1288</v>
      </c>
      <c r="E48" s="664" t="s">
        <v>2045</v>
      </c>
      <c r="F48" s="667">
        <v>2</v>
      </c>
      <c r="G48" s="667">
        <v>0</v>
      </c>
      <c r="H48" s="680"/>
      <c r="I48" s="667"/>
      <c r="J48" s="667"/>
      <c r="K48" s="680"/>
      <c r="L48" s="667">
        <v>2</v>
      </c>
      <c r="M48" s="668">
        <v>0</v>
      </c>
    </row>
    <row r="49" spans="1:13" ht="14.4" customHeight="1" x14ac:dyDescent="0.3">
      <c r="A49" s="663" t="s">
        <v>1889</v>
      </c>
      <c r="B49" s="664" t="s">
        <v>1794</v>
      </c>
      <c r="C49" s="664" t="s">
        <v>1518</v>
      </c>
      <c r="D49" s="664" t="s">
        <v>1317</v>
      </c>
      <c r="E49" s="664" t="s">
        <v>1795</v>
      </c>
      <c r="F49" s="667"/>
      <c r="G49" s="667"/>
      <c r="H49" s="680">
        <v>0</v>
      </c>
      <c r="I49" s="667">
        <v>104</v>
      </c>
      <c r="J49" s="667">
        <v>16053.440000000006</v>
      </c>
      <c r="K49" s="680">
        <v>1</v>
      </c>
      <c r="L49" s="667">
        <v>104</v>
      </c>
      <c r="M49" s="668">
        <v>16053.440000000006</v>
      </c>
    </row>
    <row r="50" spans="1:13" ht="14.4" customHeight="1" x14ac:dyDescent="0.3">
      <c r="A50" s="663" t="s">
        <v>1889</v>
      </c>
      <c r="B50" s="664" t="s">
        <v>1794</v>
      </c>
      <c r="C50" s="664" t="s">
        <v>2539</v>
      </c>
      <c r="D50" s="664" t="s">
        <v>2540</v>
      </c>
      <c r="E50" s="664" t="s">
        <v>2541</v>
      </c>
      <c r="F50" s="667"/>
      <c r="G50" s="667"/>
      <c r="H50" s="680">
        <v>0</v>
      </c>
      <c r="I50" s="667">
        <v>1</v>
      </c>
      <c r="J50" s="667">
        <v>66.08</v>
      </c>
      <c r="K50" s="680">
        <v>1</v>
      </c>
      <c r="L50" s="667">
        <v>1</v>
      </c>
      <c r="M50" s="668">
        <v>66.08</v>
      </c>
    </row>
    <row r="51" spans="1:13" ht="14.4" customHeight="1" x14ac:dyDescent="0.3">
      <c r="A51" s="663" t="s">
        <v>1889</v>
      </c>
      <c r="B51" s="664" t="s">
        <v>1794</v>
      </c>
      <c r="C51" s="664" t="s">
        <v>2536</v>
      </c>
      <c r="D51" s="664" t="s">
        <v>2537</v>
      </c>
      <c r="E51" s="664" t="s">
        <v>2538</v>
      </c>
      <c r="F51" s="667"/>
      <c r="G51" s="667"/>
      <c r="H51" s="680">
        <v>0</v>
      </c>
      <c r="I51" s="667">
        <v>1</v>
      </c>
      <c r="J51" s="667">
        <v>75.73</v>
      </c>
      <c r="K51" s="680">
        <v>1</v>
      </c>
      <c r="L51" s="667">
        <v>1</v>
      </c>
      <c r="M51" s="668">
        <v>75.73</v>
      </c>
    </row>
    <row r="52" spans="1:13" ht="14.4" customHeight="1" x14ac:dyDescent="0.3">
      <c r="A52" s="663" t="s">
        <v>1889</v>
      </c>
      <c r="B52" s="664" t="s">
        <v>1794</v>
      </c>
      <c r="C52" s="664" t="s">
        <v>2542</v>
      </c>
      <c r="D52" s="664" t="s">
        <v>2537</v>
      </c>
      <c r="E52" s="664" t="s">
        <v>2543</v>
      </c>
      <c r="F52" s="667">
        <v>1</v>
      </c>
      <c r="G52" s="667">
        <v>0</v>
      </c>
      <c r="H52" s="680"/>
      <c r="I52" s="667"/>
      <c r="J52" s="667"/>
      <c r="K52" s="680"/>
      <c r="L52" s="667">
        <v>1</v>
      </c>
      <c r="M52" s="668">
        <v>0</v>
      </c>
    </row>
    <row r="53" spans="1:13" ht="14.4" customHeight="1" x14ac:dyDescent="0.3">
      <c r="A53" s="663" t="s">
        <v>1889</v>
      </c>
      <c r="B53" s="664" t="s">
        <v>1825</v>
      </c>
      <c r="C53" s="664" t="s">
        <v>1258</v>
      </c>
      <c r="D53" s="664" t="s">
        <v>550</v>
      </c>
      <c r="E53" s="664" t="s">
        <v>1826</v>
      </c>
      <c r="F53" s="667"/>
      <c r="G53" s="667"/>
      <c r="H53" s="680">
        <v>0</v>
      </c>
      <c r="I53" s="667">
        <v>22</v>
      </c>
      <c r="J53" s="667">
        <v>401.72</v>
      </c>
      <c r="K53" s="680">
        <v>1</v>
      </c>
      <c r="L53" s="667">
        <v>22</v>
      </c>
      <c r="M53" s="668">
        <v>401.72</v>
      </c>
    </row>
    <row r="54" spans="1:13" ht="14.4" customHeight="1" x14ac:dyDescent="0.3">
      <c r="A54" s="663" t="s">
        <v>1889</v>
      </c>
      <c r="B54" s="664" t="s">
        <v>1825</v>
      </c>
      <c r="C54" s="664" t="s">
        <v>2084</v>
      </c>
      <c r="D54" s="664" t="s">
        <v>550</v>
      </c>
      <c r="E54" s="664" t="s">
        <v>2085</v>
      </c>
      <c r="F54" s="667"/>
      <c r="G54" s="667"/>
      <c r="H54" s="680"/>
      <c r="I54" s="667">
        <v>5</v>
      </c>
      <c r="J54" s="667">
        <v>0</v>
      </c>
      <c r="K54" s="680"/>
      <c r="L54" s="667">
        <v>5</v>
      </c>
      <c r="M54" s="668">
        <v>0</v>
      </c>
    </row>
    <row r="55" spans="1:13" ht="14.4" customHeight="1" x14ac:dyDescent="0.3">
      <c r="A55" s="663" t="s">
        <v>1889</v>
      </c>
      <c r="B55" s="664" t="s">
        <v>1830</v>
      </c>
      <c r="C55" s="664" t="s">
        <v>2104</v>
      </c>
      <c r="D55" s="664" t="s">
        <v>2105</v>
      </c>
      <c r="E55" s="664" t="s">
        <v>2106</v>
      </c>
      <c r="F55" s="667"/>
      <c r="G55" s="667"/>
      <c r="H55" s="680">
        <v>0</v>
      </c>
      <c r="I55" s="667">
        <v>2</v>
      </c>
      <c r="J55" s="667">
        <v>62.64</v>
      </c>
      <c r="K55" s="680">
        <v>1</v>
      </c>
      <c r="L55" s="667">
        <v>2</v>
      </c>
      <c r="M55" s="668">
        <v>62.64</v>
      </c>
    </row>
    <row r="56" spans="1:13" ht="14.4" customHeight="1" x14ac:dyDescent="0.3">
      <c r="A56" s="663" t="s">
        <v>1889</v>
      </c>
      <c r="B56" s="664" t="s">
        <v>2590</v>
      </c>
      <c r="C56" s="664" t="s">
        <v>2087</v>
      </c>
      <c r="D56" s="664" t="s">
        <v>2088</v>
      </c>
      <c r="E56" s="664" t="s">
        <v>1840</v>
      </c>
      <c r="F56" s="667"/>
      <c r="G56" s="667"/>
      <c r="H56" s="680">
        <v>0</v>
      </c>
      <c r="I56" s="667">
        <v>2</v>
      </c>
      <c r="J56" s="667">
        <v>264</v>
      </c>
      <c r="K56" s="680">
        <v>1</v>
      </c>
      <c r="L56" s="667">
        <v>2</v>
      </c>
      <c r="M56" s="668">
        <v>264</v>
      </c>
    </row>
    <row r="57" spans="1:13" ht="14.4" customHeight="1" x14ac:dyDescent="0.3">
      <c r="A57" s="663" t="s">
        <v>1889</v>
      </c>
      <c r="B57" s="664" t="s">
        <v>2591</v>
      </c>
      <c r="C57" s="664" t="s">
        <v>2090</v>
      </c>
      <c r="D57" s="664" t="s">
        <v>2091</v>
      </c>
      <c r="E57" s="664" t="s">
        <v>2092</v>
      </c>
      <c r="F57" s="667"/>
      <c r="G57" s="667"/>
      <c r="H57" s="680">
        <v>0</v>
      </c>
      <c r="I57" s="667">
        <v>5</v>
      </c>
      <c r="J57" s="667">
        <v>1056.1299999999999</v>
      </c>
      <c r="K57" s="680">
        <v>1</v>
      </c>
      <c r="L57" s="667">
        <v>5</v>
      </c>
      <c r="M57" s="668">
        <v>1056.1299999999999</v>
      </c>
    </row>
    <row r="58" spans="1:13" ht="14.4" customHeight="1" x14ac:dyDescent="0.3">
      <c r="A58" s="663" t="s">
        <v>1889</v>
      </c>
      <c r="B58" s="664" t="s">
        <v>1843</v>
      </c>
      <c r="C58" s="664" t="s">
        <v>1346</v>
      </c>
      <c r="D58" s="664" t="s">
        <v>1347</v>
      </c>
      <c r="E58" s="664" t="s">
        <v>1844</v>
      </c>
      <c r="F58" s="667"/>
      <c r="G58" s="667"/>
      <c r="H58" s="680">
        <v>0</v>
      </c>
      <c r="I58" s="667">
        <v>1</v>
      </c>
      <c r="J58" s="667">
        <v>141.04</v>
      </c>
      <c r="K58" s="680">
        <v>1</v>
      </c>
      <c r="L58" s="667">
        <v>1</v>
      </c>
      <c r="M58" s="668">
        <v>141.04</v>
      </c>
    </row>
    <row r="59" spans="1:13" ht="14.4" customHeight="1" x14ac:dyDescent="0.3">
      <c r="A59" s="663" t="s">
        <v>1890</v>
      </c>
      <c r="B59" s="664" t="s">
        <v>1794</v>
      </c>
      <c r="C59" s="664" t="s">
        <v>1518</v>
      </c>
      <c r="D59" s="664" t="s">
        <v>1317</v>
      </c>
      <c r="E59" s="664" t="s">
        <v>1795</v>
      </c>
      <c r="F59" s="667"/>
      <c r="G59" s="667"/>
      <c r="H59" s="680">
        <v>0</v>
      </c>
      <c r="I59" s="667">
        <v>5</v>
      </c>
      <c r="J59" s="667">
        <v>771.80000000000007</v>
      </c>
      <c r="K59" s="680">
        <v>1</v>
      </c>
      <c r="L59" s="667">
        <v>5</v>
      </c>
      <c r="M59" s="668">
        <v>771.80000000000007</v>
      </c>
    </row>
    <row r="60" spans="1:13" ht="14.4" customHeight="1" x14ac:dyDescent="0.3">
      <c r="A60" s="663" t="s">
        <v>1890</v>
      </c>
      <c r="B60" s="664" t="s">
        <v>1794</v>
      </c>
      <c r="C60" s="664" t="s">
        <v>2539</v>
      </c>
      <c r="D60" s="664" t="s">
        <v>2540</v>
      </c>
      <c r="E60" s="664" t="s">
        <v>2541</v>
      </c>
      <c r="F60" s="667"/>
      <c r="G60" s="667"/>
      <c r="H60" s="680">
        <v>0</v>
      </c>
      <c r="I60" s="667">
        <v>1</v>
      </c>
      <c r="J60" s="667">
        <v>66.08</v>
      </c>
      <c r="K60" s="680">
        <v>1</v>
      </c>
      <c r="L60" s="667">
        <v>1</v>
      </c>
      <c r="M60" s="668">
        <v>66.08</v>
      </c>
    </row>
    <row r="61" spans="1:13" ht="14.4" customHeight="1" x14ac:dyDescent="0.3">
      <c r="A61" s="663" t="s">
        <v>1890</v>
      </c>
      <c r="B61" s="664" t="s">
        <v>1794</v>
      </c>
      <c r="C61" s="664" t="s">
        <v>1646</v>
      </c>
      <c r="D61" s="664" t="s">
        <v>1857</v>
      </c>
      <c r="E61" s="664" t="s">
        <v>1858</v>
      </c>
      <c r="F61" s="667"/>
      <c r="G61" s="667"/>
      <c r="H61" s="680">
        <v>0</v>
      </c>
      <c r="I61" s="667">
        <v>1</v>
      </c>
      <c r="J61" s="667">
        <v>111.22</v>
      </c>
      <c r="K61" s="680">
        <v>1</v>
      </c>
      <c r="L61" s="667">
        <v>1</v>
      </c>
      <c r="M61" s="668">
        <v>111.22</v>
      </c>
    </row>
    <row r="62" spans="1:13" ht="14.4" customHeight="1" x14ac:dyDescent="0.3">
      <c r="A62" s="663" t="s">
        <v>1891</v>
      </c>
      <c r="B62" s="664" t="s">
        <v>2592</v>
      </c>
      <c r="C62" s="664" t="s">
        <v>1215</v>
      </c>
      <c r="D62" s="664" t="s">
        <v>1216</v>
      </c>
      <c r="E62" s="664" t="s">
        <v>2115</v>
      </c>
      <c r="F62" s="667"/>
      <c r="G62" s="667"/>
      <c r="H62" s="680">
        <v>0</v>
      </c>
      <c r="I62" s="667">
        <v>2</v>
      </c>
      <c r="J62" s="667">
        <v>131.08000000000001</v>
      </c>
      <c r="K62" s="680">
        <v>1</v>
      </c>
      <c r="L62" s="667">
        <v>2</v>
      </c>
      <c r="M62" s="668">
        <v>131.08000000000001</v>
      </c>
    </row>
    <row r="63" spans="1:13" ht="14.4" customHeight="1" x14ac:dyDescent="0.3">
      <c r="A63" s="663" t="s">
        <v>1891</v>
      </c>
      <c r="B63" s="664" t="s">
        <v>1794</v>
      </c>
      <c r="C63" s="664" t="s">
        <v>1518</v>
      </c>
      <c r="D63" s="664" t="s">
        <v>1317</v>
      </c>
      <c r="E63" s="664" t="s">
        <v>1795</v>
      </c>
      <c r="F63" s="667"/>
      <c r="G63" s="667"/>
      <c r="H63" s="680">
        <v>0</v>
      </c>
      <c r="I63" s="667">
        <v>32</v>
      </c>
      <c r="J63" s="667">
        <v>4939.5199999999995</v>
      </c>
      <c r="K63" s="680">
        <v>1</v>
      </c>
      <c r="L63" s="667">
        <v>32</v>
      </c>
      <c r="M63" s="668">
        <v>4939.5199999999995</v>
      </c>
    </row>
    <row r="64" spans="1:13" ht="14.4" customHeight="1" x14ac:dyDescent="0.3">
      <c r="A64" s="663" t="s">
        <v>1891</v>
      </c>
      <c r="B64" s="664" t="s">
        <v>2593</v>
      </c>
      <c r="C64" s="664" t="s">
        <v>2125</v>
      </c>
      <c r="D64" s="664" t="s">
        <v>2126</v>
      </c>
      <c r="E64" s="664" t="s">
        <v>2127</v>
      </c>
      <c r="F64" s="667">
        <v>1</v>
      </c>
      <c r="G64" s="667">
        <v>0</v>
      </c>
      <c r="H64" s="680"/>
      <c r="I64" s="667"/>
      <c r="J64" s="667"/>
      <c r="K64" s="680"/>
      <c r="L64" s="667">
        <v>1</v>
      </c>
      <c r="M64" s="668">
        <v>0</v>
      </c>
    </row>
    <row r="65" spans="1:13" ht="14.4" customHeight="1" x14ac:dyDescent="0.3">
      <c r="A65" s="663" t="s">
        <v>1891</v>
      </c>
      <c r="B65" s="664" t="s">
        <v>1822</v>
      </c>
      <c r="C65" s="664" t="s">
        <v>1543</v>
      </c>
      <c r="D65" s="664" t="s">
        <v>1544</v>
      </c>
      <c r="E65" s="664" t="s">
        <v>1823</v>
      </c>
      <c r="F65" s="667"/>
      <c r="G65" s="667"/>
      <c r="H65" s="680">
        <v>0</v>
      </c>
      <c r="I65" s="667">
        <v>1</v>
      </c>
      <c r="J65" s="667">
        <v>4097.2</v>
      </c>
      <c r="K65" s="680">
        <v>1</v>
      </c>
      <c r="L65" s="667">
        <v>1</v>
      </c>
      <c r="M65" s="668">
        <v>4097.2</v>
      </c>
    </row>
    <row r="66" spans="1:13" ht="14.4" customHeight="1" x14ac:dyDescent="0.3">
      <c r="A66" s="663" t="s">
        <v>1891</v>
      </c>
      <c r="B66" s="664" t="s">
        <v>1825</v>
      </c>
      <c r="C66" s="664" t="s">
        <v>1258</v>
      </c>
      <c r="D66" s="664" t="s">
        <v>550</v>
      </c>
      <c r="E66" s="664" t="s">
        <v>1826</v>
      </c>
      <c r="F66" s="667"/>
      <c r="G66" s="667"/>
      <c r="H66" s="680">
        <v>0</v>
      </c>
      <c r="I66" s="667">
        <v>2</v>
      </c>
      <c r="J66" s="667">
        <v>36.520000000000003</v>
      </c>
      <c r="K66" s="680">
        <v>1</v>
      </c>
      <c r="L66" s="667">
        <v>2</v>
      </c>
      <c r="M66" s="668">
        <v>36.520000000000003</v>
      </c>
    </row>
    <row r="67" spans="1:13" ht="14.4" customHeight="1" x14ac:dyDescent="0.3">
      <c r="A67" s="663" t="s">
        <v>1891</v>
      </c>
      <c r="B67" s="664" t="s">
        <v>1825</v>
      </c>
      <c r="C67" s="664" t="s">
        <v>1197</v>
      </c>
      <c r="D67" s="664" t="s">
        <v>550</v>
      </c>
      <c r="E67" s="664" t="s">
        <v>1827</v>
      </c>
      <c r="F67" s="667"/>
      <c r="G67" s="667"/>
      <c r="H67" s="680">
        <v>0</v>
      </c>
      <c r="I67" s="667">
        <v>1</v>
      </c>
      <c r="J67" s="667">
        <v>36.54</v>
      </c>
      <c r="K67" s="680">
        <v>1</v>
      </c>
      <c r="L67" s="667">
        <v>1</v>
      </c>
      <c r="M67" s="668">
        <v>36.54</v>
      </c>
    </row>
    <row r="68" spans="1:13" ht="14.4" customHeight="1" x14ac:dyDescent="0.3">
      <c r="A68" s="663" t="s">
        <v>1892</v>
      </c>
      <c r="B68" s="664" t="s">
        <v>1794</v>
      </c>
      <c r="C68" s="664" t="s">
        <v>1518</v>
      </c>
      <c r="D68" s="664" t="s">
        <v>1317</v>
      </c>
      <c r="E68" s="664" t="s">
        <v>1795</v>
      </c>
      <c r="F68" s="667"/>
      <c r="G68" s="667"/>
      <c r="H68" s="680">
        <v>0</v>
      </c>
      <c r="I68" s="667">
        <v>3</v>
      </c>
      <c r="J68" s="667">
        <v>463.08000000000004</v>
      </c>
      <c r="K68" s="680">
        <v>1</v>
      </c>
      <c r="L68" s="667">
        <v>3</v>
      </c>
      <c r="M68" s="668">
        <v>463.08000000000004</v>
      </c>
    </row>
    <row r="69" spans="1:13" ht="14.4" customHeight="1" x14ac:dyDescent="0.3">
      <c r="A69" s="663" t="s">
        <v>1893</v>
      </c>
      <c r="B69" s="664" t="s">
        <v>1739</v>
      </c>
      <c r="C69" s="664" t="s">
        <v>2183</v>
      </c>
      <c r="D69" s="664" t="s">
        <v>1336</v>
      </c>
      <c r="E69" s="664" t="s">
        <v>2184</v>
      </c>
      <c r="F69" s="667"/>
      <c r="G69" s="667"/>
      <c r="H69" s="680"/>
      <c r="I69" s="667">
        <v>1</v>
      </c>
      <c r="J69" s="667">
        <v>0</v>
      </c>
      <c r="K69" s="680"/>
      <c r="L69" s="667">
        <v>1</v>
      </c>
      <c r="M69" s="668">
        <v>0</v>
      </c>
    </row>
    <row r="70" spans="1:13" ht="14.4" customHeight="1" x14ac:dyDescent="0.3">
      <c r="A70" s="663" t="s">
        <v>1893</v>
      </c>
      <c r="B70" s="664" t="s">
        <v>1739</v>
      </c>
      <c r="C70" s="664" t="s">
        <v>2185</v>
      </c>
      <c r="D70" s="664" t="s">
        <v>1336</v>
      </c>
      <c r="E70" s="664" t="s">
        <v>2186</v>
      </c>
      <c r="F70" s="667"/>
      <c r="G70" s="667"/>
      <c r="H70" s="680"/>
      <c r="I70" s="667">
        <v>1</v>
      </c>
      <c r="J70" s="667">
        <v>0</v>
      </c>
      <c r="K70" s="680"/>
      <c r="L70" s="667">
        <v>1</v>
      </c>
      <c r="M70" s="668">
        <v>0</v>
      </c>
    </row>
    <row r="71" spans="1:13" ht="14.4" customHeight="1" x14ac:dyDescent="0.3">
      <c r="A71" s="663" t="s">
        <v>1893</v>
      </c>
      <c r="B71" s="664" t="s">
        <v>1739</v>
      </c>
      <c r="C71" s="664" t="s">
        <v>2187</v>
      </c>
      <c r="D71" s="664" t="s">
        <v>2188</v>
      </c>
      <c r="E71" s="664" t="s">
        <v>2189</v>
      </c>
      <c r="F71" s="667"/>
      <c r="G71" s="667"/>
      <c r="H71" s="680">
        <v>0</v>
      </c>
      <c r="I71" s="667">
        <v>1</v>
      </c>
      <c r="J71" s="667">
        <v>150.59</v>
      </c>
      <c r="K71" s="680">
        <v>1</v>
      </c>
      <c r="L71" s="667">
        <v>1</v>
      </c>
      <c r="M71" s="668">
        <v>150.59</v>
      </c>
    </row>
    <row r="72" spans="1:13" ht="14.4" customHeight="1" x14ac:dyDescent="0.3">
      <c r="A72" s="663" t="s">
        <v>1893</v>
      </c>
      <c r="B72" s="664" t="s">
        <v>1759</v>
      </c>
      <c r="C72" s="664" t="s">
        <v>1325</v>
      </c>
      <c r="D72" s="664" t="s">
        <v>1204</v>
      </c>
      <c r="E72" s="664" t="s">
        <v>1763</v>
      </c>
      <c r="F72" s="667"/>
      <c r="G72" s="667"/>
      <c r="H72" s="680">
        <v>0</v>
      </c>
      <c r="I72" s="667">
        <v>4</v>
      </c>
      <c r="J72" s="667">
        <v>2173.56</v>
      </c>
      <c r="K72" s="680">
        <v>1</v>
      </c>
      <c r="L72" s="667">
        <v>4</v>
      </c>
      <c r="M72" s="668">
        <v>2173.56</v>
      </c>
    </row>
    <row r="73" spans="1:13" ht="14.4" customHeight="1" x14ac:dyDescent="0.3">
      <c r="A73" s="663" t="s">
        <v>1893</v>
      </c>
      <c r="B73" s="664" t="s">
        <v>1794</v>
      </c>
      <c r="C73" s="664" t="s">
        <v>1934</v>
      </c>
      <c r="D73" s="664" t="s">
        <v>1317</v>
      </c>
      <c r="E73" s="664" t="s">
        <v>1935</v>
      </c>
      <c r="F73" s="667">
        <v>2</v>
      </c>
      <c r="G73" s="667">
        <v>0</v>
      </c>
      <c r="H73" s="680"/>
      <c r="I73" s="667"/>
      <c r="J73" s="667"/>
      <c r="K73" s="680"/>
      <c r="L73" s="667">
        <v>2</v>
      </c>
      <c r="M73" s="668">
        <v>0</v>
      </c>
    </row>
    <row r="74" spans="1:13" ht="14.4" customHeight="1" x14ac:dyDescent="0.3">
      <c r="A74" s="663" t="s">
        <v>1893</v>
      </c>
      <c r="B74" s="664" t="s">
        <v>1794</v>
      </c>
      <c r="C74" s="664" t="s">
        <v>1518</v>
      </c>
      <c r="D74" s="664" t="s">
        <v>1317</v>
      </c>
      <c r="E74" s="664" t="s">
        <v>1795</v>
      </c>
      <c r="F74" s="667"/>
      <c r="G74" s="667"/>
      <c r="H74" s="680">
        <v>0</v>
      </c>
      <c r="I74" s="667">
        <v>26</v>
      </c>
      <c r="J74" s="667">
        <v>4013.36</v>
      </c>
      <c r="K74" s="680">
        <v>1</v>
      </c>
      <c r="L74" s="667">
        <v>26</v>
      </c>
      <c r="M74" s="668">
        <v>4013.36</v>
      </c>
    </row>
    <row r="75" spans="1:13" ht="14.4" customHeight="1" x14ac:dyDescent="0.3">
      <c r="A75" s="663" t="s">
        <v>1893</v>
      </c>
      <c r="B75" s="664" t="s">
        <v>1794</v>
      </c>
      <c r="C75" s="664" t="s">
        <v>2009</v>
      </c>
      <c r="D75" s="664" t="s">
        <v>2010</v>
      </c>
      <c r="E75" s="664" t="s">
        <v>2011</v>
      </c>
      <c r="F75" s="667"/>
      <c r="G75" s="667"/>
      <c r="H75" s="680">
        <v>0</v>
      </c>
      <c r="I75" s="667">
        <v>1</v>
      </c>
      <c r="J75" s="667">
        <v>149.52000000000001</v>
      </c>
      <c r="K75" s="680">
        <v>1</v>
      </c>
      <c r="L75" s="667">
        <v>1</v>
      </c>
      <c r="M75" s="668">
        <v>149.52000000000001</v>
      </c>
    </row>
    <row r="76" spans="1:13" ht="14.4" customHeight="1" x14ac:dyDescent="0.3">
      <c r="A76" s="663" t="s">
        <v>1893</v>
      </c>
      <c r="B76" s="664" t="s">
        <v>1794</v>
      </c>
      <c r="C76" s="664" t="s">
        <v>1316</v>
      </c>
      <c r="D76" s="664" t="s">
        <v>1317</v>
      </c>
      <c r="E76" s="664" t="s">
        <v>1796</v>
      </c>
      <c r="F76" s="667"/>
      <c r="G76" s="667"/>
      <c r="H76" s="680">
        <v>0</v>
      </c>
      <c r="I76" s="667">
        <v>1</v>
      </c>
      <c r="J76" s="667">
        <v>225.06</v>
      </c>
      <c r="K76" s="680">
        <v>1</v>
      </c>
      <c r="L76" s="667">
        <v>1</v>
      </c>
      <c r="M76" s="668">
        <v>225.06</v>
      </c>
    </row>
    <row r="77" spans="1:13" ht="14.4" customHeight="1" x14ac:dyDescent="0.3">
      <c r="A77" s="663" t="s">
        <v>1893</v>
      </c>
      <c r="B77" s="664" t="s">
        <v>2594</v>
      </c>
      <c r="C77" s="664" t="s">
        <v>2152</v>
      </c>
      <c r="D77" s="664" t="s">
        <v>2153</v>
      </c>
      <c r="E77" s="664" t="s">
        <v>2154</v>
      </c>
      <c r="F77" s="667"/>
      <c r="G77" s="667"/>
      <c r="H77" s="680">
        <v>0</v>
      </c>
      <c r="I77" s="667">
        <v>1</v>
      </c>
      <c r="J77" s="667">
        <v>70.540000000000006</v>
      </c>
      <c r="K77" s="680">
        <v>1</v>
      </c>
      <c r="L77" s="667">
        <v>1</v>
      </c>
      <c r="M77" s="668">
        <v>70.540000000000006</v>
      </c>
    </row>
    <row r="78" spans="1:13" ht="14.4" customHeight="1" x14ac:dyDescent="0.3">
      <c r="A78" s="663" t="s">
        <v>1893</v>
      </c>
      <c r="B78" s="664" t="s">
        <v>1825</v>
      </c>
      <c r="C78" s="664" t="s">
        <v>1258</v>
      </c>
      <c r="D78" s="664" t="s">
        <v>550</v>
      </c>
      <c r="E78" s="664" t="s">
        <v>1826</v>
      </c>
      <c r="F78" s="667"/>
      <c r="G78" s="667"/>
      <c r="H78" s="680">
        <v>0</v>
      </c>
      <c r="I78" s="667">
        <v>1</v>
      </c>
      <c r="J78" s="667">
        <v>18.260000000000002</v>
      </c>
      <c r="K78" s="680">
        <v>1</v>
      </c>
      <c r="L78" s="667">
        <v>1</v>
      </c>
      <c r="M78" s="668">
        <v>18.260000000000002</v>
      </c>
    </row>
    <row r="79" spans="1:13" ht="14.4" customHeight="1" x14ac:dyDescent="0.3">
      <c r="A79" s="663" t="s">
        <v>1893</v>
      </c>
      <c r="B79" s="664" t="s">
        <v>1825</v>
      </c>
      <c r="C79" s="664" t="s">
        <v>1197</v>
      </c>
      <c r="D79" s="664" t="s">
        <v>550</v>
      </c>
      <c r="E79" s="664" t="s">
        <v>1827</v>
      </c>
      <c r="F79" s="667"/>
      <c r="G79" s="667"/>
      <c r="H79" s="680">
        <v>0</v>
      </c>
      <c r="I79" s="667">
        <v>7</v>
      </c>
      <c r="J79" s="667">
        <v>255.78</v>
      </c>
      <c r="K79" s="680">
        <v>1</v>
      </c>
      <c r="L79" s="667">
        <v>7</v>
      </c>
      <c r="M79" s="668">
        <v>255.78</v>
      </c>
    </row>
    <row r="80" spans="1:13" ht="14.4" customHeight="1" x14ac:dyDescent="0.3">
      <c r="A80" s="663" t="s">
        <v>1893</v>
      </c>
      <c r="B80" s="664" t="s">
        <v>1830</v>
      </c>
      <c r="C80" s="664" t="s">
        <v>2104</v>
      </c>
      <c r="D80" s="664" t="s">
        <v>2105</v>
      </c>
      <c r="E80" s="664" t="s">
        <v>2106</v>
      </c>
      <c r="F80" s="667"/>
      <c r="G80" s="667"/>
      <c r="H80" s="680">
        <v>0</v>
      </c>
      <c r="I80" s="667">
        <v>1</v>
      </c>
      <c r="J80" s="667">
        <v>31.32</v>
      </c>
      <c r="K80" s="680">
        <v>1</v>
      </c>
      <c r="L80" s="667">
        <v>1</v>
      </c>
      <c r="M80" s="668">
        <v>31.32</v>
      </c>
    </row>
    <row r="81" spans="1:13" ht="14.4" customHeight="1" x14ac:dyDescent="0.3">
      <c r="A81" s="663" t="s">
        <v>1893</v>
      </c>
      <c r="B81" s="664" t="s">
        <v>1830</v>
      </c>
      <c r="C81" s="664" t="s">
        <v>2190</v>
      </c>
      <c r="D81" s="664" t="s">
        <v>2105</v>
      </c>
      <c r="E81" s="664" t="s">
        <v>2191</v>
      </c>
      <c r="F81" s="667"/>
      <c r="G81" s="667"/>
      <c r="H81" s="680">
        <v>0</v>
      </c>
      <c r="I81" s="667">
        <v>1</v>
      </c>
      <c r="J81" s="667">
        <v>300.68</v>
      </c>
      <c r="K81" s="680">
        <v>1</v>
      </c>
      <c r="L81" s="667">
        <v>1</v>
      </c>
      <c r="M81" s="668">
        <v>300.68</v>
      </c>
    </row>
    <row r="82" spans="1:13" ht="14.4" customHeight="1" x14ac:dyDescent="0.3">
      <c r="A82" s="663" t="s">
        <v>1893</v>
      </c>
      <c r="B82" s="664" t="s">
        <v>1832</v>
      </c>
      <c r="C82" s="664" t="s">
        <v>1227</v>
      </c>
      <c r="D82" s="664" t="s">
        <v>1833</v>
      </c>
      <c r="E82" s="664" t="s">
        <v>1834</v>
      </c>
      <c r="F82" s="667"/>
      <c r="G82" s="667"/>
      <c r="H82" s="680">
        <v>0</v>
      </c>
      <c r="I82" s="667">
        <v>2</v>
      </c>
      <c r="J82" s="667">
        <v>848.48</v>
      </c>
      <c r="K82" s="680">
        <v>1</v>
      </c>
      <c r="L82" s="667">
        <v>2</v>
      </c>
      <c r="M82" s="668">
        <v>848.48</v>
      </c>
    </row>
    <row r="83" spans="1:13" ht="14.4" customHeight="1" x14ac:dyDescent="0.3">
      <c r="A83" s="663" t="s">
        <v>1894</v>
      </c>
      <c r="B83" s="664" t="s">
        <v>1794</v>
      </c>
      <c r="C83" s="664" t="s">
        <v>1518</v>
      </c>
      <c r="D83" s="664" t="s">
        <v>1317</v>
      </c>
      <c r="E83" s="664" t="s">
        <v>1795</v>
      </c>
      <c r="F83" s="667"/>
      <c r="G83" s="667"/>
      <c r="H83" s="680">
        <v>0</v>
      </c>
      <c r="I83" s="667">
        <v>20</v>
      </c>
      <c r="J83" s="667">
        <v>3087.2000000000003</v>
      </c>
      <c r="K83" s="680">
        <v>1</v>
      </c>
      <c r="L83" s="667">
        <v>20</v>
      </c>
      <c r="M83" s="668">
        <v>3087.2000000000003</v>
      </c>
    </row>
    <row r="84" spans="1:13" ht="14.4" customHeight="1" x14ac:dyDescent="0.3">
      <c r="A84" s="663" t="s">
        <v>1896</v>
      </c>
      <c r="B84" s="664" t="s">
        <v>1794</v>
      </c>
      <c r="C84" s="664" t="s">
        <v>1934</v>
      </c>
      <c r="D84" s="664" t="s">
        <v>1317</v>
      </c>
      <c r="E84" s="664" t="s">
        <v>1935</v>
      </c>
      <c r="F84" s="667">
        <v>1</v>
      </c>
      <c r="G84" s="667">
        <v>0</v>
      </c>
      <c r="H84" s="680"/>
      <c r="I84" s="667"/>
      <c r="J84" s="667"/>
      <c r="K84" s="680"/>
      <c r="L84" s="667">
        <v>1</v>
      </c>
      <c r="M84" s="668">
        <v>0</v>
      </c>
    </row>
    <row r="85" spans="1:13" ht="14.4" customHeight="1" x14ac:dyDescent="0.3">
      <c r="A85" s="663" t="s">
        <v>1896</v>
      </c>
      <c r="B85" s="664" t="s">
        <v>1794</v>
      </c>
      <c r="C85" s="664" t="s">
        <v>1518</v>
      </c>
      <c r="D85" s="664" t="s">
        <v>1317</v>
      </c>
      <c r="E85" s="664" t="s">
        <v>1795</v>
      </c>
      <c r="F85" s="667"/>
      <c r="G85" s="667"/>
      <c r="H85" s="680">
        <v>0</v>
      </c>
      <c r="I85" s="667">
        <v>7</v>
      </c>
      <c r="J85" s="667">
        <v>1080.52</v>
      </c>
      <c r="K85" s="680">
        <v>1</v>
      </c>
      <c r="L85" s="667">
        <v>7</v>
      </c>
      <c r="M85" s="668">
        <v>1080.52</v>
      </c>
    </row>
    <row r="86" spans="1:13" ht="14.4" customHeight="1" x14ac:dyDescent="0.3">
      <c r="A86" s="663" t="s">
        <v>1896</v>
      </c>
      <c r="B86" s="664" t="s">
        <v>1825</v>
      </c>
      <c r="C86" s="664" t="s">
        <v>1258</v>
      </c>
      <c r="D86" s="664" t="s">
        <v>550</v>
      </c>
      <c r="E86" s="664" t="s">
        <v>1826</v>
      </c>
      <c r="F86" s="667"/>
      <c r="G86" s="667"/>
      <c r="H86" s="680">
        <v>0</v>
      </c>
      <c r="I86" s="667">
        <v>2</v>
      </c>
      <c r="J86" s="667">
        <v>36.520000000000003</v>
      </c>
      <c r="K86" s="680">
        <v>1</v>
      </c>
      <c r="L86" s="667">
        <v>2</v>
      </c>
      <c r="M86" s="668">
        <v>36.520000000000003</v>
      </c>
    </row>
    <row r="87" spans="1:13" ht="14.4" customHeight="1" x14ac:dyDescent="0.3">
      <c r="A87" s="663" t="s">
        <v>1897</v>
      </c>
      <c r="B87" s="664" t="s">
        <v>1794</v>
      </c>
      <c r="C87" s="664" t="s">
        <v>1934</v>
      </c>
      <c r="D87" s="664" t="s">
        <v>1317</v>
      </c>
      <c r="E87" s="664" t="s">
        <v>1935</v>
      </c>
      <c r="F87" s="667">
        <v>7</v>
      </c>
      <c r="G87" s="667">
        <v>0</v>
      </c>
      <c r="H87" s="680"/>
      <c r="I87" s="667"/>
      <c r="J87" s="667"/>
      <c r="K87" s="680"/>
      <c r="L87" s="667">
        <v>7</v>
      </c>
      <c r="M87" s="668">
        <v>0</v>
      </c>
    </row>
    <row r="88" spans="1:13" ht="14.4" customHeight="1" x14ac:dyDescent="0.3">
      <c r="A88" s="663" t="s">
        <v>1897</v>
      </c>
      <c r="B88" s="664" t="s">
        <v>1794</v>
      </c>
      <c r="C88" s="664" t="s">
        <v>1518</v>
      </c>
      <c r="D88" s="664" t="s">
        <v>1317</v>
      </c>
      <c r="E88" s="664" t="s">
        <v>1795</v>
      </c>
      <c r="F88" s="667"/>
      <c r="G88" s="667"/>
      <c r="H88" s="680">
        <v>0</v>
      </c>
      <c r="I88" s="667">
        <v>14</v>
      </c>
      <c r="J88" s="667">
        <v>2161.04</v>
      </c>
      <c r="K88" s="680">
        <v>1</v>
      </c>
      <c r="L88" s="667">
        <v>14</v>
      </c>
      <c r="M88" s="668">
        <v>2161.04</v>
      </c>
    </row>
    <row r="89" spans="1:13" ht="14.4" customHeight="1" x14ac:dyDescent="0.3">
      <c r="A89" s="663" t="s">
        <v>1898</v>
      </c>
      <c r="B89" s="664" t="s">
        <v>1794</v>
      </c>
      <c r="C89" s="664" t="s">
        <v>1518</v>
      </c>
      <c r="D89" s="664" t="s">
        <v>1317</v>
      </c>
      <c r="E89" s="664" t="s">
        <v>1795</v>
      </c>
      <c r="F89" s="667"/>
      <c r="G89" s="667"/>
      <c r="H89" s="680">
        <v>0</v>
      </c>
      <c r="I89" s="667">
        <v>43</v>
      </c>
      <c r="J89" s="667">
        <v>6637.4800000000005</v>
      </c>
      <c r="K89" s="680">
        <v>1</v>
      </c>
      <c r="L89" s="667">
        <v>43</v>
      </c>
      <c r="M89" s="668">
        <v>6637.4800000000005</v>
      </c>
    </row>
    <row r="90" spans="1:13" ht="14.4" customHeight="1" x14ac:dyDescent="0.3">
      <c r="A90" s="663" t="s">
        <v>1898</v>
      </c>
      <c r="B90" s="664" t="s">
        <v>1825</v>
      </c>
      <c r="C90" s="664" t="s">
        <v>1258</v>
      </c>
      <c r="D90" s="664" t="s">
        <v>550</v>
      </c>
      <c r="E90" s="664" t="s">
        <v>1826</v>
      </c>
      <c r="F90" s="667"/>
      <c r="G90" s="667"/>
      <c r="H90" s="680">
        <v>0</v>
      </c>
      <c r="I90" s="667">
        <v>5</v>
      </c>
      <c r="J90" s="667">
        <v>91.300000000000011</v>
      </c>
      <c r="K90" s="680">
        <v>1</v>
      </c>
      <c r="L90" s="667">
        <v>5</v>
      </c>
      <c r="M90" s="668">
        <v>91.300000000000011</v>
      </c>
    </row>
    <row r="91" spans="1:13" ht="14.4" customHeight="1" x14ac:dyDescent="0.3">
      <c r="A91" s="663" t="s">
        <v>1898</v>
      </c>
      <c r="B91" s="664" t="s">
        <v>1825</v>
      </c>
      <c r="C91" s="664" t="s">
        <v>1197</v>
      </c>
      <c r="D91" s="664" t="s">
        <v>550</v>
      </c>
      <c r="E91" s="664" t="s">
        <v>1827</v>
      </c>
      <c r="F91" s="667"/>
      <c r="G91" s="667"/>
      <c r="H91" s="680">
        <v>0</v>
      </c>
      <c r="I91" s="667">
        <v>1</v>
      </c>
      <c r="J91" s="667">
        <v>36.54</v>
      </c>
      <c r="K91" s="680">
        <v>1</v>
      </c>
      <c r="L91" s="667">
        <v>1</v>
      </c>
      <c r="M91" s="668">
        <v>36.54</v>
      </c>
    </row>
    <row r="92" spans="1:13" ht="14.4" customHeight="1" x14ac:dyDescent="0.3">
      <c r="A92" s="663" t="s">
        <v>1899</v>
      </c>
      <c r="B92" s="664" t="s">
        <v>1778</v>
      </c>
      <c r="C92" s="664" t="s">
        <v>2221</v>
      </c>
      <c r="D92" s="664" t="s">
        <v>2222</v>
      </c>
      <c r="E92" s="664" t="s">
        <v>2223</v>
      </c>
      <c r="F92" s="667">
        <v>3</v>
      </c>
      <c r="G92" s="667">
        <v>130.82999999999998</v>
      </c>
      <c r="H92" s="680">
        <v>1</v>
      </c>
      <c r="I92" s="667"/>
      <c r="J92" s="667"/>
      <c r="K92" s="680">
        <v>0</v>
      </c>
      <c r="L92" s="667">
        <v>3</v>
      </c>
      <c r="M92" s="668">
        <v>130.82999999999998</v>
      </c>
    </row>
    <row r="93" spans="1:13" ht="14.4" customHeight="1" x14ac:dyDescent="0.3">
      <c r="A93" s="663" t="s">
        <v>1899</v>
      </c>
      <c r="B93" s="664" t="s">
        <v>1794</v>
      </c>
      <c r="C93" s="664" t="s">
        <v>1934</v>
      </c>
      <c r="D93" s="664" t="s">
        <v>1317</v>
      </c>
      <c r="E93" s="664" t="s">
        <v>1935</v>
      </c>
      <c r="F93" s="667">
        <v>2</v>
      </c>
      <c r="G93" s="667">
        <v>0</v>
      </c>
      <c r="H93" s="680"/>
      <c r="I93" s="667"/>
      <c r="J93" s="667"/>
      <c r="K93" s="680"/>
      <c r="L93" s="667">
        <v>2</v>
      </c>
      <c r="M93" s="668">
        <v>0</v>
      </c>
    </row>
    <row r="94" spans="1:13" ht="14.4" customHeight="1" x14ac:dyDescent="0.3">
      <c r="A94" s="663" t="s">
        <v>1899</v>
      </c>
      <c r="B94" s="664" t="s">
        <v>1794</v>
      </c>
      <c r="C94" s="664" t="s">
        <v>1518</v>
      </c>
      <c r="D94" s="664" t="s">
        <v>1317</v>
      </c>
      <c r="E94" s="664" t="s">
        <v>1795</v>
      </c>
      <c r="F94" s="667"/>
      <c r="G94" s="667"/>
      <c r="H94" s="680">
        <v>0</v>
      </c>
      <c r="I94" s="667">
        <v>1</v>
      </c>
      <c r="J94" s="667">
        <v>154.36000000000001</v>
      </c>
      <c r="K94" s="680">
        <v>1</v>
      </c>
      <c r="L94" s="667">
        <v>1</v>
      </c>
      <c r="M94" s="668">
        <v>154.36000000000001</v>
      </c>
    </row>
    <row r="95" spans="1:13" ht="14.4" customHeight="1" x14ac:dyDescent="0.3">
      <c r="A95" s="663" t="s">
        <v>1899</v>
      </c>
      <c r="B95" s="664" t="s">
        <v>1794</v>
      </c>
      <c r="C95" s="664" t="s">
        <v>1646</v>
      </c>
      <c r="D95" s="664" t="s">
        <v>1857</v>
      </c>
      <c r="E95" s="664" t="s">
        <v>1858</v>
      </c>
      <c r="F95" s="667"/>
      <c r="G95" s="667"/>
      <c r="H95" s="680">
        <v>0</v>
      </c>
      <c r="I95" s="667">
        <v>1</v>
      </c>
      <c r="J95" s="667">
        <v>111.22</v>
      </c>
      <c r="K95" s="680">
        <v>1</v>
      </c>
      <c r="L95" s="667">
        <v>1</v>
      </c>
      <c r="M95" s="668">
        <v>111.22</v>
      </c>
    </row>
    <row r="96" spans="1:13" ht="14.4" customHeight="1" x14ac:dyDescent="0.3">
      <c r="A96" s="663" t="s">
        <v>1899</v>
      </c>
      <c r="B96" s="664" t="s">
        <v>1794</v>
      </c>
      <c r="C96" s="664" t="s">
        <v>2009</v>
      </c>
      <c r="D96" s="664" t="s">
        <v>2010</v>
      </c>
      <c r="E96" s="664" t="s">
        <v>2011</v>
      </c>
      <c r="F96" s="667"/>
      <c r="G96" s="667"/>
      <c r="H96" s="680">
        <v>0</v>
      </c>
      <c r="I96" s="667">
        <v>1</v>
      </c>
      <c r="J96" s="667">
        <v>149.52000000000001</v>
      </c>
      <c r="K96" s="680">
        <v>1</v>
      </c>
      <c r="L96" s="667">
        <v>1</v>
      </c>
      <c r="M96" s="668">
        <v>149.52000000000001</v>
      </c>
    </row>
    <row r="97" spans="1:13" ht="14.4" customHeight="1" x14ac:dyDescent="0.3">
      <c r="A97" s="663" t="s">
        <v>1899</v>
      </c>
      <c r="B97" s="664" t="s">
        <v>1794</v>
      </c>
      <c r="C97" s="664" t="s">
        <v>2536</v>
      </c>
      <c r="D97" s="664" t="s">
        <v>2537</v>
      </c>
      <c r="E97" s="664" t="s">
        <v>2538</v>
      </c>
      <c r="F97" s="667"/>
      <c r="G97" s="667"/>
      <c r="H97" s="680">
        <v>0</v>
      </c>
      <c r="I97" s="667">
        <v>1</v>
      </c>
      <c r="J97" s="667">
        <v>75.73</v>
      </c>
      <c r="K97" s="680">
        <v>1</v>
      </c>
      <c r="L97" s="667">
        <v>1</v>
      </c>
      <c r="M97" s="668">
        <v>75.73</v>
      </c>
    </row>
    <row r="98" spans="1:13" ht="14.4" customHeight="1" x14ac:dyDescent="0.3">
      <c r="A98" s="663" t="s">
        <v>1899</v>
      </c>
      <c r="B98" s="664" t="s">
        <v>1825</v>
      </c>
      <c r="C98" s="664" t="s">
        <v>1258</v>
      </c>
      <c r="D98" s="664" t="s">
        <v>550</v>
      </c>
      <c r="E98" s="664" t="s">
        <v>1826</v>
      </c>
      <c r="F98" s="667"/>
      <c r="G98" s="667"/>
      <c r="H98" s="680">
        <v>0</v>
      </c>
      <c r="I98" s="667">
        <v>25</v>
      </c>
      <c r="J98" s="667">
        <v>456.50000000000006</v>
      </c>
      <c r="K98" s="680">
        <v>1</v>
      </c>
      <c r="L98" s="667">
        <v>25</v>
      </c>
      <c r="M98" s="668">
        <v>456.50000000000006</v>
      </c>
    </row>
    <row r="99" spans="1:13" ht="14.4" customHeight="1" x14ac:dyDescent="0.3">
      <c r="A99" s="663" t="s">
        <v>1899</v>
      </c>
      <c r="B99" s="664" t="s">
        <v>1825</v>
      </c>
      <c r="C99" s="664" t="s">
        <v>1197</v>
      </c>
      <c r="D99" s="664" t="s">
        <v>550</v>
      </c>
      <c r="E99" s="664" t="s">
        <v>1827</v>
      </c>
      <c r="F99" s="667"/>
      <c r="G99" s="667"/>
      <c r="H99" s="680">
        <v>0</v>
      </c>
      <c r="I99" s="667">
        <v>1</v>
      </c>
      <c r="J99" s="667">
        <v>36.54</v>
      </c>
      <c r="K99" s="680">
        <v>1</v>
      </c>
      <c r="L99" s="667">
        <v>1</v>
      </c>
      <c r="M99" s="668">
        <v>36.54</v>
      </c>
    </row>
    <row r="100" spans="1:13" ht="14.4" customHeight="1" x14ac:dyDescent="0.3">
      <c r="A100" s="663" t="s">
        <v>1899</v>
      </c>
      <c r="B100" s="664" t="s">
        <v>1825</v>
      </c>
      <c r="C100" s="664" t="s">
        <v>2224</v>
      </c>
      <c r="D100" s="664" t="s">
        <v>550</v>
      </c>
      <c r="E100" s="664" t="s">
        <v>2225</v>
      </c>
      <c r="F100" s="667">
        <v>4</v>
      </c>
      <c r="G100" s="667">
        <v>0</v>
      </c>
      <c r="H100" s="680"/>
      <c r="I100" s="667"/>
      <c r="J100" s="667"/>
      <c r="K100" s="680"/>
      <c r="L100" s="667">
        <v>4</v>
      </c>
      <c r="M100" s="668">
        <v>0</v>
      </c>
    </row>
    <row r="101" spans="1:13" ht="14.4" customHeight="1" x14ac:dyDescent="0.3">
      <c r="A101" s="663" t="s">
        <v>1899</v>
      </c>
      <c r="B101" s="664" t="s">
        <v>1825</v>
      </c>
      <c r="C101" s="664" t="s">
        <v>2226</v>
      </c>
      <c r="D101" s="664" t="s">
        <v>550</v>
      </c>
      <c r="E101" s="664" t="s">
        <v>2227</v>
      </c>
      <c r="F101" s="667">
        <v>1</v>
      </c>
      <c r="G101" s="667">
        <v>18.260000000000002</v>
      </c>
      <c r="H101" s="680">
        <v>1</v>
      </c>
      <c r="I101" s="667"/>
      <c r="J101" s="667"/>
      <c r="K101" s="680">
        <v>0</v>
      </c>
      <c r="L101" s="667">
        <v>1</v>
      </c>
      <c r="M101" s="668">
        <v>18.260000000000002</v>
      </c>
    </row>
    <row r="102" spans="1:13" ht="14.4" customHeight="1" x14ac:dyDescent="0.3">
      <c r="A102" s="663" t="s">
        <v>1899</v>
      </c>
      <c r="B102" s="664" t="s">
        <v>1825</v>
      </c>
      <c r="C102" s="664" t="s">
        <v>2228</v>
      </c>
      <c r="D102" s="664" t="s">
        <v>2229</v>
      </c>
      <c r="E102" s="664" t="s">
        <v>2227</v>
      </c>
      <c r="F102" s="667">
        <v>1</v>
      </c>
      <c r="G102" s="667">
        <v>0</v>
      </c>
      <c r="H102" s="680"/>
      <c r="I102" s="667"/>
      <c r="J102" s="667"/>
      <c r="K102" s="680"/>
      <c r="L102" s="667">
        <v>1</v>
      </c>
      <c r="M102" s="668">
        <v>0</v>
      </c>
    </row>
    <row r="103" spans="1:13" ht="14.4" customHeight="1" x14ac:dyDescent="0.3">
      <c r="A103" s="663" t="s">
        <v>1899</v>
      </c>
      <c r="B103" s="664" t="s">
        <v>1835</v>
      </c>
      <c r="C103" s="664" t="s">
        <v>2200</v>
      </c>
      <c r="D103" s="664" t="s">
        <v>2201</v>
      </c>
      <c r="E103" s="664" t="s">
        <v>2202</v>
      </c>
      <c r="F103" s="667">
        <v>1</v>
      </c>
      <c r="G103" s="667">
        <v>4.7</v>
      </c>
      <c r="H103" s="680">
        <v>1</v>
      </c>
      <c r="I103" s="667"/>
      <c r="J103" s="667"/>
      <c r="K103" s="680">
        <v>0</v>
      </c>
      <c r="L103" s="667">
        <v>1</v>
      </c>
      <c r="M103" s="668">
        <v>4.7</v>
      </c>
    </row>
    <row r="104" spans="1:13" ht="14.4" customHeight="1" x14ac:dyDescent="0.3">
      <c r="A104" s="663" t="s">
        <v>1899</v>
      </c>
      <c r="B104" s="664" t="s">
        <v>2595</v>
      </c>
      <c r="C104" s="664" t="s">
        <v>2217</v>
      </c>
      <c r="D104" s="664" t="s">
        <v>2218</v>
      </c>
      <c r="E104" s="664" t="s">
        <v>2219</v>
      </c>
      <c r="F104" s="667"/>
      <c r="G104" s="667"/>
      <c r="H104" s="680">
        <v>0</v>
      </c>
      <c r="I104" s="667">
        <v>1</v>
      </c>
      <c r="J104" s="667">
        <v>207.45</v>
      </c>
      <c r="K104" s="680">
        <v>1</v>
      </c>
      <c r="L104" s="667">
        <v>1</v>
      </c>
      <c r="M104" s="668">
        <v>207.45</v>
      </c>
    </row>
    <row r="105" spans="1:13" ht="14.4" customHeight="1" x14ac:dyDescent="0.3">
      <c r="A105" s="663" t="s">
        <v>1900</v>
      </c>
      <c r="B105" s="664" t="s">
        <v>1794</v>
      </c>
      <c r="C105" s="664" t="s">
        <v>1518</v>
      </c>
      <c r="D105" s="664" t="s">
        <v>1317</v>
      </c>
      <c r="E105" s="664" t="s">
        <v>1795</v>
      </c>
      <c r="F105" s="667"/>
      <c r="G105" s="667"/>
      <c r="H105" s="680">
        <v>0</v>
      </c>
      <c r="I105" s="667">
        <v>6</v>
      </c>
      <c r="J105" s="667">
        <v>926.16000000000008</v>
      </c>
      <c r="K105" s="680">
        <v>1</v>
      </c>
      <c r="L105" s="667">
        <v>6</v>
      </c>
      <c r="M105" s="668">
        <v>926.16000000000008</v>
      </c>
    </row>
    <row r="106" spans="1:13" ht="14.4" customHeight="1" x14ac:dyDescent="0.3">
      <c r="A106" s="663" t="s">
        <v>1901</v>
      </c>
      <c r="B106" s="664" t="s">
        <v>1794</v>
      </c>
      <c r="C106" s="664" t="s">
        <v>1518</v>
      </c>
      <c r="D106" s="664" t="s">
        <v>1317</v>
      </c>
      <c r="E106" s="664" t="s">
        <v>1795</v>
      </c>
      <c r="F106" s="667"/>
      <c r="G106" s="667"/>
      <c r="H106" s="680">
        <v>0</v>
      </c>
      <c r="I106" s="667">
        <v>97</v>
      </c>
      <c r="J106" s="667">
        <v>14972.920000000006</v>
      </c>
      <c r="K106" s="680">
        <v>1</v>
      </c>
      <c r="L106" s="667">
        <v>97</v>
      </c>
      <c r="M106" s="668">
        <v>14972.920000000006</v>
      </c>
    </row>
    <row r="107" spans="1:13" ht="14.4" customHeight="1" x14ac:dyDescent="0.3">
      <c r="A107" s="663" t="s">
        <v>1901</v>
      </c>
      <c r="B107" s="664" t="s">
        <v>1794</v>
      </c>
      <c r="C107" s="664" t="s">
        <v>1646</v>
      </c>
      <c r="D107" s="664" t="s">
        <v>1857</v>
      </c>
      <c r="E107" s="664" t="s">
        <v>1858</v>
      </c>
      <c r="F107" s="667"/>
      <c r="G107" s="667"/>
      <c r="H107" s="680">
        <v>0</v>
      </c>
      <c r="I107" s="667">
        <v>1</v>
      </c>
      <c r="J107" s="667">
        <v>111.22</v>
      </c>
      <c r="K107" s="680">
        <v>1</v>
      </c>
      <c r="L107" s="667">
        <v>1</v>
      </c>
      <c r="M107" s="668">
        <v>111.22</v>
      </c>
    </row>
    <row r="108" spans="1:13" ht="14.4" customHeight="1" x14ac:dyDescent="0.3">
      <c r="A108" s="663" t="s">
        <v>1901</v>
      </c>
      <c r="B108" s="664" t="s">
        <v>1825</v>
      </c>
      <c r="C108" s="664" t="s">
        <v>1258</v>
      </c>
      <c r="D108" s="664" t="s">
        <v>550</v>
      </c>
      <c r="E108" s="664" t="s">
        <v>1826</v>
      </c>
      <c r="F108" s="667"/>
      <c r="G108" s="667"/>
      <c r="H108" s="680">
        <v>0</v>
      </c>
      <c r="I108" s="667">
        <v>4</v>
      </c>
      <c r="J108" s="667">
        <v>73.040000000000006</v>
      </c>
      <c r="K108" s="680">
        <v>1</v>
      </c>
      <c r="L108" s="667">
        <v>4</v>
      </c>
      <c r="M108" s="668">
        <v>73.040000000000006</v>
      </c>
    </row>
    <row r="109" spans="1:13" ht="14.4" customHeight="1" x14ac:dyDescent="0.3">
      <c r="A109" s="663" t="s">
        <v>1901</v>
      </c>
      <c r="B109" s="664" t="s">
        <v>1825</v>
      </c>
      <c r="C109" s="664" t="s">
        <v>2254</v>
      </c>
      <c r="D109" s="664" t="s">
        <v>550</v>
      </c>
      <c r="E109" s="664" t="s">
        <v>2255</v>
      </c>
      <c r="F109" s="667"/>
      <c r="G109" s="667"/>
      <c r="H109" s="680"/>
      <c r="I109" s="667">
        <v>1</v>
      </c>
      <c r="J109" s="667">
        <v>0</v>
      </c>
      <c r="K109" s="680"/>
      <c r="L109" s="667">
        <v>1</v>
      </c>
      <c r="M109" s="668">
        <v>0</v>
      </c>
    </row>
    <row r="110" spans="1:13" ht="14.4" customHeight="1" x14ac:dyDescent="0.3">
      <c r="A110" s="663" t="s">
        <v>1903</v>
      </c>
      <c r="B110" s="664" t="s">
        <v>1794</v>
      </c>
      <c r="C110" s="664" t="s">
        <v>1518</v>
      </c>
      <c r="D110" s="664" t="s">
        <v>1317</v>
      </c>
      <c r="E110" s="664" t="s">
        <v>1795</v>
      </c>
      <c r="F110" s="667"/>
      <c r="G110" s="667"/>
      <c r="H110" s="680">
        <v>0</v>
      </c>
      <c r="I110" s="667">
        <v>13</v>
      </c>
      <c r="J110" s="667">
        <v>2006.6800000000003</v>
      </c>
      <c r="K110" s="680">
        <v>1</v>
      </c>
      <c r="L110" s="667">
        <v>13</v>
      </c>
      <c r="M110" s="668">
        <v>2006.6800000000003</v>
      </c>
    </row>
    <row r="111" spans="1:13" ht="14.4" customHeight="1" x14ac:dyDescent="0.3">
      <c r="A111" s="663" t="s">
        <v>1903</v>
      </c>
      <c r="B111" s="664" t="s">
        <v>1794</v>
      </c>
      <c r="C111" s="664" t="s">
        <v>2539</v>
      </c>
      <c r="D111" s="664" t="s">
        <v>2540</v>
      </c>
      <c r="E111" s="664" t="s">
        <v>2541</v>
      </c>
      <c r="F111" s="667"/>
      <c r="G111" s="667"/>
      <c r="H111" s="680">
        <v>0</v>
      </c>
      <c r="I111" s="667">
        <v>1</v>
      </c>
      <c r="J111" s="667">
        <v>66.08</v>
      </c>
      <c r="K111" s="680">
        <v>1</v>
      </c>
      <c r="L111" s="667">
        <v>1</v>
      </c>
      <c r="M111" s="668">
        <v>66.08</v>
      </c>
    </row>
    <row r="112" spans="1:13" ht="14.4" customHeight="1" x14ac:dyDescent="0.3">
      <c r="A112" s="663" t="s">
        <v>1903</v>
      </c>
      <c r="B112" s="664" t="s">
        <v>1794</v>
      </c>
      <c r="C112" s="664" t="s">
        <v>2009</v>
      </c>
      <c r="D112" s="664" t="s">
        <v>2010</v>
      </c>
      <c r="E112" s="664" t="s">
        <v>2011</v>
      </c>
      <c r="F112" s="667"/>
      <c r="G112" s="667"/>
      <c r="H112" s="680">
        <v>0</v>
      </c>
      <c r="I112" s="667">
        <v>1</v>
      </c>
      <c r="J112" s="667">
        <v>149.52000000000001</v>
      </c>
      <c r="K112" s="680">
        <v>1</v>
      </c>
      <c r="L112" s="667">
        <v>1</v>
      </c>
      <c r="M112" s="668">
        <v>149.52000000000001</v>
      </c>
    </row>
    <row r="113" spans="1:13" ht="14.4" customHeight="1" x14ac:dyDescent="0.3">
      <c r="A113" s="663" t="s">
        <v>1903</v>
      </c>
      <c r="B113" s="664" t="s">
        <v>1794</v>
      </c>
      <c r="C113" s="664" t="s">
        <v>2548</v>
      </c>
      <c r="D113" s="664" t="s">
        <v>2537</v>
      </c>
      <c r="E113" s="664" t="s">
        <v>2549</v>
      </c>
      <c r="F113" s="667">
        <v>1</v>
      </c>
      <c r="G113" s="667">
        <v>0</v>
      </c>
      <c r="H113" s="680"/>
      <c r="I113" s="667"/>
      <c r="J113" s="667"/>
      <c r="K113" s="680"/>
      <c r="L113" s="667">
        <v>1</v>
      </c>
      <c r="M113" s="668">
        <v>0</v>
      </c>
    </row>
    <row r="114" spans="1:13" ht="14.4" customHeight="1" x14ac:dyDescent="0.3">
      <c r="A114" s="663" t="s">
        <v>1904</v>
      </c>
      <c r="B114" s="664" t="s">
        <v>1794</v>
      </c>
      <c r="C114" s="664" t="s">
        <v>1518</v>
      </c>
      <c r="D114" s="664" t="s">
        <v>1317</v>
      </c>
      <c r="E114" s="664" t="s">
        <v>1795</v>
      </c>
      <c r="F114" s="667"/>
      <c r="G114" s="667"/>
      <c r="H114" s="680">
        <v>0</v>
      </c>
      <c r="I114" s="667">
        <v>37</v>
      </c>
      <c r="J114" s="667">
        <v>5711.3200000000006</v>
      </c>
      <c r="K114" s="680">
        <v>1</v>
      </c>
      <c r="L114" s="667">
        <v>37</v>
      </c>
      <c r="M114" s="668">
        <v>5711.3200000000006</v>
      </c>
    </row>
    <row r="115" spans="1:13" ht="14.4" customHeight="1" x14ac:dyDescent="0.3">
      <c r="A115" s="663" t="s">
        <v>1904</v>
      </c>
      <c r="B115" s="664" t="s">
        <v>1794</v>
      </c>
      <c r="C115" s="664" t="s">
        <v>1316</v>
      </c>
      <c r="D115" s="664" t="s">
        <v>1317</v>
      </c>
      <c r="E115" s="664" t="s">
        <v>1796</v>
      </c>
      <c r="F115" s="667"/>
      <c r="G115" s="667"/>
      <c r="H115" s="680">
        <v>0</v>
      </c>
      <c r="I115" s="667">
        <v>5</v>
      </c>
      <c r="J115" s="667">
        <v>1125.3</v>
      </c>
      <c r="K115" s="680">
        <v>1</v>
      </c>
      <c r="L115" s="667">
        <v>5</v>
      </c>
      <c r="M115" s="668">
        <v>1125.3</v>
      </c>
    </row>
    <row r="116" spans="1:13" ht="14.4" customHeight="1" x14ac:dyDescent="0.3">
      <c r="A116" s="663" t="s">
        <v>1904</v>
      </c>
      <c r="B116" s="664" t="s">
        <v>1825</v>
      </c>
      <c r="C116" s="664" t="s">
        <v>1258</v>
      </c>
      <c r="D116" s="664" t="s">
        <v>550</v>
      </c>
      <c r="E116" s="664" t="s">
        <v>1826</v>
      </c>
      <c r="F116" s="667"/>
      <c r="G116" s="667"/>
      <c r="H116" s="680">
        <v>0</v>
      </c>
      <c r="I116" s="667">
        <v>15</v>
      </c>
      <c r="J116" s="667">
        <v>273.90000000000003</v>
      </c>
      <c r="K116" s="680">
        <v>1</v>
      </c>
      <c r="L116" s="667">
        <v>15</v>
      </c>
      <c r="M116" s="668">
        <v>273.90000000000003</v>
      </c>
    </row>
    <row r="117" spans="1:13" ht="14.4" customHeight="1" x14ac:dyDescent="0.3">
      <c r="A117" s="663" t="s">
        <v>1904</v>
      </c>
      <c r="B117" s="664" t="s">
        <v>1825</v>
      </c>
      <c r="C117" s="664" t="s">
        <v>1197</v>
      </c>
      <c r="D117" s="664" t="s">
        <v>550</v>
      </c>
      <c r="E117" s="664" t="s">
        <v>1827</v>
      </c>
      <c r="F117" s="667"/>
      <c r="G117" s="667"/>
      <c r="H117" s="680">
        <v>0</v>
      </c>
      <c r="I117" s="667">
        <v>2</v>
      </c>
      <c r="J117" s="667">
        <v>73.08</v>
      </c>
      <c r="K117" s="680">
        <v>1</v>
      </c>
      <c r="L117" s="667">
        <v>2</v>
      </c>
      <c r="M117" s="668">
        <v>73.08</v>
      </c>
    </row>
    <row r="118" spans="1:13" ht="14.4" customHeight="1" x14ac:dyDescent="0.3">
      <c r="A118" s="663" t="s">
        <v>1904</v>
      </c>
      <c r="B118" s="664" t="s">
        <v>1830</v>
      </c>
      <c r="C118" s="664" t="s">
        <v>2289</v>
      </c>
      <c r="D118" s="664" t="s">
        <v>2290</v>
      </c>
      <c r="E118" s="664" t="s">
        <v>2291</v>
      </c>
      <c r="F118" s="667"/>
      <c r="G118" s="667"/>
      <c r="H118" s="680">
        <v>0</v>
      </c>
      <c r="I118" s="667">
        <v>1</v>
      </c>
      <c r="J118" s="667">
        <v>31.32</v>
      </c>
      <c r="K118" s="680">
        <v>1</v>
      </c>
      <c r="L118" s="667">
        <v>1</v>
      </c>
      <c r="M118" s="668">
        <v>31.32</v>
      </c>
    </row>
    <row r="119" spans="1:13" ht="14.4" customHeight="1" x14ac:dyDescent="0.3">
      <c r="A119" s="663" t="s">
        <v>1905</v>
      </c>
      <c r="B119" s="664" t="s">
        <v>2596</v>
      </c>
      <c r="C119" s="664" t="s">
        <v>2324</v>
      </c>
      <c r="D119" s="664" t="s">
        <v>2325</v>
      </c>
      <c r="E119" s="664" t="s">
        <v>2326</v>
      </c>
      <c r="F119" s="667"/>
      <c r="G119" s="667"/>
      <c r="H119" s="680">
        <v>0</v>
      </c>
      <c r="I119" s="667">
        <v>1</v>
      </c>
      <c r="J119" s="667">
        <v>184.74</v>
      </c>
      <c r="K119" s="680">
        <v>1</v>
      </c>
      <c r="L119" s="667">
        <v>1</v>
      </c>
      <c r="M119" s="668">
        <v>184.74</v>
      </c>
    </row>
    <row r="120" spans="1:13" ht="14.4" customHeight="1" x14ac:dyDescent="0.3">
      <c r="A120" s="663" t="s">
        <v>1905</v>
      </c>
      <c r="B120" s="664" t="s">
        <v>2597</v>
      </c>
      <c r="C120" s="664" t="s">
        <v>2298</v>
      </c>
      <c r="D120" s="664" t="s">
        <v>2299</v>
      </c>
      <c r="E120" s="664" t="s">
        <v>2300</v>
      </c>
      <c r="F120" s="667"/>
      <c r="G120" s="667"/>
      <c r="H120" s="680">
        <v>0</v>
      </c>
      <c r="I120" s="667">
        <v>1</v>
      </c>
      <c r="J120" s="667">
        <v>93.43</v>
      </c>
      <c r="K120" s="680">
        <v>1</v>
      </c>
      <c r="L120" s="667">
        <v>1</v>
      </c>
      <c r="M120" s="668">
        <v>93.43</v>
      </c>
    </row>
    <row r="121" spans="1:13" ht="14.4" customHeight="1" x14ac:dyDescent="0.3">
      <c r="A121" s="663" t="s">
        <v>1905</v>
      </c>
      <c r="B121" s="664" t="s">
        <v>2597</v>
      </c>
      <c r="C121" s="664" t="s">
        <v>2301</v>
      </c>
      <c r="D121" s="664" t="s">
        <v>2299</v>
      </c>
      <c r="E121" s="664" t="s">
        <v>2302</v>
      </c>
      <c r="F121" s="667"/>
      <c r="G121" s="667"/>
      <c r="H121" s="680">
        <v>0</v>
      </c>
      <c r="I121" s="667">
        <v>2</v>
      </c>
      <c r="J121" s="667">
        <v>373.74</v>
      </c>
      <c r="K121" s="680">
        <v>1</v>
      </c>
      <c r="L121" s="667">
        <v>2</v>
      </c>
      <c r="M121" s="668">
        <v>373.74</v>
      </c>
    </row>
    <row r="122" spans="1:13" ht="14.4" customHeight="1" x14ac:dyDescent="0.3">
      <c r="A122" s="663" t="s">
        <v>1905</v>
      </c>
      <c r="B122" s="664" t="s">
        <v>1774</v>
      </c>
      <c r="C122" s="664" t="s">
        <v>2309</v>
      </c>
      <c r="D122" s="664" t="s">
        <v>2310</v>
      </c>
      <c r="E122" s="664" t="s">
        <v>1990</v>
      </c>
      <c r="F122" s="667"/>
      <c r="G122" s="667"/>
      <c r="H122" s="680">
        <v>0</v>
      </c>
      <c r="I122" s="667">
        <v>1</v>
      </c>
      <c r="J122" s="667">
        <v>96.53</v>
      </c>
      <c r="K122" s="680">
        <v>1</v>
      </c>
      <c r="L122" s="667">
        <v>1</v>
      </c>
      <c r="M122" s="668">
        <v>96.53</v>
      </c>
    </row>
    <row r="123" spans="1:13" ht="14.4" customHeight="1" x14ac:dyDescent="0.3">
      <c r="A123" s="663" t="s">
        <v>1905</v>
      </c>
      <c r="B123" s="664" t="s">
        <v>1774</v>
      </c>
      <c r="C123" s="664" t="s">
        <v>2311</v>
      </c>
      <c r="D123" s="664" t="s">
        <v>2312</v>
      </c>
      <c r="E123" s="664" t="s">
        <v>2313</v>
      </c>
      <c r="F123" s="667"/>
      <c r="G123" s="667"/>
      <c r="H123" s="680"/>
      <c r="I123" s="667">
        <v>2</v>
      </c>
      <c r="J123" s="667">
        <v>0</v>
      </c>
      <c r="K123" s="680"/>
      <c r="L123" s="667">
        <v>2</v>
      </c>
      <c r="M123" s="668">
        <v>0</v>
      </c>
    </row>
    <row r="124" spans="1:13" ht="14.4" customHeight="1" x14ac:dyDescent="0.3">
      <c r="A124" s="663" t="s">
        <v>1905</v>
      </c>
      <c r="B124" s="664" t="s">
        <v>1774</v>
      </c>
      <c r="C124" s="664" t="s">
        <v>2314</v>
      </c>
      <c r="D124" s="664" t="s">
        <v>2312</v>
      </c>
      <c r="E124" s="664" t="s">
        <v>2315</v>
      </c>
      <c r="F124" s="667"/>
      <c r="G124" s="667"/>
      <c r="H124" s="680"/>
      <c r="I124" s="667">
        <v>1</v>
      </c>
      <c r="J124" s="667">
        <v>0</v>
      </c>
      <c r="K124" s="680"/>
      <c r="L124" s="667">
        <v>1</v>
      </c>
      <c r="M124" s="668">
        <v>0</v>
      </c>
    </row>
    <row r="125" spans="1:13" ht="14.4" customHeight="1" x14ac:dyDescent="0.3">
      <c r="A125" s="663" t="s">
        <v>1905</v>
      </c>
      <c r="B125" s="664" t="s">
        <v>1794</v>
      </c>
      <c r="C125" s="664" t="s">
        <v>1518</v>
      </c>
      <c r="D125" s="664" t="s">
        <v>1317</v>
      </c>
      <c r="E125" s="664" t="s">
        <v>1795</v>
      </c>
      <c r="F125" s="667"/>
      <c r="G125" s="667"/>
      <c r="H125" s="680">
        <v>0</v>
      </c>
      <c r="I125" s="667">
        <v>53</v>
      </c>
      <c r="J125" s="667">
        <v>8181.0800000000017</v>
      </c>
      <c r="K125" s="680">
        <v>1</v>
      </c>
      <c r="L125" s="667">
        <v>53</v>
      </c>
      <c r="M125" s="668">
        <v>8181.0800000000017</v>
      </c>
    </row>
    <row r="126" spans="1:13" ht="14.4" customHeight="1" x14ac:dyDescent="0.3">
      <c r="A126" s="663" t="s">
        <v>1905</v>
      </c>
      <c r="B126" s="664" t="s">
        <v>1825</v>
      </c>
      <c r="C126" s="664" t="s">
        <v>1197</v>
      </c>
      <c r="D126" s="664" t="s">
        <v>550</v>
      </c>
      <c r="E126" s="664" t="s">
        <v>1827</v>
      </c>
      <c r="F126" s="667"/>
      <c r="G126" s="667"/>
      <c r="H126" s="680">
        <v>0</v>
      </c>
      <c r="I126" s="667">
        <v>2</v>
      </c>
      <c r="J126" s="667">
        <v>73.08</v>
      </c>
      <c r="K126" s="680">
        <v>1</v>
      </c>
      <c r="L126" s="667">
        <v>2</v>
      </c>
      <c r="M126" s="668">
        <v>73.08</v>
      </c>
    </row>
    <row r="127" spans="1:13" ht="14.4" customHeight="1" x14ac:dyDescent="0.3">
      <c r="A127" s="663" t="s">
        <v>1906</v>
      </c>
      <c r="B127" s="664" t="s">
        <v>1794</v>
      </c>
      <c r="C127" s="664" t="s">
        <v>1518</v>
      </c>
      <c r="D127" s="664" t="s">
        <v>1317</v>
      </c>
      <c r="E127" s="664" t="s">
        <v>1795</v>
      </c>
      <c r="F127" s="667"/>
      <c r="G127" s="667"/>
      <c r="H127" s="680">
        <v>0</v>
      </c>
      <c r="I127" s="667">
        <v>152</v>
      </c>
      <c r="J127" s="667">
        <v>23462.720000000012</v>
      </c>
      <c r="K127" s="680">
        <v>1</v>
      </c>
      <c r="L127" s="667">
        <v>152</v>
      </c>
      <c r="M127" s="668">
        <v>23462.720000000012</v>
      </c>
    </row>
    <row r="128" spans="1:13" ht="14.4" customHeight="1" x14ac:dyDescent="0.3">
      <c r="A128" s="663" t="s">
        <v>1906</v>
      </c>
      <c r="B128" s="664" t="s">
        <v>1794</v>
      </c>
      <c r="C128" s="664" t="s">
        <v>1646</v>
      </c>
      <c r="D128" s="664" t="s">
        <v>1857</v>
      </c>
      <c r="E128" s="664" t="s">
        <v>1858</v>
      </c>
      <c r="F128" s="667"/>
      <c r="G128" s="667"/>
      <c r="H128" s="680">
        <v>0</v>
      </c>
      <c r="I128" s="667">
        <v>3</v>
      </c>
      <c r="J128" s="667">
        <v>333.65999999999997</v>
      </c>
      <c r="K128" s="680">
        <v>1</v>
      </c>
      <c r="L128" s="667">
        <v>3</v>
      </c>
      <c r="M128" s="668">
        <v>333.65999999999997</v>
      </c>
    </row>
    <row r="129" spans="1:13" ht="14.4" customHeight="1" x14ac:dyDescent="0.3">
      <c r="A129" s="663" t="s">
        <v>1906</v>
      </c>
      <c r="B129" s="664" t="s">
        <v>1794</v>
      </c>
      <c r="C129" s="664" t="s">
        <v>2009</v>
      </c>
      <c r="D129" s="664" t="s">
        <v>2010</v>
      </c>
      <c r="E129" s="664" t="s">
        <v>2011</v>
      </c>
      <c r="F129" s="667"/>
      <c r="G129" s="667"/>
      <c r="H129" s="680">
        <v>0</v>
      </c>
      <c r="I129" s="667">
        <v>1</v>
      </c>
      <c r="J129" s="667">
        <v>149.52000000000001</v>
      </c>
      <c r="K129" s="680">
        <v>1</v>
      </c>
      <c r="L129" s="667">
        <v>1</v>
      </c>
      <c r="M129" s="668">
        <v>149.52000000000001</v>
      </c>
    </row>
    <row r="130" spans="1:13" ht="14.4" customHeight="1" x14ac:dyDescent="0.3">
      <c r="A130" s="663" t="s">
        <v>1906</v>
      </c>
      <c r="B130" s="664" t="s">
        <v>1794</v>
      </c>
      <c r="C130" s="664" t="s">
        <v>2559</v>
      </c>
      <c r="D130" s="664" t="s">
        <v>2560</v>
      </c>
      <c r="E130" s="664" t="s">
        <v>2561</v>
      </c>
      <c r="F130" s="667"/>
      <c r="G130" s="667"/>
      <c r="H130" s="680">
        <v>0</v>
      </c>
      <c r="I130" s="667">
        <v>4</v>
      </c>
      <c r="J130" s="667">
        <v>321.12</v>
      </c>
      <c r="K130" s="680">
        <v>1</v>
      </c>
      <c r="L130" s="667">
        <v>4</v>
      </c>
      <c r="M130" s="668">
        <v>321.12</v>
      </c>
    </row>
    <row r="131" spans="1:13" ht="14.4" customHeight="1" x14ac:dyDescent="0.3">
      <c r="A131" s="663" t="s">
        <v>1906</v>
      </c>
      <c r="B131" s="664" t="s">
        <v>1794</v>
      </c>
      <c r="C131" s="664" t="s">
        <v>1316</v>
      </c>
      <c r="D131" s="664" t="s">
        <v>1317</v>
      </c>
      <c r="E131" s="664" t="s">
        <v>1796</v>
      </c>
      <c r="F131" s="667"/>
      <c r="G131" s="667"/>
      <c r="H131" s="680">
        <v>0</v>
      </c>
      <c r="I131" s="667">
        <v>11</v>
      </c>
      <c r="J131" s="667">
        <v>2475.66</v>
      </c>
      <c r="K131" s="680">
        <v>1</v>
      </c>
      <c r="L131" s="667">
        <v>11</v>
      </c>
      <c r="M131" s="668">
        <v>2475.66</v>
      </c>
    </row>
    <row r="132" spans="1:13" ht="14.4" customHeight="1" x14ac:dyDescent="0.3">
      <c r="A132" s="663" t="s">
        <v>1906</v>
      </c>
      <c r="B132" s="664" t="s">
        <v>1825</v>
      </c>
      <c r="C132" s="664" t="s">
        <v>1258</v>
      </c>
      <c r="D132" s="664" t="s">
        <v>550</v>
      </c>
      <c r="E132" s="664" t="s">
        <v>1826</v>
      </c>
      <c r="F132" s="667"/>
      <c r="G132" s="667"/>
      <c r="H132" s="680">
        <v>0</v>
      </c>
      <c r="I132" s="667">
        <v>6</v>
      </c>
      <c r="J132" s="667">
        <v>109.56000000000002</v>
      </c>
      <c r="K132" s="680">
        <v>1</v>
      </c>
      <c r="L132" s="667">
        <v>6</v>
      </c>
      <c r="M132" s="668">
        <v>109.56000000000002</v>
      </c>
    </row>
    <row r="133" spans="1:13" ht="14.4" customHeight="1" x14ac:dyDescent="0.3">
      <c r="A133" s="663" t="s">
        <v>1906</v>
      </c>
      <c r="B133" s="664" t="s">
        <v>1825</v>
      </c>
      <c r="C133" s="664" t="s">
        <v>1197</v>
      </c>
      <c r="D133" s="664" t="s">
        <v>550</v>
      </c>
      <c r="E133" s="664" t="s">
        <v>1827</v>
      </c>
      <c r="F133" s="667"/>
      <c r="G133" s="667"/>
      <c r="H133" s="680">
        <v>0</v>
      </c>
      <c r="I133" s="667">
        <v>22</v>
      </c>
      <c r="J133" s="667">
        <v>803.88000000000011</v>
      </c>
      <c r="K133" s="680">
        <v>1</v>
      </c>
      <c r="L133" s="667">
        <v>22</v>
      </c>
      <c r="M133" s="668">
        <v>803.88000000000011</v>
      </c>
    </row>
    <row r="134" spans="1:13" ht="14.4" customHeight="1" x14ac:dyDescent="0.3">
      <c r="A134" s="663" t="s">
        <v>1906</v>
      </c>
      <c r="B134" s="664" t="s">
        <v>1825</v>
      </c>
      <c r="C134" s="664" t="s">
        <v>2555</v>
      </c>
      <c r="D134" s="664" t="s">
        <v>2229</v>
      </c>
      <c r="E134" s="664" t="s">
        <v>2556</v>
      </c>
      <c r="F134" s="667">
        <v>1</v>
      </c>
      <c r="G134" s="667">
        <v>36.54</v>
      </c>
      <c r="H134" s="680">
        <v>1</v>
      </c>
      <c r="I134" s="667"/>
      <c r="J134" s="667"/>
      <c r="K134" s="680">
        <v>0</v>
      </c>
      <c r="L134" s="667">
        <v>1</v>
      </c>
      <c r="M134" s="668">
        <v>36.54</v>
      </c>
    </row>
    <row r="135" spans="1:13" ht="14.4" customHeight="1" x14ac:dyDescent="0.3">
      <c r="A135" s="663" t="s">
        <v>1906</v>
      </c>
      <c r="B135" s="664" t="s">
        <v>1830</v>
      </c>
      <c r="C135" s="664" t="s">
        <v>2104</v>
      </c>
      <c r="D135" s="664" t="s">
        <v>2105</v>
      </c>
      <c r="E135" s="664" t="s">
        <v>2106</v>
      </c>
      <c r="F135" s="667"/>
      <c r="G135" s="667"/>
      <c r="H135" s="680">
        <v>0</v>
      </c>
      <c r="I135" s="667">
        <v>2</v>
      </c>
      <c r="J135" s="667">
        <v>62.64</v>
      </c>
      <c r="K135" s="680">
        <v>1</v>
      </c>
      <c r="L135" s="667">
        <v>2</v>
      </c>
      <c r="M135" s="668">
        <v>62.64</v>
      </c>
    </row>
    <row r="136" spans="1:13" ht="14.4" customHeight="1" x14ac:dyDescent="0.3">
      <c r="A136" s="663" t="s">
        <v>1906</v>
      </c>
      <c r="B136" s="664" t="s">
        <v>1830</v>
      </c>
      <c r="C136" s="664" t="s">
        <v>2521</v>
      </c>
      <c r="D136" s="664" t="s">
        <v>2522</v>
      </c>
      <c r="E136" s="664" t="s">
        <v>2106</v>
      </c>
      <c r="F136" s="667">
        <v>3</v>
      </c>
      <c r="G136" s="667">
        <v>93.960000000000008</v>
      </c>
      <c r="H136" s="680">
        <v>1</v>
      </c>
      <c r="I136" s="667"/>
      <c r="J136" s="667"/>
      <c r="K136" s="680">
        <v>0</v>
      </c>
      <c r="L136" s="667">
        <v>3</v>
      </c>
      <c r="M136" s="668">
        <v>93.960000000000008</v>
      </c>
    </row>
    <row r="137" spans="1:13" ht="14.4" customHeight="1" x14ac:dyDescent="0.3">
      <c r="A137" s="663" t="s">
        <v>1906</v>
      </c>
      <c r="B137" s="664" t="s">
        <v>2598</v>
      </c>
      <c r="C137" s="664" t="s">
        <v>2506</v>
      </c>
      <c r="D137" s="664" t="s">
        <v>2507</v>
      </c>
      <c r="E137" s="664" t="s">
        <v>2508</v>
      </c>
      <c r="F137" s="667"/>
      <c r="G137" s="667"/>
      <c r="H137" s="680"/>
      <c r="I137" s="667">
        <v>1</v>
      </c>
      <c r="J137" s="667">
        <v>0</v>
      </c>
      <c r="K137" s="680"/>
      <c r="L137" s="667">
        <v>1</v>
      </c>
      <c r="M137" s="668">
        <v>0</v>
      </c>
    </row>
    <row r="138" spans="1:13" ht="14.4" customHeight="1" x14ac:dyDescent="0.3">
      <c r="A138" s="663" t="s">
        <v>1906</v>
      </c>
      <c r="B138" s="664" t="s">
        <v>1843</v>
      </c>
      <c r="C138" s="664" t="s">
        <v>1346</v>
      </c>
      <c r="D138" s="664" t="s">
        <v>1347</v>
      </c>
      <c r="E138" s="664" t="s">
        <v>1844</v>
      </c>
      <c r="F138" s="667"/>
      <c r="G138" s="667"/>
      <c r="H138" s="680">
        <v>0</v>
      </c>
      <c r="I138" s="667">
        <v>2</v>
      </c>
      <c r="J138" s="667">
        <v>282.08</v>
      </c>
      <c r="K138" s="680">
        <v>1</v>
      </c>
      <c r="L138" s="667">
        <v>2</v>
      </c>
      <c r="M138" s="668">
        <v>282.08</v>
      </c>
    </row>
    <row r="139" spans="1:13" ht="14.4" customHeight="1" x14ac:dyDescent="0.3">
      <c r="A139" s="663" t="s">
        <v>1906</v>
      </c>
      <c r="B139" s="664" t="s">
        <v>1843</v>
      </c>
      <c r="C139" s="664" t="s">
        <v>2509</v>
      </c>
      <c r="D139" s="664" t="s">
        <v>2510</v>
      </c>
      <c r="E139" s="664" t="s">
        <v>2511</v>
      </c>
      <c r="F139" s="667">
        <v>2</v>
      </c>
      <c r="G139" s="667">
        <v>282.08</v>
      </c>
      <c r="H139" s="680">
        <v>1</v>
      </c>
      <c r="I139" s="667"/>
      <c r="J139" s="667"/>
      <c r="K139" s="680">
        <v>0</v>
      </c>
      <c r="L139" s="667">
        <v>2</v>
      </c>
      <c r="M139" s="668">
        <v>282.08</v>
      </c>
    </row>
    <row r="140" spans="1:13" ht="14.4" customHeight="1" x14ac:dyDescent="0.3">
      <c r="A140" s="663" t="s">
        <v>1906</v>
      </c>
      <c r="B140" s="664" t="s">
        <v>1847</v>
      </c>
      <c r="C140" s="664" t="s">
        <v>2486</v>
      </c>
      <c r="D140" s="664" t="s">
        <v>1224</v>
      </c>
      <c r="E140" s="664" t="s">
        <v>2110</v>
      </c>
      <c r="F140" s="667"/>
      <c r="G140" s="667"/>
      <c r="H140" s="680"/>
      <c r="I140" s="667">
        <v>1</v>
      </c>
      <c r="J140" s="667">
        <v>0</v>
      </c>
      <c r="K140" s="680"/>
      <c r="L140" s="667">
        <v>1</v>
      </c>
      <c r="M140" s="668">
        <v>0</v>
      </c>
    </row>
    <row r="141" spans="1:13" ht="14.4" customHeight="1" x14ac:dyDescent="0.3">
      <c r="A141" s="663" t="s">
        <v>1906</v>
      </c>
      <c r="B141" s="664" t="s">
        <v>2599</v>
      </c>
      <c r="C141" s="664" t="s">
        <v>2502</v>
      </c>
      <c r="D141" s="664" t="s">
        <v>2503</v>
      </c>
      <c r="E141" s="664" t="s">
        <v>2504</v>
      </c>
      <c r="F141" s="667"/>
      <c r="G141" s="667"/>
      <c r="H141" s="680">
        <v>0</v>
      </c>
      <c r="I141" s="667">
        <v>2</v>
      </c>
      <c r="J141" s="667">
        <v>138.32</v>
      </c>
      <c r="K141" s="680">
        <v>1</v>
      </c>
      <c r="L141" s="667">
        <v>2</v>
      </c>
      <c r="M141" s="668">
        <v>138.32</v>
      </c>
    </row>
    <row r="142" spans="1:13" ht="14.4" customHeight="1" x14ac:dyDescent="0.3">
      <c r="A142" s="663" t="s">
        <v>1907</v>
      </c>
      <c r="B142" s="664" t="s">
        <v>1794</v>
      </c>
      <c r="C142" s="664" t="s">
        <v>1518</v>
      </c>
      <c r="D142" s="664" t="s">
        <v>1317</v>
      </c>
      <c r="E142" s="664" t="s">
        <v>1795</v>
      </c>
      <c r="F142" s="667"/>
      <c r="G142" s="667"/>
      <c r="H142" s="680">
        <v>0</v>
      </c>
      <c r="I142" s="667">
        <v>29</v>
      </c>
      <c r="J142" s="667">
        <v>4476.4400000000005</v>
      </c>
      <c r="K142" s="680">
        <v>1</v>
      </c>
      <c r="L142" s="667">
        <v>29</v>
      </c>
      <c r="M142" s="668">
        <v>4476.4400000000005</v>
      </c>
    </row>
    <row r="143" spans="1:13" ht="14.4" customHeight="1" x14ac:dyDescent="0.3">
      <c r="A143" s="663" t="s">
        <v>1907</v>
      </c>
      <c r="B143" s="664" t="s">
        <v>1794</v>
      </c>
      <c r="C143" s="664" t="s">
        <v>1316</v>
      </c>
      <c r="D143" s="664" t="s">
        <v>1317</v>
      </c>
      <c r="E143" s="664" t="s">
        <v>1796</v>
      </c>
      <c r="F143" s="667"/>
      <c r="G143" s="667"/>
      <c r="H143" s="680">
        <v>0</v>
      </c>
      <c r="I143" s="667">
        <v>1</v>
      </c>
      <c r="J143" s="667">
        <v>225.06</v>
      </c>
      <c r="K143" s="680">
        <v>1</v>
      </c>
      <c r="L143" s="667">
        <v>1</v>
      </c>
      <c r="M143" s="668">
        <v>225.06</v>
      </c>
    </row>
    <row r="144" spans="1:13" ht="14.4" customHeight="1" x14ac:dyDescent="0.3">
      <c r="A144" s="663" t="s">
        <v>1907</v>
      </c>
      <c r="B144" s="664" t="s">
        <v>2594</v>
      </c>
      <c r="C144" s="664" t="s">
        <v>2328</v>
      </c>
      <c r="D144" s="664" t="s">
        <v>2153</v>
      </c>
      <c r="E144" s="664" t="s">
        <v>2329</v>
      </c>
      <c r="F144" s="667"/>
      <c r="G144" s="667"/>
      <c r="H144" s="680">
        <v>0</v>
      </c>
      <c r="I144" s="667">
        <v>1</v>
      </c>
      <c r="J144" s="667">
        <v>141.09</v>
      </c>
      <c r="K144" s="680">
        <v>1</v>
      </c>
      <c r="L144" s="667">
        <v>1</v>
      </c>
      <c r="M144" s="668">
        <v>141.09</v>
      </c>
    </row>
    <row r="145" spans="1:13" ht="14.4" customHeight="1" x14ac:dyDescent="0.3">
      <c r="A145" s="663" t="s">
        <v>1907</v>
      </c>
      <c r="B145" s="664" t="s">
        <v>1825</v>
      </c>
      <c r="C145" s="664" t="s">
        <v>1258</v>
      </c>
      <c r="D145" s="664" t="s">
        <v>550</v>
      </c>
      <c r="E145" s="664" t="s">
        <v>1826</v>
      </c>
      <c r="F145" s="667"/>
      <c r="G145" s="667"/>
      <c r="H145" s="680">
        <v>0</v>
      </c>
      <c r="I145" s="667">
        <v>1</v>
      </c>
      <c r="J145" s="667">
        <v>18.260000000000002</v>
      </c>
      <c r="K145" s="680">
        <v>1</v>
      </c>
      <c r="L145" s="667">
        <v>1</v>
      </c>
      <c r="M145" s="668">
        <v>18.260000000000002</v>
      </c>
    </row>
    <row r="146" spans="1:13" ht="14.4" customHeight="1" x14ac:dyDescent="0.3">
      <c r="A146" s="663" t="s">
        <v>1907</v>
      </c>
      <c r="B146" s="664" t="s">
        <v>1825</v>
      </c>
      <c r="C146" s="664" t="s">
        <v>1197</v>
      </c>
      <c r="D146" s="664" t="s">
        <v>550</v>
      </c>
      <c r="E146" s="664" t="s">
        <v>1827</v>
      </c>
      <c r="F146" s="667"/>
      <c r="G146" s="667"/>
      <c r="H146" s="680">
        <v>0</v>
      </c>
      <c r="I146" s="667">
        <v>2</v>
      </c>
      <c r="J146" s="667">
        <v>73.08</v>
      </c>
      <c r="K146" s="680">
        <v>1</v>
      </c>
      <c r="L146" s="667">
        <v>2</v>
      </c>
      <c r="M146" s="668">
        <v>73.08</v>
      </c>
    </row>
    <row r="147" spans="1:13" ht="14.4" customHeight="1" x14ac:dyDescent="0.3">
      <c r="A147" s="663" t="s">
        <v>1907</v>
      </c>
      <c r="B147" s="664" t="s">
        <v>1825</v>
      </c>
      <c r="C147" s="664" t="s">
        <v>2254</v>
      </c>
      <c r="D147" s="664" t="s">
        <v>550</v>
      </c>
      <c r="E147" s="664" t="s">
        <v>2255</v>
      </c>
      <c r="F147" s="667"/>
      <c r="G147" s="667"/>
      <c r="H147" s="680"/>
      <c r="I147" s="667">
        <v>2</v>
      </c>
      <c r="J147" s="667">
        <v>0</v>
      </c>
      <c r="K147" s="680"/>
      <c r="L147" s="667">
        <v>2</v>
      </c>
      <c r="M147" s="668">
        <v>0</v>
      </c>
    </row>
    <row r="148" spans="1:13" ht="14.4" customHeight="1" x14ac:dyDescent="0.3">
      <c r="A148" s="663" t="s">
        <v>1908</v>
      </c>
      <c r="B148" s="664" t="s">
        <v>2600</v>
      </c>
      <c r="C148" s="664" t="s">
        <v>2359</v>
      </c>
      <c r="D148" s="664" t="s">
        <v>2360</v>
      </c>
      <c r="E148" s="664" t="s">
        <v>2361</v>
      </c>
      <c r="F148" s="667">
        <v>1</v>
      </c>
      <c r="G148" s="667">
        <v>0</v>
      </c>
      <c r="H148" s="680"/>
      <c r="I148" s="667"/>
      <c r="J148" s="667"/>
      <c r="K148" s="680"/>
      <c r="L148" s="667">
        <v>1</v>
      </c>
      <c r="M148" s="668">
        <v>0</v>
      </c>
    </row>
    <row r="149" spans="1:13" ht="14.4" customHeight="1" x14ac:dyDescent="0.3">
      <c r="A149" s="663" t="s">
        <v>1908</v>
      </c>
      <c r="B149" s="664" t="s">
        <v>2596</v>
      </c>
      <c r="C149" s="664" t="s">
        <v>2324</v>
      </c>
      <c r="D149" s="664" t="s">
        <v>2325</v>
      </c>
      <c r="E149" s="664" t="s">
        <v>2326</v>
      </c>
      <c r="F149" s="667"/>
      <c r="G149" s="667"/>
      <c r="H149" s="680">
        <v>0</v>
      </c>
      <c r="I149" s="667">
        <v>1</v>
      </c>
      <c r="J149" s="667">
        <v>184.74</v>
      </c>
      <c r="K149" s="680">
        <v>1</v>
      </c>
      <c r="L149" s="667">
        <v>1</v>
      </c>
      <c r="M149" s="668">
        <v>184.74</v>
      </c>
    </row>
    <row r="150" spans="1:13" ht="14.4" customHeight="1" x14ac:dyDescent="0.3">
      <c r="A150" s="663" t="s">
        <v>1908</v>
      </c>
      <c r="B150" s="664" t="s">
        <v>1794</v>
      </c>
      <c r="C150" s="664" t="s">
        <v>1934</v>
      </c>
      <c r="D150" s="664" t="s">
        <v>1317</v>
      </c>
      <c r="E150" s="664" t="s">
        <v>1935</v>
      </c>
      <c r="F150" s="667">
        <v>4</v>
      </c>
      <c r="G150" s="667">
        <v>0</v>
      </c>
      <c r="H150" s="680"/>
      <c r="I150" s="667"/>
      <c r="J150" s="667"/>
      <c r="K150" s="680"/>
      <c r="L150" s="667">
        <v>4</v>
      </c>
      <c r="M150" s="668">
        <v>0</v>
      </c>
    </row>
    <row r="151" spans="1:13" ht="14.4" customHeight="1" x14ac:dyDescent="0.3">
      <c r="A151" s="663" t="s">
        <v>1908</v>
      </c>
      <c r="B151" s="664" t="s">
        <v>1794</v>
      </c>
      <c r="C151" s="664" t="s">
        <v>1518</v>
      </c>
      <c r="D151" s="664" t="s">
        <v>1317</v>
      </c>
      <c r="E151" s="664" t="s">
        <v>1795</v>
      </c>
      <c r="F151" s="667"/>
      <c r="G151" s="667"/>
      <c r="H151" s="680">
        <v>0</v>
      </c>
      <c r="I151" s="667">
        <v>21</v>
      </c>
      <c r="J151" s="667">
        <v>3241.5600000000009</v>
      </c>
      <c r="K151" s="680">
        <v>1</v>
      </c>
      <c r="L151" s="667">
        <v>21</v>
      </c>
      <c r="M151" s="668">
        <v>3241.5600000000009</v>
      </c>
    </row>
    <row r="152" spans="1:13" ht="14.4" customHeight="1" x14ac:dyDescent="0.3">
      <c r="A152" s="663" t="s">
        <v>1908</v>
      </c>
      <c r="B152" s="664" t="s">
        <v>1794</v>
      </c>
      <c r="C152" s="664" t="s">
        <v>1974</v>
      </c>
      <c r="D152" s="664" t="s">
        <v>1317</v>
      </c>
      <c r="E152" s="664" t="s">
        <v>1795</v>
      </c>
      <c r="F152" s="667">
        <v>2</v>
      </c>
      <c r="G152" s="667">
        <v>308.72000000000003</v>
      </c>
      <c r="H152" s="680">
        <v>1</v>
      </c>
      <c r="I152" s="667"/>
      <c r="J152" s="667"/>
      <c r="K152" s="680">
        <v>0</v>
      </c>
      <c r="L152" s="667">
        <v>2</v>
      </c>
      <c r="M152" s="668">
        <v>308.72000000000003</v>
      </c>
    </row>
    <row r="153" spans="1:13" ht="14.4" customHeight="1" x14ac:dyDescent="0.3">
      <c r="A153" s="663" t="s">
        <v>1908</v>
      </c>
      <c r="B153" s="664" t="s">
        <v>1822</v>
      </c>
      <c r="C153" s="664" t="s">
        <v>1533</v>
      </c>
      <c r="D153" s="664" t="s">
        <v>1534</v>
      </c>
      <c r="E153" s="664" t="s">
        <v>1824</v>
      </c>
      <c r="F153" s="667">
        <v>1</v>
      </c>
      <c r="G153" s="667">
        <v>2991.23</v>
      </c>
      <c r="H153" s="680">
        <v>1</v>
      </c>
      <c r="I153" s="667"/>
      <c r="J153" s="667"/>
      <c r="K153" s="680">
        <v>0</v>
      </c>
      <c r="L153" s="667">
        <v>1</v>
      </c>
      <c r="M153" s="668">
        <v>2991.23</v>
      </c>
    </row>
    <row r="154" spans="1:13" ht="14.4" customHeight="1" x14ac:dyDescent="0.3">
      <c r="A154" s="663" t="s">
        <v>1908</v>
      </c>
      <c r="B154" s="664" t="s">
        <v>1822</v>
      </c>
      <c r="C154" s="664" t="s">
        <v>2362</v>
      </c>
      <c r="D154" s="664" t="s">
        <v>1534</v>
      </c>
      <c r="E154" s="664" t="s">
        <v>2363</v>
      </c>
      <c r="F154" s="667">
        <v>2</v>
      </c>
      <c r="G154" s="667">
        <v>1496.42</v>
      </c>
      <c r="H154" s="680">
        <v>1</v>
      </c>
      <c r="I154" s="667"/>
      <c r="J154" s="667"/>
      <c r="K154" s="680">
        <v>0</v>
      </c>
      <c r="L154" s="667">
        <v>2</v>
      </c>
      <c r="M154" s="668">
        <v>1496.42</v>
      </c>
    </row>
    <row r="155" spans="1:13" ht="14.4" customHeight="1" x14ac:dyDescent="0.3">
      <c r="A155" s="663" t="s">
        <v>1908</v>
      </c>
      <c r="B155" s="664" t="s">
        <v>1825</v>
      </c>
      <c r="C155" s="664" t="s">
        <v>1197</v>
      </c>
      <c r="D155" s="664" t="s">
        <v>550</v>
      </c>
      <c r="E155" s="664" t="s">
        <v>1827</v>
      </c>
      <c r="F155" s="667"/>
      <c r="G155" s="667"/>
      <c r="H155" s="680">
        <v>0</v>
      </c>
      <c r="I155" s="667">
        <v>3</v>
      </c>
      <c r="J155" s="667">
        <v>109.62</v>
      </c>
      <c r="K155" s="680">
        <v>1</v>
      </c>
      <c r="L155" s="667">
        <v>3</v>
      </c>
      <c r="M155" s="668">
        <v>109.62</v>
      </c>
    </row>
    <row r="156" spans="1:13" ht="14.4" customHeight="1" x14ac:dyDescent="0.3">
      <c r="A156" s="663" t="s">
        <v>1909</v>
      </c>
      <c r="B156" s="664" t="s">
        <v>1794</v>
      </c>
      <c r="C156" s="664" t="s">
        <v>1518</v>
      </c>
      <c r="D156" s="664" t="s">
        <v>1317</v>
      </c>
      <c r="E156" s="664" t="s">
        <v>1795</v>
      </c>
      <c r="F156" s="667"/>
      <c r="G156" s="667"/>
      <c r="H156" s="680">
        <v>0</v>
      </c>
      <c r="I156" s="667">
        <v>8</v>
      </c>
      <c r="J156" s="667">
        <v>1234.8800000000001</v>
      </c>
      <c r="K156" s="680">
        <v>1</v>
      </c>
      <c r="L156" s="667">
        <v>8</v>
      </c>
      <c r="M156" s="668">
        <v>1234.8800000000001</v>
      </c>
    </row>
    <row r="157" spans="1:13" ht="14.4" customHeight="1" x14ac:dyDescent="0.3">
      <c r="A157" s="663" t="s">
        <v>1910</v>
      </c>
      <c r="B157" s="664" t="s">
        <v>1794</v>
      </c>
      <c r="C157" s="664" t="s">
        <v>1934</v>
      </c>
      <c r="D157" s="664" t="s">
        <v>1317</v>
      </c>
      <c r="E157" s="664" t="s">
        <v>1935</v>
      </c>
      <c r="F157" s="667">
        <v>2</v>
      </c>
      <c r="G157" s="667">
        <v>0</v>
      </c>
      <c r="H157" s="680"/>
      <c r="I157" s="667"/>
      <c r="J157" s="667"/>
      <c r="K157" s="680"/>
      <c r="L157" s="667">
        <v>2</v>
      </c>
      <c r="M157" s="668">
        <v>0</v>
      </c>
    </row>
    <row r="158" spans="1:13" ht="14.4" customHeight="1" x14ac:dyDescent="0.3">
      <c r="A158" s="663" t="s">
        <v>1910</v>
      </c>
      <c r="B158" s="664" t="s">
        <v>1794</v>
      </c>
      <c r="C158" s="664" t="s">
        <v>1518</v>
      </c>
      <c r="D158" s="664" t="s">
        <v>1317</v>
      </c>
      <c r="E158" s="664" t="s">
        <v>1795</v>
      </c>
      <c r="F158" s="667"/>
      <c r="G158" s="667"/>
      <c r="H158" s="680">
        <v>0</v>
      </c>
      <c r="I158" s="667">
        <v>1</v>
      </c>
      <c r="J158" s="667">
        <v>154.36000000000001</v>
      </c>
      <c r="K158" s="680">
        <v>1</v>
      </c>
      <c r="L158" s="667">
        <v>1</v>
      </c>
      <c r="M158" s="668">
        <v>154.36000000000001</v>
      </c>
    </row>
    <row r="159" spans="1:13" ht="14.4" customHeight="1" x14ac:dyDescent="0.3">
      <c r="A159" s="663" t="s">
        <v>1910</v>
      </c>
      <c r="B159" s="664" t="s">
        <v>1825</v>
      </c>
      <c r="C159" s="664" t="s">
        <v>1258</v>
      </c>
      <c r="D159" s="664" t="s">
        <v>550</v>
      </c>
      <c r="E159" s="664" t="s">
        <v>1826</v>
      </c>
      <c r="F159" s="667"/>
      <c r="G159" s="667"/>
      <c r="H159" s="680">
        <v>0</v>
      </c>
      <c r="I159" s="667">
        <v>1</v>
      </c>
      <c r="J159" s="667">
        <v>18.260000000000002</v>
      </c>
      <c r="K159" s="680">
        <v>1</v>
      </c>
      <c r="L159" s="667">
        <v>1</v>
      </c>
      <c r="M159" s="668">
        <v>18.260000000000002</v>
      </c>
    </row>
    <row r="160" spans="1:13" ht="14.4" customHeight="1" x14ac:dyDescent="0.3">
      <c r="A160" s="663" t="s">
        <v>1910</v>
      </c>
      <c r="B160" s="664" t="s">
        <v>1832</v>
      </c>
      <c r="C160" s="664" t="s">
        <v>2371</v>
      </c>
      <c r="D160" s="664" t="s">
        <v>2372</v>
      </c>
      <c r="E160" s="664" t="s">
        <v>2373</v>
      </c>
      <c r="F160" s="667">
        <v>1</v>
      </c>
      <c r="G160" s="667">
        <v>1696.97</v>
      </c>
      <c r="H160" s="680">
        <v>1</v>
      </c>
      <c r="I160" s="667"/>
      <c r="J160" s="667"/>
      <c r="K160" s="680">
        <v>0</v>
      </c>
      <c r="L160" s="667">
        <v>1</v>
      </c>
      <c r="M160" s="668">
        <v>1696.97</v>
      </c>
    </row>
    <row r="161" spans="1:13" ht="14.4" customHeight="1" x14ac:dyDescent="0.3">
      <c r="A161" s="663" t="s">
        <v>1910</v>
      </c>
      <c r="B161" s="664" t="s">
        <v>1835</v>
      </c>
      <c r="C161" s="664" t="s">
        <v>1302</v>
      </c>
      <c r="D161" s="664" t="s">
        <v>1836</v>
      </c>
      <c r="E161" s="664" t="s">
        <v>1837</v>
      </c>
      <c r="F161" s="667"/>
      <c r="G161" s="667"/>
      <c r="H161" s="680">
        <v>0</v>
      </c>
      <c r="I161" s="667">
        <v>6</v>
      </c>
      <c r="J161" s="667">
        <v>56.4</v>
      </c>
      <c r="K161" s="680">
        <v>1</v>
      </c>
      <c r="L161" s="667">
        <v>6</v>
      </c>
      <c r="M161" s="668">
        <v>56.4</v>
      </c>
    </row>
    <row r="162" spans="1:13" ht="14.4" customHeight="1" x14ac:dyDescent="0.3">
      <c r="A162" s="663" t="s">
        <v>1911</v>
      </c>
      <c r="B162" s="664" t="s">
        <v>1794</v>
      </c>
      <c r="C162" s="664" t="s">
        <v>1518</v>
      </c>
      <c r="D162" s="664" t="s">
        <v>1317</v>
      </c>
      <c r="E162" s="664" t="s">
        <v>1795</v>
      </c>
      <c r="F162" s="667"/>
      <c r="G162" s="667"/>
      <c r="H162" s="680">
        <v>0</v>
      </c>
      <c r="I162" s="667">
        <v>11</v>
      </c>
      <c r="J162" s="667">
        <v>1697.96</v>
      </c>
      <c r="K162" s="680">
        <v>1</v>
      </c>
      <c r="L162" s="667">
        <v>11</v>
      </c>
      <c r="M162" s="668">
        <v>1697.96</v>
      </c>
    </row>
    <row r="163" spans="1:13" ht="14.4" customHeight="1" x14ac:dyDescent="0.3">
      <c r="A163" s="663" t="s">
        <v>1912</v>
      </c>
      <c r="B163" s="664" t="s">
        <v>1794</v>
      </c>
      <c r="C163" s="664" t="s">
        <v>1518</v>
      </c>
      <c r="D163" s="664" t="s">
        <v>1317</v>
      </c>
      <c r="E163" s="664" t="s">
        <v>1795</v>
      </c>
      <c r="F163" s="667"/>
      <c r="G163" s="667"/>
      <c r="H163" s="680">
        <v>0</v>
      </c>
      <c r="I163" s="667">
        <v>1</v>
      </c>
      <c r="J163" s="667">
        <v>154.36000000000001</v>
      </c>
      <c r="K163" s="680">
        <v>1</v>
      </c>
      <c r="L163" s="667">
        <v>1</v>
      </c>
      <c r="M163" s="668">
        <v>154.36000000000001</v>
      </c>
    </row>
    <row r="164" spans="1:13" ht="14.4" customHeight="1" x14ac:dyDescent="0.3">
      <c r="A164" s="663" t="s">
        <v>1912</v>
      </c>
      <c r="B164" s="664" t="s">
        <v>1825</v>
      </c>
      <c r="C164" s="664" t="s">
        <v>1258</v>
      </c>
      <c r="D164" s="664" t="s">
        <v>550</v>
      </c>
      <c r="E164" s="664" t="s">
        <v>1826</v>
      </c>
      <c r="F164" s="667"/>
      <c r="G164" s="667"/>
      <c r="H164" s="680">
        <v>0</v>
      </c>
      <c r="I164" s="667">
        <v>7</v>
      </c>
      <c r="J164" s="667">
        <v>127.82000000000002</v>
      </c>
      <c r="K164" s="680">
        <v>1</v>
      </c>
      <c r="L164" s="667">
        <v>7</v>
      </c>
      <c r="M164" s="668">
        <v>127.82000000000002</v>
      </c>
    </row>
    <row r="165" spans="1:13" ht="14.4" customHeight="1" x14ac:dyDescent="0.3">
      <c r="A165" s="663" t="s">
        <v>1913</v>
      </c>
      <c r="B165" s="664" t="s">
        <v>1794</v>
      </c>
      <c r="C165" s="664" t="s">
        <v>1518</v>
      </c>
      <c r="D165" s="664" t="s">
        <v>1317</v>
      </c>
      <c r="E165" s="664" t="s">
        <v>1795</v>
      </c>
      <c r="F165" s="667"/>
      <c r="G165" s="667"/>
      <c r="H165" s="680">
        <v>0</v>
      </c>
      <c r="I165" s="667">
        <v>4</v>
      </c>
      <c r="J165" s="667">
        <v>617.44000000000005</v>
      </c>
      <c r="K165" s="680">
        <v>1</v>
      </c>
      <c r="L165" s="667">
        <v>4</v>
      </c>
      <c r="M165" s="668">
        <v>617.44000000000005</v>
      </c>
    </row>
    <row r="166" spans="1:13" ht="14.4" customHeight="1" x14ac:dyDescent="0.3">
      <c r="A166" s="663" t="s">
        <v>1914</v>
      </c>
      <c r="B166" s="664" t="s">
        <v>1739</v>
      </c>
      <c r="C166" s="664" t="s">
        <v>2424</v>
      </c>
      <c r="D166" s="664" t="s">
        <v>1336</v>
      </c>
      <c r="E166" s="664" t="s">
        <v>2425</v>
      </c>
      <c r="F166" s="667"/>
      <c r="G166" s="667"/>
      <c r="H166" s="680">
        <v>0</v>
      </c>
      <c r="I166" s="667">
        <v>4</v>
      </c>
      <c r="J166" s="667">
        <v>823.36</v>
      </c>
      <c r="K166" s="680">
        <v>1</v>
      </c>
      <c r="L166" s="667">
        <v>4</v>
      </c>
      <c r="M166" s="668">
        <v>823.36</v>
      </c>
    </row>
    <row r="167" spans="1:13" ht="14.4" customHeight="1" x14ac:dyDescent="0.3">
      <c r="A167" s="663" t="s">
        <v>1914</v>
      </c>
      <c r="B167" s="664" t="s">
        <v>2596</v>
      </c>
      <c r="C167" s="664" t="s">
        <v>2433</v>
      </c>
      <c r="D167" s="664" t="s">
        <v>2434</v>
      </c>
      <c r="E167" s="664" t="s">
        <v>2435</v>
      </c>
      <c r="F167" s="667"/>
      <c r="G167" s="667"/>
      <c r="H167" s="680">
        <v>0</v>
      </c>
      <c r="I167" s="667">
        <v>2</v>
      </c>
      <c r="J167" s="667">
        <v>369.48</v>
      </c>
      <c r="K167" s="680">
        <v>1</v>
      </c>
      <c r="L167" s="667">
        <v>2</v>
      </c>
      <c r="M167" s="668">
        <v>369.48</v>
      </c>
    </row>
    <row r="168" spans="1:13" ht="14.4" customHeight="1" x14ac:dyDescent="0.3">
      <c r="A168" s="663" t="s">
        <v>1914</v>
      </c>
      <c r="B168" s="664" t="s">
        <v>2601</v>
      </c>
      <c r="C168" s="664" t="s">
        <v>2427</v>
      </c>
      <c r="D168" s="664" t="s">
        <v>2428</v>
      </c>
      <c r="E168" s="664" t="s">
        <v>2429</v>
      </c>
      <c r="F168" s="667"/>
      <c r="G168" s="667"/>
      <c r="H168" s="680">
        <v>0</v>
      </c>
      <c r="I168" s="667">
        <v>4</v>
      </c>
      <c r="J168" s="667">
        <v>640.4</v>
      </c>
      <c r="K168" s="680">
        <v>1</v>
      </c>
      <c r="L168" s="667">
        <v>4</v>
      </c>
      <c r="M168" s="668">
        <v>640.4</v>
      </c>
    </row>
    <row r="169" spans="1:13" ht="14.4" customHeight="1" x14ac:dyDescent="0.3">
      <c r="A169" s="663" t="s">
        <v>1914</v>
      </c>
      <c r="B169" s="664" t="s">
        <v>1794</v>
      </c>
      <c r="C169" s="664" t="s">
        <v>1518</v>
      </c>
      <c r="D169" s="664" t="s">
        <v>1317</v>
      </c>
      <c r="E169" s="664" t="s">
        <v>1795</v>
      </c>
      <c r="F169" s="667"/>
      <c r="G169" s="667"/>
      <c r="H169" s="680">
        <v>0</v>
      </c>
      <c r="I169" s="667">
        <v>8</v>
      </c>
      <c r="J169" s="667">
        <v>1234.8800000000001</v>
      </c>
      <c r="K169" s="680">
        <v>1</v>
      </c>
      <c r="L169" s="667">
        <v>8</v>
      </c>
      <c r="M169" s="668">
        <v>1234.8800000000001</v>
      </c>
    </row>
    <row r="170" spans="1:13" ht="14.4" customHeight="1" x14ac:dyDescent="0.3">
      <c r="A170" s="663" t="s">
        <v>1914</v>
      </c>
      <c r="B170" s="664" t="s">
        <v>1794</v>
      </c>
      <c r="C170" s="664" t="s">
        <v>1316</v>
      </c>
      <c r="D170" s="664" t="s">
        <v>1317</v>
      </c>
      <c r="E170" s="664" t="s">
        <v>1796</v>
      </c>
      <c r="F170" s="667"/>
      <c r="G170" s="667"/>
      <c r="H170" s="680">
        <v>0</v>
      </c>
      <c r="I170" s="667">
        <v>5</v>
      </c>
      <c r="J170" s="667">
        <v>1125.3</v>
      </c>
      <c r="K170" s="680">
        <v>1</v>
      </c>
      <c r="L170" s="667">
        <v>5</v>
      </c>
      <c r="M170" s="668">
        <v>1125.3</v>
      </c>
    </row>
    <row r="171" spans="1:13" ht="14.4" customHeight="1" x14ac:dyDescent="0.3">
      <c r="A171" s="663" t="s">
        <v>1914</v>
      </c>
      <c r="B171" s="664" t="s">
        <v>1825</v>
      </c>
      <c r="C171" s="664" t="s">
        <v>2254</v>
      </c>
      <c r="D171" s="664" t="s">
        <v>550</v>
      </c>
      <c r="E171" s="664" t="s">
        <v>2255</v>
      </c>
      <c r="F171" s="667"/>
      <c r="G171" s="667"/>
      <c r="H171" s="680"/>
      <c r="I171" s="667">
        <v>1</v>
      </c>
      <c r="J171" s="667">
        <v>0</v>
      </c>
      <c r="K171" s="680"/>
      <c r="L171" s="667">
        <v>1</v>
      </c>
      <c r="M171" s="668">
        <v>0</v>
      </c>
    </row>
    <row r="172" spans="1:13" ht="14.4" customHeight="1" thickBot="1" x14ac:dyDescent="0.35">
      <c r="A172" s="669" t="s">
        <v>1914</v>
      </c>
      <c r="B172" s="670" t="s">
        <v>1838</v>
      </c>
      <c r="C172" s="670" t="s">
        <v>1265</v>
      </c>
      <c r="D172" s="670" t="s">
        <v>1266</v>
      </c>
      <c r="E172" s="670" t="s">
        <v>1783</v>
      </c>
      <c r="F172" s="673"/>
      <c r="G172" s="673"/>
      <c r="H172" s="681">
        <v>0</v>
      </c>
      <c r="I172" s="673">
        <v>3</v>
      </c>
      <c r="J172" s="673">
        <v>197.96999999999997</v>
      </c>
      <c r="K172" s="681">
        <v>1</v>
      </c>
      <c r="L172" s="673">
        <v>3</v>
      </c>
      <c r="M172" s="674">
        <v>197.96999999999997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522</v>
      </c>
      <c r="B5" s="648" t="s">
        <v>523</v>
      </c>
      <c r="C5" s="649" t="s">
        <v>524</v>
      </c>
      <c r="D5" s="649" t="s">
        <v>524</v>
      </c>
      <c r="E5" s="649"/>
      <c r="F5" s="649" t="s">
        <v>524</v>
      </c>
      <c r="G5" s="649" t="s">
        <v>524</v>
      </c>
      <c r="H5" s="649" t="s">
        <v>524</v>
      </c>
      <c r="I5" s="650" t="s">
        <v>524</v>
      </c>
      <c r="J5" s="651" t="s">
        <v>74</v>
      </c>
    </row>
    <row r="6" spans="1:10" ht="14.4" customHeight="1" x14ac:dyDescent="0.3">
      <c r="A6" s="647" t="s">
        <v>522</v>
      </c>
      <c r="B6" s="648" t="s">
        <v>332</v>
      </c>
      <c r="C6" s="649">
        <v>4.7025400000000008</v>
      </c>
      <c r="D6" s="649">
        <v>1.8768199999999999</v>
      </c>
      <c r="E6" s="649"/>
      <c r="F6" s="649">
        <v>-22.48865</v>
      </c>
      <c r="G6" s="649">
        <v>4.0000003611173334</v>
      </c>
      <c r="H6" s="649">
        <v>-26.488650361117333</v>
      </c>
      <c r="I6" s="650">
        <v>-5.6221619924349637</v>
      </c>
      <c r="J6" s="651" t="s">
        <v>1</v>
      </c>
    </row>
    <row r="7" spans="1:10" ht="14.4" customHeight="1" x14ac:dyDescent="0.3">
      <c r="A7" s="647" t="s">
        <v>522</v>
      </c>
      <c r="B7" s="648" t="s">
        <v>333</v>
      </c>
      <c r="C7" s="649">
        <v>119.49550000000001</v>
      </c>
      <c r="D7" s="649">
        <v>121.90891999999999</v>
      </c>
      <c r="E7" s="649"/>
      <c r="F7" s="649">
        <v>61.833270000000006</v>
      </c>
      <c r="G7" s="649">
        <v>266.62323444011935</v>
      </c>
      <c r="H7" s="649">
        <v>-204.78996444011935</v>
      </c>
      <c r="I7" s="650">
        <v>0.23191253429148193</v>
      </c>
      <c r="J7" s="651" t="s">
        <v>1</v>
      </c>
    </row>
    <row r="8" spans="1:10" ht="14.4" customHeight="1" x14ac:dyDescent="0.3">
      <c r="A8" s="647" t="s">
        <v>522</v>
      </c>
      <c r="B8" s="648" t="s">
        <v>334</v>
      </c>
      <c r="C8" s="649">
        <v>7.9060400000000008</v>
      </c>
      <c r="D8" s="649">
        <v>0.94899999999999995</v>
      </c>
      <c r="E8" s="649"/>
      <c r="F8" s="649">
        <v>0.90249999999999997</v>
      </c>
      <c r="G8" s="649">
        <v>6.6666672685293333</v>
      </c>
      <c r="H8" s="649">
        <v>-5.7641672685293335</v>
      </c>
      <c r="I8" s="650">
        <v>0.13537498777842732</v>
      </c>
      <c r="J8" s="651" t="s">
        <v>1</v>
      </c>
    </row>
    <row r="9" spans="1:10" ht="14.4" customHeight="1" x14ac:dyDescent="0.3">
      <c r="A9" s="647" t="s">
        <v>522</v>
      </c>
      <c r="B9" s="648" t="s">
        <v>335</v>
      </c>
      <c r="C9" s="649">
        <v>0</v>
      </c>
      <c r="D9" s="649">
        <v>0</v>
      </c>
      <c r="E9" s="649"/>
      <c r="F9" s="649">
        <v>1.5552600000000001</v>
      </c>
      <c r="G9" s="649">
        <v>1.3333334537053334</v>
      </c>
      <c r="H9" s="649">
        <v>0.22192654629466668</v>
      </c>
      <c r="I9" s="650">
        <v>1.1664448946945214</v>
      </c>
      <c r="J9" s="651" t="s">
        <v>1</v>
      </c>
    </row>
    <row r="10" spans="1:10" ht="14.4" customHeight="1" x14ac:dyDescent="0.3">
      <c r="A10" s="647" t="s">
        <v>522</v>
      </c>
      <c r="B10" s="648" t="s">
        <v>336</v>
      </c>
      <c r="C10" s="649">
        <v>0.44538000000000005</v>
      </c>
      <c r="D10" s="649">
        <v>0.27888000000000002</v>
      </c>
      <c r="E10" s="649"/>
      <c r="F10" s="649">
        <v>1.1155200000000001</v>
      </c>
      <c r="G10" s="649">
        <v>0.6666667268526667</v>
      </c>
      <c r="H10" s="649">
        <v>0.44885327314733336</v>
      </c>
      <c r="I10" s="650">
        <v>1.6732798489379686</v>
      </c>
      <c r="J10" s="651" t="s">
        <v>1</v>
      </c>
    </row>
    <row r="11" spans="1:10" ht="14.4" customHeight="1" x14ac:dyDescent="0.3">
      <c r="A11" s="647" t="s">
        <v>522</v>
      </c>
      <c r="B11" s="648" t="s">
        <v>337</v>
      </c>
      <c r="C11" s="649" t="s">
        <v>524</v>
      </c>
      <c r="D11" s="649" t="s">
        <v>524</v>
      </c>
      <c r="E11" s="649"/>
      <c r="F11" s="649">
        <v>0.22506000000000001</v>
      </c>
      <c r="G11" s="649">
        <v>0</v>
      </c>
      <c r="H11" s="649">
        <v>0.22506000000000001</v>
      </c>
      <c r="I11" s="650" t="s">
        <v>524</v>
      </c>
      <c r="J11" s="651" t="s">
        <v>1</v>
      </c>
    </row>
    <row r="12" spans="1:10" ht="14.4" customHeight="1" x14ac:dyDescent="0.3">
      <c r="A12" s="647" t="s">
        <v>522</v>
      </c>
      <c r="B12" s="648" t="s">
        <v>338</v>
      </c>
      <c r="C12" s="649">
        <v>167.36713000000003</v>
      </c>
      <c r="D12" s="649">
        <v>163.798</v>
      </c>
      <c r="E12" s="649"/>
      <c r="F12" s="649">
        <v>225.53196000000003</v>
      </c>
      <c r="G12" s="649">
        <v>274.59521970147136</v>
      </c>
      <c r="H12" s="649">
        <v>-49.063259701471338</v>
      </c>
      <c r="I12" s="650">
        <v>0.82132514996141992</v>
      </c>
      <c r="J12" s="651" t="s">
        <v>1</v>
      </c>
    </row>
    <row r="13" spans="1:10" ht="14.4" customHeight="1" x14ac:dyDescent="0.3">
      <c r="A13" s="647" t="s">
        <v>522</v>
      </c>
      <c r="B13" s="648" t="s">
        <v>339</v>
      </c>
      <c r="C13" s="649">
        <v>196.56175000000002</v>
      </c>
      <c r="D13" s="649">
        <v>176.31555</v>
      </c>
      <c r="E13" s="649"/>
      <c r="F13" s="649">
        <v>234.40016000000003</v>
      </c>
      <c r="G13" s="649">
        <v>268.99054558061266</v>
      </c>
      <c r="H13" s="649">
        <v>-34.590385580612633</v>
      </c>
      <c r="I13" s="650">
        <v>0.87140668640992669</v>
      </c>
      <c r="J13" s="651" t="s">
        <v>1</v>
      </c>
    </row>
    <row r="14" spans="1:10" ht="14.4" customHeight="1" x14ac:dyDescent="0.3">
      <c r="A14" s="647" t="s">
        <v>522</v>
      </c>
      <c r="B14" s="648" t="s">
        <v>340</v>
      </c>
      <c r="C14" s="649">
        <v>30.036999999999999</v>
      </c>
      <c r="D14" s="649">
        <v>19.812000000000001</v>
      </c>
      <c r="E14" s="649"/>
      <c r="F14" s="649">
        <v>24.825200000000002</v>
      </c>
      <c r="G14" s="649">
        <v>23.333335439854665</v>
      </c>
      <c r="H14" s="649">
        <v>1.4918645601453377</v>
      </c>
      <c r="I14" s="650">
        <v>1.0639370468054536</v>
      </c>
      <c r="J14" s="651" t="s">
        <v>1</v>
      </c>
    </row>
    <row r="15" spans="1:10" ht="14.4" customHeight="1" x14ac:dyDescent="0.3">
      <c r="A15" s="647" t="s">
        <v>522</v>
      </c>
      <c r="B15" s="648" t="s">
        <v>341</v>
      </c>
      <c r="C15" s="649">
        <v>243.19311999999999</v>
      </c>
      <c r="D15" s="649">
        <v>191.15747999999999</v>
      </c>
      <c r="E15" s="649"/>
      <c r="F15" s="649">
        <v>276.06076999999999</v>
      </c>
      <c r="G15" s="649">
        <v>305.33335313059001</v>
      </c>
      <c r="H15" s="649">
        <v>-29.272583130590021</v>
      </c>
      <c r="I15" s="650">
        <v>0.90412910076656372</v>
      </c>
      <c r="J15" s="651" t="s">
        <v>1</v>
      </c>
    </row>
    <row r="16" spans="1:10" ht="14.4" customHeight="1" x14ac:dyDescent="0.3">
      <c r="A16" s="647" t="s">
        <v>522</v>
      </c>
      <c r="B16" s="648" t="s">
        <v>342</v>
      </c>
      <c r="C16" s="649">
        <v>7.0410299999999992</v>
      </c>
      <c r="D16" s="649">
        <v>7.8239999999999998</v>
      </c>
      <c r="E16" s="649"/>
      <c r="F16" s="649">
        <v>10.409000000000001</v>
      </c>
      <c r="G16" s="649">
        <v>12.537300532848668</v>
      </c>
      <c r="H16" s="649">
        <v>-2.1283005328486677</v>
      </c>
      <c r="I16" s="650">
        <v>0.83024252092606698</v>
      </c>
      <c r="J16" s="651" t="s">
        <v>1</v>
      </c>
    </row>
    <row r="17" spans="1:10" ht="14.4" customHeight="1" x14ac:dyDescent="0.3">
      <c r="A17" s="647" t="s">
        <v>522</v>
      </c>
      <c r="B17" s="648" t="s">
        <v>343</v>
      </c>
      <c r="C17" s="649">
        <v>89.498189999999994</v>
      </c>
      <c r="D17" s="649">
        <v>91.994149999999991</v>
      </c>
      <c r="E17" s="649"/>
      <c r="F17" s="649">
        <v>97.503109999999992</v>
      </c>
      <c r="G17" s="649">
        <v>126.90498754289534</v>
      </c>
      <c r="H17" s="649">
        <v>-29.401877542895349</v>
      </c>
      <c r="I17" s="650">
        <v>0.76831582341901905</v>
      </c>
      <c r="J17" s="651" t="s">
        <v>1</v>
      </c>
    </row>
    <row r="18" spans="1:10" ht="14.4" customHeight="1" x14ac:dyDescent="0.3">
      <c r="A18" s="647" t="s">
        <v>522</v>
      </c>
      <c r="B18" s="648" t="s">
        <v>344</v>
      </c>
      <c r="C18" s="649">
        <v>0.26778000000000002</v>
      </c>
      <c r="D18" s="649">
        <v>0.80336999999999992</v>
      </c>
      <c r="E18" s="649"/>
      <c r="F18" s="649">
        <v>4.6916700000000002</v>
      </c>
      <c r="G18" s="649">
        <v>0.6666667268526667</v>
      </c>
      <c r="H18" s="649">
        <v>4.025003273147334</v>
      </c>
      <c r="I18" s="650">
        <v>7.0375043646611433</v>
      </c>
      <c r="J18" s="651" t="s">
        <v>1</v>
      </c>
    </row>
    <row r="19" spans="1:10" ht="14.4" customHeight="1" x14ac:dyDescent="0.3">
      <c r="A19" s="647" t="s">
        <v>522</v>
      </c>
      <c r="B19" s="648" t="s">
        <v>345</v>
      </c>
      <c r="C19" s="649" t="s">
        <v>524</v>
      </c>
      <c r="D19" s="649">
        <v>0.2782</v>
      </c>
      <c r="E19" s="649"/>
      <c r="F19" s="649">
        <v>0.68969999999999998</v>
      </c>
      <c r="G19" s="649">
        <v>0.18546668341000003</v>
      </c>
      <c r="H19" s="649">
        <v>0.50423331658999992</v>
      </c>
      <c r="I19" s="650">
        <v>3.7187271984333798</v>
      </c>
      <c r="J19" s="651" t="s">
        <v>1</v>
      </c>
    </row>
    <row r="20" spans="1:10" ht="14.4" customHeight="1" x14ac:dyDescent="0.3">
      <c r="A20" s="647" t="s">
        <v>522</v>
      </c>
      <c r="B20" s="648" t="s">
        <v>346</v>
      </c>
      <c r="C20" s="649">
        <v>513.17605000000003</v>
      </c>
      <c r="D20" s="649">
        <v>335.42797000000002</v>
      </c>
      <c r="E20" s="649"/>
      <c r="F20" s="649">
        <v>503.1422</v>
      </c>
      <c r="G20" s="649">
        <v>702.12119110865547</v>
      </c>
      <c r="H20" s="649">
        <v>-198.97899110865546</v>
      </c>
      <c r="I20" s="650">
        <v>0.71660306848954969</v>
      </c>
      <c r="J20" s="651" t="s">
        <v>1</v>
      </c>
    </row>
    <row r="21" spans="1:10" ht="14.4" customHeight="1" x14ac:dyDescent="0.3">
      <c r="A21" s="647" t="s">
        <v>522</v>
      </c>
      <c r="B21" s="648" t="s">
        <v>525</v>
      </c>
      <c r="C21" s="649">
        <v>1379.6915100000001</v>
      </c>
      <c r="D21" s="649">
        <v>1112.4243399999998</v>
      </c>
      <c r="E21" s="649"/>
      <c r="F21" s="649">
        <v>1420.3967300000002</v>
      </c>
      <c r="G21" s="649">
        <v>1993.9579686975144</v>
      </c>
      <c r="H21" s="649">
        <v>-573.56123869751423</v>
      </c>
      <c r="I21" s="650">
        <v>0.71235038666729078</v>
      </c>
      <c r="J21" s="651" t="s">
        <v>526</v>
      </c>
    </row>
    <row r="23" spans="1:10" ht="14.4" customHeight="1" x14ac:dyDescent="0.3">
      <c r="A23" s="647" t="s">
        <v>522</v>
      </c>
      <c r="B23" s="648" t="s">
        <v>523</v>
      </c>
      <c r="C23" s="649" t="s">
        <v>524</v>
      </c>
      <c r="D23" s="649" t="s">
        <v>524</v>
      </c>
      <c r="E23" s="649"/>
      <c r="F23" s="649" t="s">
        <v>524</v>
      </c>
      <c r="G23" s="649" t="s">
        <v>524</v>
      </c>
      <c r="H23" s="649" t="s">
        <v>524</v>
      </c>
      <c r="I23" s="650" t="s">
        <v>524</v>
      </c>
      <c r="J23" s="651" t="s">
        <v>74</v>
      </c>
    </row>
    <row r="24" spans="1:10" ht="14.4" customHeight="1" x14ac:dyDescent="0.3">
      <c r="A24" s="647" t="s">
        <v>527</v>
      </c>
      <c r="B24" s="648" t="s">
        <v>528</v>
      </c>
      <c r="C24" s="649" t="s">
        <v>524</v>
      </c>
      <c r="D24" s="649" t="s">
        <v>524</v>
      </c>
      <c r="E24" s="649"/>
      <c r="F24" s="649" t="s">
        <v>524</v>
      </c>
      <c r="G24" s="649" t="s">
        <v>524</v>
      </c>
      <c r="H24" s="649" t="s">
        <v>524</v>
      </c>
      <c r="I24" s="650" t="s">
        <v>524</v>
      </c>
      <c r="J24" s="651" t="s">
        <v>0</v>
      </c>
    </row>
    <row r="25" spans="1:10" ht="14.4" customHeight="1" x14ac:dyDescent="0.3">
      <c r="A25" s="647" t="s">
        <v>527</v>
      </c>
      <c r="B25" s="648" t="s">
        <v>336</v>
      </c>
      <c r="C25" s="649">
        <v>0.43134000000000006</v>
      </c>
      <c r="D25" s="649">
        <v>0.27888000000000002</v>
      </c>
      <c r="E25" s="649"/>
      <c r="F25" s="649">
        <v>1.1155200000000001</v>
      </c>
      <c r="G25" s="649">
        <v>0.6666667268526667</v>
      </c>
      <c r="H25" s="649">
        <v>0.44885327314733336</v>
      </c>
      <c r="I25" s="650">
        <v>1.6732798489379686</v>
      </c>
      <c r="J25" s="651" t="s">
        <v>1</v>
      </c>
    </row>
    <row r="26" spans="1:10" ht="14.4" customHeight="1" x14ac:dyDescent="0.3">
      <c r="A26" s="647" t="s">
        <v>527</v>
      </c>
      <c r="B26" s="648" t="s">
        <v>338</v>
      </c>
      <c r="C26" s="649">
        <v>24.798850000000002</v>
      </c>
      <c r="D26" s="649">
        <v>23.416429999999998</v>
      </c>
      <c r="E26" s="649"/>
      <c r="F26" s="649">
        <v>24.493199999999998</v>
      </c>
      <c r="G26" s="649">
        <v>22.581031437817334</v>
      </c>
      <c r="H26" s="649">
        <v>1.9121685621826643</v>
      </c>
      <c r="I26" s="650">
        <v>1.0846803020246578</v>
      </c>
      <c r="J26" s="651" t="s">
        <v>1</v>
      </c>
    </row>
    <row r="27" spans="1:10" ht="14.4" customHeight="1" x14ac:dyDescent="0.3">
      <c r="A27" s="647" t="s">
        <v>527</v>
      </c>
      <c r="B27" s="648" t="s">
        <v>339</v>
      </c>
      <c r="C27" s="649">
        <v>53.787579999999998</v>
      </c>
      <c r="D27" s="649">
        <v>33.182400000000001</v>
      </c>
      <c r="E27" s="649"/>
      <c r="F27" s="649">
        <v>68.872190000000003</v>
      </c>
      <c r="G27" s="649">
        <v>70.428941320762007</v>
      </c>
      <c r="H27" s="649">
        <v>-1.5567513207620038</v>
      </c>
      <c r="I27" s="650">
        <v>0.97789614196141428</v>
      </c>
      <c r="J27" s="651" t="s">
        <v>1</v>
      </c>
    </row>
    <row r="28" spans="1:10" ht="14.4" customHeight="1" x14ac:dyDescent="0.3">
      <c r="A28" s="647" t="s">
        <v>527</v>
      </c>
      <c r="B28" s="648" t="s">
        <v>340</v>
      </c>
      <c r="C28" s="649">
        <v>30.036999999999999</v>
      </c>
      <c r="D28" s="649">
        <v>19.812000000000001</v>
      </c>
      <c r="E28" s="649"/>
      <c r="F28" s="649">
        <v>24.825200000000002</v>
      </c>
      <c r="G28" s="649">
        <v>23.333335439854665</v>
      </c>
      <c r="H28" s="649">
        <v>1.4918645601453377</v>
      </c>
      <c r="I28" s="650">
        <v>1.0639370468054536</v>
      </c>
      <c r="J28" s="651" t="s">
        <v>1</v>
      </c>
    </row>
    <row r="29" spans="1:10" ht="14.4" customHeight="1" x14ac:dyDescent="0.3">
      <c r="A29" s="647" t="s">
        <v>527</v>
      </c>
      <c r="B29" s="648" t="s">
        <v>341</v>
      </c>
      <c r="C29" s="649">
        <v>22.91743</v>
      </c>
      <c r="D29" s="649">
        <v>26.055679999999999</v>
      </c>
      <c r="E29" s="649"/>
      <c r="F29" s="649">
        <v>27.865179999999999</v>
      </c>
      <c r="G29" s="649">
        <v>27.113159252326668</v>
      </c>
      <c r="H29" s="649">
        <v>0.75202074767333116</v>
      </c>
      <c r="I29" s="650">
        <v>1.0277363748235573</v>
      </c>
      <c r="J29" s="651" t="s">
        <v>1</v>
      </c>
    </row>
    <row r="30" spans="1:10" ht="14.4" customHeight="1" x14ac:dyDescent="0.3">
      <c r="A30" s="647" t="s">
        <v>527</v>
      </c>
      <c r="B30" s="648" t="s">
        <v>342</v>
      </c>
      <c r="C30" s="649">
        <v>1.95726</v>
      </c>
      <c r="D30" s="649">
        <v>2.577</v>
      </c>
      <c r="E30" s="649"/>
      <c r="F30" s="649">
        <v>1.8639999999999999</v>
      </c>
      <c r="G30" s="649">
        <v>2.0116431311566667</v>
      </c>
      <c r="H30" s="649">
        <v>-0.14764313115666683</v>
      </c>
      <c r="I30" s="650">
        <v>0.92660570412816012</v>
      </c>
      <c r="J30" s="651" t="s">
        <v>1</v>
      </c>
    </row>
    <row r="31" spans="1:10" ht="14.4" customHeight="1" x14ac:dyDescent="0.3">
      <c r="A31" s="647" t="s">
        <v>527</v>
      </c>
      <c r="B31" s="648" t="s">
        <v>343</v>
      </c>
      <c r="C31" s="649">
        <v>14.35059</v>
      </c>
      <c r="D31" s="649">
        <v>15.779489999999999</v>
      </c>
      <c r="E31" s="649"/>
      <c r="F31" s="649">
        <v>13.052659999999999</v>
      </c>
      <c r="G31" s="649">
        <v>17.010707347836</v>
      </c>
      <c r="H31" s="649">
        <v>-3.9580473478360005</v>
      </c>
      <c r="I31" s="650">
        <v>0.76732023737157995</v>
      </c>
      <c r="J31" s="651" t="s">
        <v>1</v>
      </c>
    </row>
    <row r="32" spans="1:10" ht="14.4" customHeight="1" x14ac:dyDescent="0.3">
      <c r="A32" s="647" t="s">
        <v>527</v>
      </c>
      <c r="B32" s="648" t="s">
        <v>344</v>
      </c>
      <c r="C32" s="649">
        <v>0.26778000000000002</v>
      </c>
      <c r="D32" s="649">
        <v>0.80336999999999992</v>
      </c>
      <c r="E32" s="649"/>
      <c r="F32" s="649">
        <v>4.6916700000000002</v>
      </c>
      <c r="G32" s="649">
        <v>0.6666667268526667</v>
      </c>
      <c r="H32" s="649">
        <v>4.025003273147334</v>
      </c>
      <c r="I32" s="650">
        <v>7.0375043646611433</v>
      </c>
      <c r="J32" s="651" t="s">
        <v>1</v>
      </c>
    </row>
    <row r="33" spans="1:10" ht="14.4" customHeight="1" x14ac:dyDescent="0.3">
      <c r="A33" s="647" t="s">
        <v>527</v>
      </c>
      <c r="B33" s="648" t="s">
        <v>345</v>
      </c>
      <c r="C33" s="649" t="s">
        <v>524</v>
      </c>
      <c r="D33" s="649">
        <v>0.2782</v>
      </c>
      <c r="E33" s="649"/>
      <c r="F33" s="649">
        <v>0</v>
      </c>
      <c r="G33" s="649">
        <v>0.18546668341000003</v>
      </c>
      <c r="H33" s="649">
        <v>-0.18546668341000003</v>
      </c>
      <c r="I33" s="650">
        <v>0</v>
      </c>
      <c r="J33" s="651" t="s">
        <v>1</v>
      </c>
    </row>
    <row r="34" spans="1:10" ht="14.4" customHeight="1" x14ac:dyDescent="0.3">
      <c r="A34" s="647" t="s">
        <v>527</v>
      </c>
      <c r="B34" s="648" t="s">
        <v>346</v>
      </c>
      <c r="C34" s="649">
        <v>0.79800000000000004</v>
      </c>
      <c r="D34" s="649">
        <v>0</v>
      </c>
      <c r="E34" s="649"/>
      <c r="F34" s="649" t="s">
        <v>524</v>
      </c>
      <c r="G34" s="649" t="s">
        <v>524</v>
      </c>
      <c r="H34" s="649" t="s">
        <v>524</v>
      </c>
      <c r="I34" s="650" t="s">
        <v>524</v>
      </c>
      <c r="J34" s="651" t="s">
        <v>1</v>
      </c>
    </row>
    <row r="35" spans="1:10" ht="14.4" customHeight="1" x14ac:dyDescent="0.3">
      <c r="A35" s="647" t="s">
        <v>527</v>
      </c>
      <c r="B35" s="648" t="s">
        <v>529</v>
      </c>
      <c r="C35" s="649">
        <v>149.34582999999998</v>
      </c>
      <c r="D35" s="649">
        <v>122.18344999999999</v>
      </c>
      <c r="E35" s="649"/>
      <c r="F35" s="649">
        <v>166.77961999999999</v>
      </c>
      <c r="G35" s="649">
        <v>163.99761806686865</v>
      </c>
      <c r="H35" s="649">
        <v>2.7820019331313404</v>
      </c>
      <c r="I35" s="650">
        <v>1.0169636728016196</v>
      </c>
      <c r="J35" s="651" t="s">
        <v>530</v>
      </c>
    </row>
    <row r="36" spans="1:10" ht="14.4" customHeight="1" x14ac:dyDescent="0.3">
      <c r="A36" s="647" t="s">
        <v>524</v>
      </c>
      <c r="B36" s="648" t="s">
        <v>524</v>
      </c>
      <c r="C36" s="649" t="s">
        <v>524</v>
      </c>
      <c r="D36" s="649" t="s">
        <v>524</v>
      </c>
      <c r="E36" s="649"/>
      <c r="F36" s="649" t="s">
        <v>524</v>
      </c>
      <c r="G36" s="649" t="s">
        <v>524</v>
      </c>
      <c r="H36" s="649" t="s">
        <v>524</v>
      </c>
      <c r="I36" s="650" t="s">
        <v>524</v>
      </c>
      <c r="J36" s="651" t="s">
        <v>531</v>
      </c>
    </row>
    <row r="37" spans="1:10" ht="14.4" customHeight="1" x14ac:dyDescent="0.3">
      <c r="A37" s="647" t="s">
        <v>532</v>
      </c>
      <c r="B37" s="648" t="s">
        <v>533</v>
      </c>
      <c r="C37" s="649" t="s">
        <v>524</v>
      </c>
      <c r="D37" s="649" t="s">
        <v>524</v>
      </c>
      <c r="E37" s="649"/>
      <c r="F37" s="649" t="s">
        <v>524</v>
      </c>
      <c r="G37" s="649" t="s">
        <v>524</v>
      </c>
      <c r="H37" s="649" t="s">
        <v>524</v>
      </c>
      <c r="I37" s="650" t="s">
        <v>524</v>
      </c>
      <c r="J37" s="651" t="s">
        <v>0</v>
      </c>
    </row>
    <row r="38" spans="1:10" ht="14.4" customHeight="1" x14ac:dyDescent="0.3">
      <c r="A38" s="647" t="s">
        <v>532</v>
      </c>
      <c r="B38" s="648" t="s">
        <v>333</v>
      </c>
      <c r="C38" s="649">
        <v>119.49550000000001</v>
      </c>
      <c r="D38" s="649">
        <v>121.90891999999999</v>
      </c>
      <c r="E38" s="649"/>
      <c r="F38" s="649">
        <v>38.817260000000005</v>
      </c>
      <c r="G38" s="649">
        <v>266.62323444011935</v>
      </c>
      <c r="H38" s="649">
        <v>-227.80597444011934</v>
      </c>
      <c r="I38" s="650">
        <v>0.14558843711243755</v>
      </c>
      <c r="J38" s="651" t="s">
        <v>1</v>
      </c>
    </row>
    <row r="39" spans="1:10" ht="14.4" customHeight="1" x14ac:dyDescent="0.3">
      <c r="A39" s="647" t="s">
        <v>532</v>
      </c>
      <c r="B39" s="648" t="s">
        <v>334</v>
      </c>
      <c r="C39" s="649">
        <v>7.9060400000000008</v>
      </c>
      <c r="D39" s="649">
        <v>0.94899999999999995</v>
      </c>
      <c r="E39" s="649"/>
      <c r="F39" s="649">
        <v>0.90249999999999997</v>
      </c>
      <c r="G39" s="649">
        <v>6.6666672685293333</v>
      </c>
      <c r="H39" s="649">
        <v>-5.7641672685293335</v>
      </c>
      <c r="I39" s="650">
        <v>0.13537498777842732</v>
      </c>
      <c r="J39" s="651" t="s">
        <v>1</v>
      </c>
    </row>
    <row r="40" spans="1:10" ht="14.4" customHeight="1" x14ac:dyDescent="0.3">
      <c r="A40" s="647" t="s">
        <v>532</v>
      </c>
      <c r="B40" s="648" t="s">
        <v>338</v>
      </c>
      <c r="C40" s="649">
        <v>31.392530000000001</v>
      </c>
      <c r="D40" s="649">
        <v>33.731959999999994</v>
      </c>
      <c r="E40" s="649"/>
      <c r="F40" s="649">
        <v>31.541039999999995</v>
      </c>
      <c r="G40" s="649">
        <v>31.533762239673333</v>
      </c>
      <c r="H40" s="649">
        <v>7.2777603266622748E-3</v>
      </c>
      <c r="I40" s="650">
        <v>1.0002307926428615</v>
      </c>
      <c r="J40" s="651" t="s">
        <v>1</v>
      </c>
    </row>
    <row r="41" spans="1:10" ht="14.4" customHeight="1" x14ac:dyDescent="0.3">
      <c r="A41" s="647" t="s">
        <v>532</v>
      </c>
      <c r="B41" s="648" t="s">
        <v>339</v>
      </c>
      <c r="C41" s="649">
        <v>22.60697</v>
      </c>
      <c r="D41" s="649">
        <v>11.579179999999999</v>
      </c>
      <c r="E41" s="649"/>
      <c r="F41" s="649">
        <v>41.27684</v>
      </c>
      <c r="G41" s="649">
        <v>36.404173912372663</v>
      </c>
      <c r="H41" s="649">
        <v>4.8726660876273371</v>
      </c>
      <c r="I41" s="650">
        <v>1.1338491047580472</v>
      </c>
      <c r="J41" s="651" t="s">
        <v>1</v>
      </c>
    </row>
    <row r="42" spans="1:10" ht="14.4" customHeight="1" x14ac:dyDescent="0.3">
      <c r="A42" s="647" t="s">
        <v>532</v>
      </c>
      <c r="B42" s="648" t="s">
        <v>341</v>
      </c>
      <c r="C42" s="649">
        <v>44.271679999999996</v>
      </c>
      <c r="D42" s="649">
        <v>44.155349999999999</v>
      </c>
      <c r="E42" s="649"/>
      <c r="F42" s="649">
        <v>47.795590000000004</v>
      </c>
      <c r="G42" s="649">
        <v>48.305196838065335</v>
      </c>
      <c r="H42" s="649">
        <v>-0.50960683806533069</v>
      </c>
      <c r="I42" s="650">
        <v>0.98945026888569154</v>
      </c>
      <c r="J42" s="651" t="s">
        <v>1</v>
      </c>
    </row>
    <row r="43" spans="1:10" ht="14.4" customHeight="1" x14ac:dyDescent="0.3">
      <c r="A43" s="647" t="s">
        <v>532</v>
      </c>
      <c r="B43" s="648" t="s">
        <v>342</v>
      </c>
      <c r="C43" s="649">
        <v>1.5089999999999997</v>
      </c>
      <c r="D43" s="649">
        <v>1.5339999999999998</v>
      </c>
      <c r="E43" s="649"/>
      <c r="F43" s="649">
        <v>1.8430000000000002</v>
      </c>
      <c r="G43" s="649">
        <v>1.317378299182</v>
      </c>
      <c r="H43" s="649">
        <v>0.52562170081800019</v>
      </c>
      <c r="I43" s="650">
        <v>1.3989907083974091</v>
      </c>
      <c r="J43" s="651" t="s">
        <v>1</v>
      </c>
    </row>
    <row r="44" spans="1:10" ht="14.4" customHeight="1" x14ac:dyDescent="0.3">
      <c r="A44" s="647" t="s">
        <v>532</v>
      </c>
      <c r="B44" s="648" t="s">
        <v>343</v>
      </c>
      <c r="C44" s="649">
        <v>19.074199999999998</v>
      </c>
      <c r="D44" s="649">
        <v>22.545099999999998</v>
      </c>
      <c r="E44" s="649"/>
      <c r="F44" s="649">
        <v>22.298249999999996</v>
      </c>
      <c r="G44" s="649">
        <v>22.999537165718667</v>
      </c>
      <c r="H44" s="649">
        <v>-0.70128716571867145</v>
      </c>
      <c r="I44" s="650">
        <v>0.96950864007976845</v>
      </c>
      <c r="J44" s="651" t="s">
        <v>1</v>
      </c>
    </row>
    <row r="45" spans="1:10" ht="14.4" customHeight="1" x14ac:dyDescent="0.3">
      <c r="A45" s="647" t="s">
        <v>532</v>
      </c>
      <c r="B45" s="648" t="s">
        <v>346</v>
      </c>
      <c r="C45" s="649">
        <v>284.03832</v>
      </c>
      <c r="D45" s="649">
        <v>74.342760000000013</v>
      </c>
      <c r="E45" s="649"/>
      <c r="F45" s="649">
        <v>17.933410000000002</v>
      </c>
      <c r="G45" s="649">
        <v>57.324332761586668</v>
      </c>
      <c r="H45" s="649">
        <v>-39.390922761586666</v>
      </c>
      <c r="I45" s="650">
        <v>0.31284114678814495</v>
      </c>
      <c r="J45" s="651" t="s">
        <v>1</v>
      </c>
    </row>
    <row r="46" spans="1:10" ht="14.4" customHeight="1" x14ac:dyDescent="0.3">
      <c r="A46" s="647" t="s">
        <v>532</v>
      </c>
      <c r="B46" s="648" t="s">
        <v>534</v>
      </c>
      <c r="C46" s="649">
        <v>530.29423999999995</v>
      </c>
      <c r="D46" s="649">
        <v>310.74626999999998</v>
      </c>
      <c r="E46" s="649"/>
      <c r="F46" s="649">
        <v>202.40789000000001</v>
      </c>
      <c r="G46" s="649">
        <v>471.17428292524733</v>
      </c>
      <c r="H46" s="649">
        <v>-268.76639292524732</v>
      </c>
      <c r="I46" s="650">
        <v>0.42958178605030611</v>
      </c>
      <c r="J46" s="651" t="s">
        <v>530</v>
      </c>
    </row>
    <row r="47" spans="1:10" ht="14.4" customHeight="1" x14ac:dyDescent="0.3">
      <c r="A47" s="647" t="s">
        <v>524</v>
      </c>
      <c r="B47" s="648" t="s">
        <v>524</v>
      </c>
      <c r="C47" s="649" t="s">
        <v>524</v>
      </c>
      <c r="D47" s="649" t="s">
        <v>524</v>
      </c>
      <c r="E47" s="649"/>
      <c r="F47" s="649" t="s">
        <v>524</v>
      </c>
      <c r="G47" s="649" t="s">
        <v>524</v>
      </c>
      <c r="H47" s="649" t="s">
        <v>524</v>
      </c>
      <c r="I47" s="650" t="s">
        <v>524</v>
      </c>
      <c r="J47" s="651" t="s">
        <v>531</v>
      </c>
    </row>
    <row r="48" spans="1:10" ht="14.4" customHeight="1" x14ac:dyDescent="0.3">
      <c r="A48" s="647" t="s">
        <v>535</v>
      </c>
      <c r="B48" s="648" t="s">
        <v>536</v>
      </c>
      <c r="C48" s="649" t="s">
        <v>524</v>
      </c>
      <c r="D48" s="649" t="s">
        <v>524</v>
      </c>
      <c r="E48" s="649"/>
      <c r="F48" s="649" t="s">
        <v>524</v>
      </c>
      <c r="G48" s="649" t="s">
        <v>524</v>
      </c>
      <c r="H48" s="649" t="s">
        <v>524</v>
      </c>
      <c r="I48" s="650" t="s">
        <v>524</v>
      </c>
      <c r="J48" s="651" t="s">
        <v>0</v>
      </c>
    </row>
    <row r="49" spans="1:10" ht="14.4" customHeight="1" x14ac:dyDescent="0.3">
      <c r="A49" s="647" t="s">
        <v>535</v>
      </c>
      <c r="B49" s="648" t="s">
        <v>333</v>
      </c>
      <c r="C49" s="649" t="s">
        <v>524</v>
      </c>
      <c r="D49" s="649" t="s">
        <v>524</v>
      </c>
      <c r="E49" s="649"/>
      <c r="F49" s="649">
        <v>23.016010000000001</v>
      </c>
      <c r="G49" s="649">
        <v>0</v>
      </c>
      <c r="H49" s="649">
        <v>23.016010000000001</v>
      </c>
      <c r="I49" s="650" t="s">
        <v>524</v>
      </c>
      <c r="J49" s="651" t="s">
        <v>1</v>
      </c>
    </row>
    <row r="50" spans="1:10" ht="14.4" customHeight="1" x14ac:dyDescent="0.3">
      <c r="A50" s="647" t="s">
        <v>535</v>
      </c>
      <c r="B50" s="648" t="s">
        <v>338</v>
      </c>
      <c r="C50" s="649">
        <v>72.521180000000015</v>
      </c>
      <c r="D50" s="649">
        <v>57.726570000000009</v>
      </c>
      <c r="E50" s="649"/>
      <c r="F50" s="649">
        <v>110.84859</v>
      </c>
      <c r="G50" s="649">
        <v>113.67903669123933</v>
      </c>
      <c r="H50" s="649">
        <v>-2.8304466912393309</v>
      </c>
      <c r="I50" s="650">
        <v>0.97510141910397219</v>
      </c>
      <c r="J50" s="651" t="s">
        <v>1</v>
      </c>
    </row>
    <row r="51" spans="1:10" ht="14.4" customHeight="1" x14ac:dyDescent="0.3">
      <c r="A51" s="647" t="s">
        <v>535</v>
      </c>
      <c r="B51" s="648" t="s">
        <v>339</v>
      </c>
      <c r="C51" s="649">
        <v>8.571200000000001</v>
      </c>
      <c r="D51" s="649">
        <v>4.2414000000000005</v>
      </c>
      <c r="E51" s="649"/>
      <c r="F51" s="649">
        <v>9.7463000000000015</v>
      </c>
      <c r="G51" s="649">
        <v>10.082451763544</v>
      </c>
      <c r="H51" s="649">
        <v>-0.33615176354399878</v>
      </c>
      <c r="I51" s="650">
        <v>0.96665972013281021</v>
      </c>
      <c r="J51" s="651" t="s">
        <v>1</v>
      </c>
    </row>
    <row r="52" spans="1:10" ht="14.4" customHeight="1" x14ac:dyDescent="0.3">
      <c r="A52" s="647" t="s">
        <v>535</v>
      </c>
      <c r="B52" s="648" t="s">
        <v>341</v>
      </c>
      <c r="C52" s="649">
        <v>115.98858999999999</v>
      </c>
      <c r="D52" s="649">
        <v>63.659760000000006</v>
      </c>
      <c r="E52" s="649"/>
      <c r="F52" s="649">
        <v>97.574980000000011</v>
      </c>
      <c r="G52" s="649">
        <v>105.22164209967667</v>
      </c>
      <c r="H52" s="649">
        <v>-7.6466620996766608</v>
      </c>
      <c r="I52" s="650">
        <v>0.92732804823143733</v>
      </c>
      <c r="J52" s="651" t="s">
        <v>1</v>
      </c>
    </row>
    <row r="53" spans="1:10" ht="14.4" customHeight="1" x14ac:dyDescent="0.3">
      <c r="A53" s="647" t="s">
        <v>535</v>
      </c>
      <c r="B53" s="648" t="s">
        <v>342</v>
      </c>
      <c r="C53" s="649">
        <v>1.6149999999999998</v>
      </c>
      <c r="D53" s="649">
        <v>1.9059999999999999</v>
      </c>
      <c r="E53" s="649"/>
      <c r="F53" s="649">
        <v>5.0380000000000003</v>
      </c>
      <c r="G53" s="649">
        <v>4.872789516748667</v>
      </c>
      <c r="H53" s="649">
        <v>0.16521048325133325</v>
      </c>
      <c r="I53" s="650">
        <v>1.0339047033908348</v>
      </c>
      <c r="J53" s="651" t="s">
        <v>1</v>
      </c>
    </row>
    <row r="54" spans="1:10" ht="14.4" customHeight="1" x14ac:dyDescent="0.3">
      <c r="A54" s="647" t="s">
        <v>535</v>
      </c>
      <c r="B54" s="648" t="s">
        <v>343</v>
      </c>
      <c r="C54" s="649">
        <v>28.260650000000002</v>
      </c>
      <c r="D54" s="649">
        <v>25.92446</v>
      </c>
      <c r="E54" s="649"/>
      <c r="F54" s="649">
        <v>35.503999999999998</v>
      </c>
      <c r="G54" s="649">
        <v>39.750743881609999</v>
      </c>
      <c r="H54" s="649">
        <v>-4.2467438816100014</v>
      </c>
      <c r="I54" s="650">
        <v>0.89316567523218893</v>
      </c>
      <c r="J54" s="651" t="s">
        <v>1</v>
      </c>
    </row>
    <row r="55" spans="1:10" ht="14.4" customHeight="1" x14ac:dyDescent="0.3">
      <c r="A55" s="647" t="s">
        <v>535</v>
      </c>
      <c r="B55" s="648" t="s">
        <v>346</v>
      </c>
      <c r="C55" s="649">
        <v>91.690499999999986</v>
      </c>
      <c r="D55" s="649">
        <v>110.05828</v>
      </c>
      <c r="E55" s="649"/>
      <c r="F55" s="649">
        <v>143.15886999999998</v>
      </c>
      <c r="G55" s="649">
        <v>193.36155593218334</v>
      </c>
      <c r="H55" s="649">
        <v>-50.202685932183357</v>
      </c>
      <c r="I55" s="650">
        <v>0.74036883552079669</v>
      </c>
      <c r="J55" s="651" t="s">
        <v>1</v>
      </c>
    </row>
    <row r="56" spans="1:10" ht="14.4" customHeight="1" x14ac:dyDescent="0.3">
      <c r="A56" s="647" t="s">
        <v>535</v>
      </c>
      <c r="B56" s="648" t="s">
        <v>537</v>
      </c>
      <c r="C56" s="649">
        <v>318.64711999999997</v>
      </c>
      <c r="D56" s="649">
        <v>263.51647000000003</v>
      </c>
      <c r="E56" s="649"/>
      <c r="F56" s="649">
        <v>424.88675000000001</v>
      </c>
      <c r="G56" s="649">
        <v>466.96821988500199</v>
      </c>
      <c r="H56" s="649">
        <v>-42.081469885001979</v>
      </c>
      <c r="I56" s="650">
        <v>0.90988365354848944</v>
      </c>
      <c r="J56" s="651" t="s">
        <v>530</v>
      </c>
    </row>
    <row r="57" spans="1:10" ht="14.4" customHeight="1" x14ac:dyDescent="0.3">
      <c r="A57" s="647" t="s">
        <v>524</v>
      </c>
      <c r="B57" s="648" t="s">
        <v>524</v>
      </c>
      <c r="C57" s="649" t="s">
        <v>524</v>
      </c>
      <c r="D57" s="649" t="s">
        <v>524</v>
      </c>
      <c r="E57" s="649"/>
      <c r="F57" s="649" t="s">
        <v>524</v>
      </c>
      <c r="G57" s="649" t="s">
        <v>524</v>
      </c>
      <c r="H57" s="649" t="s">
        <v>524</v>
      </c>
      <c r="I57" s="650" t="s">
        <v>524</v>
      </c>
      <c r="J57" s="651" t="s">
        <v>531</v>
      </c>
    </row>
    <row r="58" spans="1:10" ht="14.4" customHeight="1" x14ac:dyDescent="0.3">
      <c r="A58" s="647" t="s">
        <v>538</v>
      </c>
      <c r="B58" s="648" t="s">
        <v>539</v>
      </c>
      <c r="C58" s="649" t="s">
        <v>524</v>
      </c>
      <c r="D58" s="649" t="s">
        <v>524</v>
      </c>
      <c r="E58" s="649"/>
      <c r="F58" s="649" t="s">
        <v>524</v>
      </c>
      <c r="G58" s="649" t="s">
        <v>524</v>
      </c>
      <c r="H58" s="649" t="s">
        <v>524</v>
      </c>
      <c r="I58" s="650" t="s">
        <v>524</v>
      </c>
      <c r="J58" s="651" t="s">
        <v>0</v>
      </c>
    </row>
    <row r="59" spans="1:10" ht="14.4" customHeight="1" x14ac:dyDescent="0.3">
      <c r="A59" s="647" t="s">
        <v>538</v>
      </c>
      <c r="B59" s="648" t="s">
        <v>332</v>
      </c>
      <c r="C59" s="649">
        <v>4.7025400000000008</v>
      </c>
      <c r="D59" s="649">
        <v>1.8768199999999999</v>
      </c>
      <c r="E59" s="649"/>
      <c r="F59" s="649">
        <v>-22.48865</v>
      </c>
      <c r="G59" s="649">
        <v>4.0000003611173334</v>
      </c>
      <c r="H59" s="649">
        <v>-26.488650361117333</v>
      </c>
      <c r="I59" s="650">
        <v>-5.6221619924349637</v>
      </c>
      <c r="J59" s="651" t="s">
        <v>1</v>
      </c>
    </row>
    <row r="60" spans="1:10" ht="14.4" customHeight="1" x14ac:dyDescent="0.3">
      <c r="A60" s="647" t="s">
        <v>538</v>
      </c>
      <c r="B60" s="648" t="s">
        <v>335</v>
      </c>
      <c r="C60" s="649">
        <v>0</v>
      </c>
      <c r="D60" s="649">
        <v>0</v>
      </c>
      <c r="E60" s="649"/>
      <c r="F60" s="649">
        <v>1.5552600000000001</v>
      </c>
      <c r="G60" s="649">
        <v>1.3333334537053334</v>
      </c>
      <c r="H60" s="649">
        <v>0.22192654629466668</v>
      </c>
      <c r="I60" s="650">
        <v>1.1664448946945214</v>
      </c>
      <c r="J60" s="651" t="s">
        <v>1</v>
      </c>
    </row>
    <row r="61" spans="1:10" ht="14.4" customHeight="1" x14ac:dyDescent="0.3">
      <c r="A61" s="647" t="s">
        <v>538</v>
      </c>
      <c r="B61" s="648" t="s">
        <v>336</v>
      </c>
      <c r="C61" s="649">
        <v>1.404E-2</v>
      </c>
      <c r="D61" s="649">
        <v>0</v>
      </c>
      <c r="E61" s="649"/>
      <c r="F61" s="649" t="s">
        <v>524</v>
      </c>
      <c r="G61" s="649" t="s">
        <v>524</v>
      </c>
      <c r="H61" s="649" t="s">
        <v>524</v>
      </c>
      <c r="I61" s="650" t="s">
        <v>524</v>
      </c>
      <c r="J61" s="651" t="s">
        <v>1</v>
      </c>
    </row>
    <row r="62" spans="1:10" ht="14.4" customHeight="1" x14ac:dyDescent="0.3">
      <c r="A62" s="647" t="s">
        <v>538</v>
      </c>
      <c r="B62" s="648" t="s">
        <v>337</v>
      </c>
      <c r="C62" s="649" t="s">
        <v>524</v>
      </c>
      <c r="D62" s="649" t="s">
        <v>524</v>
      </c>
      <c r="E62" s="649"/>
      <c r="F62" s="649">
        <v>0.22506000000000001</v>
      </c>
      <c r="G62" s="649">
        <v>0</v>
      </c>
      <c r="H62" s="649">
        <v>0.22506000000000001</v>
      </c>
      <c r="I62" s="650" t="s">
        <v>524</v>
      </c>
      <c r="J62" s="651" t="s">
        <v>1</v>
      </c>
    </row>
    <row r="63" spans="1:10" ht="14.4" customHeight="1" x14ac:dyDescent="0.3">
      <c r="A63" s="647" t="s">
        <v>538</v>
      </c>
      <c r="B63" s="648" t="s">
        <v>338</v>
      </c>
      <c r="C63" s="649">
        <v>38.654569999999993</v>
      </c>
      <c r="D63" s="649">
        <v>48.923039999999993</v>
      </c>
      <c r="E63" s="649"/>
      <c r="F63" s="649">
        <v>58.64913</v>
      </c>
      <c r="G63" s="649">
        <v>55.468055999408001</v>
      </c>
      <c r="H63" s="649">
        <v>3.1810740005919982</v>
      </c>
      <c r="I63" s="650">
        <v>1.0573496572626586</v>
      </c>
      <c r="J63" s="651" t="s">
        <v>1</v>
      </c>
    </row>
    <row r="64" spans="1:10" ht="14.4" customHeight="1" x14ac:dyDescent="0.3">
      <c r="A64" s="647" t="s">
        <v>538</v>
      </c>
      <c r="B64" s="648" t="s">
        <v>339</v>
      </c>
      <c r="C64" s="649">
        <v>111.596</v>
      </c>
      <c r="D64" s="649">
        <v>127.31256999999999</v>
      </c>
      <c r="E64" s="649"/>
      <c r="F64" s="649">
        <v>114.50483000000001</v>
      </c>
      <c r="G64" s="649">
        <v>147.40831191726733</v>
      </c>
      <c r="H64" s="649">
        <v>-32.903481917267314</v>
      </c>
      <c r="I64" s="650">
        <v>0.77678679384284421</v>
      </c>
      <c r="J64" s="651" t="s">
        <v>1</v>
      </c>
    </row>
    <row r="65" spans="1:10" ht="14.4" customHeight="1" x14ac:dyDescent="0.3">
      <c r="A65" s="647" t="s">
        <v>538</v>
      </c>
      <c r="B65" s="648" t="s">
        <v>341</v>
      </c>
      <c r="C65" s="649">
        <v>60.015420000000006</v>
      </c>
      <c r="D65" s="649">
        <v>57.286689999999993</v>
      </c>
      <c r="E65" s="649"/>
      <c r="F65" s="649">
        <v>102.82501999999999</v>
      </c>
      <c r="G65" s="649">
        <v>79.360021607188003</v>
      </c>
      <c r="H65" s="649">
        <v>23.464998392811992</v>
      </c>
      <c r="I65" s="650">
        <v>1.2956778226316241</v>
      </c>
      <c r="J65" s="651" t="s">
        <v>1</v>
      </c>
    </row>
    <row r="66" spans="1:10" ht="14.4" customHeight="1" x14ac:dyDescent="0.3">
      <c r="A66" s="647" t="s">
        <v>538</v>
      </c>
      <c r="B66" s="648" t="s">
        <v>342</v>
      </c>
      <c r="C66" s="649">
        <v>1.9597699999999998</v>
      </c>
      <c r="D66" s="649">
        <v>1.8069999999999999</v>
      </c>
      <c r="E66" s="649"/>
      <c r="F66" s="649">
        <v>1.6640000000000001</v>
      </c>
      <c r="G66" s="649">
        <v>1.6688229190946666</v>
      </c>
      <c r="H66" s="649">
        <v>-4.8229190946664779E-3</v>
      </c>
      <c r="I66" s="650">
        <v>0.99710998750108071</v>
      </c>
      <c r="J66" s="651" t="s">
        <v>1</v>
      </c>
    </row>
    <row r="67" spans="1:10" ht="14.4" customHeight="1" x14ac:dyDescent="0.3">
      <c r="A67" s="647" t="s">
        <v>538</v>
      </c>
      <c r="B67" s="648" t="s">
        <v>343</v>
      </c>
      <c r="C67" s="649">
        <v>27.812750000000001</v>
      </c>
      <c r="D67" s="649">
        <v>27.745100000000001</v>
      </c>
      <c r="E67" s="649"/>
      <c r="F67" s="649">
        <v>26.648199999999996</v>
      </c>
      <c r="G67" s="649">
        <v>30.477332481064</v>
      </c>
      <c r="H67" s="649">
        <v>-3.8291324810640042</v>
      </c>
      <c r="I67" s="650">
        <v>0.8743612984029</v>
      </c>
      <c r="J67" s="651" t="s">
        <v>1</v>
      </c>
    </row>
    <row r="68" spans="1:10" ht="14.4" customHeight="1" x14ac:dyDescent="0.3">
      <c r="A68" s="647" t="s">
        <v>538</v>
      </c>
      <c r="B68" s="648" t="s">
        <v>345</v>
      </c>
      <c r="C68" s="649" t="s">
        <v>524</v>
      </c>
      <c r="D68" s="649" t="s">
        <v>524</v>
      </c>
      <c r="E68" s="649"/>
      <c r="F68" s="649">
        <v>0.68969999999999998</v>
      </c>
      <c r="G68" s="649">
        <v>0</v>
      </c>
      <c r="H68" s="649">
        <v>0.68969999999999998</v>
      </c>
      <c r="I68" s="650" t="s">
        <v>524</v>
      </c>
      <c r="J68" s="651" t="s">
        <v>1</v>
      </c>
    </row>
    <row r="69" spans="1:10" ht="14.4" customHeight="1" x14ac:dyDescent="0.3">
      <c r="A69" s="647" t="s">
        <v>538</v>
      </c>
      <c r="B69" s="648" t="s">
        <v>346</v>
      </c>
      <c r="C69" s="649">
        <v>136.64922999999999</v>
      </c>
      <c r="D69" s="649">
        <v>151.02692999999999</v>
      </c>
      <c r="E69" s="649"/>
      <c r="F69" s="649">
        <v>342.04992000000004</v>
      </c>
      <c r="G69" s="649">
        <v>369.43530241488537</v>
      </c>
      <c r="H69" s="649">
        <v>-27.385382414885328</v>
      </c>
      <c r="I69" s="650">
        <v>0.92587231854704877</v>
      </c>
      <c r="J69" s="651" t="s">
        <v>1</v>
      </c>
    </row>
    <row r="70" spans="1:10" ht="14.4" customHeight="1" x14ac:dyDescent="0.3">
      <c r="A70" s="647" t="s">
        <v>538</v>
      </c>
      <c r="B70" s="648" t="s">
        <v>540</v>
      </c>
      <c r="C70" s="649">
        <v>381.40431999999998</v>
      </c>
      <c r="D70" s="649">
        <v>415.97814999999997</v>
      </c>
      <c r="E70" s="649"/>
      <c r="F70" s="649">
        <v>626.32247000000007</v>
      </c>
      <c r="G70" s="649">
        <v>689.15118115373002</v>
      </c>
      <c r="H70" s="649">
        <v>-62.828711153729955</v>
      </c>
      <c r="I70" s="650">
        <v>0.90883174422113533</v>
      </c>
      <c r="J70" s="651" t="s">
        <v>530</v>
      </c>
    </row>
    <row r="71" spans="1:10" ht="14.4" customHeight="1" x14ac:dyDescent="0.3">
      <c r="A71" s="647" t="s">
        <v>524</v>
      </c>
      <c r="B71" s="648" t="s">
        <v>524</v>
      </c>
      <c r="C71" s="649" t="s">
        <v>524</v>
      </c>
      <c r="D71" s="649" t="s">
        <v>524</v>
      </c>
      <c r="E71" s="649"/>
      <c r="F71" s="649" t="s">
        <v>524</v>
      </c>
      <c r="G71" s="649" t="s">
        <v>524</v>
      </c>
      <c r="H71" s="649" t="s">
        <v>524</v>
      </c>
      <c r="I71" s="650" t="s">
        <v>524</v>
      </c>
      <c r="J71" s="651" t="s">
        <v>531</v>
      </c>
    </row>
    <row r="72" spans="1:10" ht="14.4" customHeight="1" x14ac:dyDescent="0.3">
      <c r="A72" s="647" t="s">
        <v>541</v>
      </c>
      <c r="B72" s="648" t="s">
        <v>542</v>
      </c>
      <c r="C72" s="649" t="s">
        <v>524</v>
      </c>
      <c r="D72" s="649" t="s">
        <v>524</v>
      </c>
      <c r="E72" s="649"/>
      <c r="F72" s="649" t="s">
        <v>524</v>
      </c>
      <c r="G72" s="649" t="s">
        <v>524</v>
      </c>
      <c r="H72" s="649" t="s">
        <v>524</v>
      </c>
      <c r="I72" s="650" t="s">
        <v>524</v>
      </c>
      <c r="J72" s="651" t="s">
        <v>0</v>
      </c>
    </row>
    <row r="73" spans="1:10" ht="14.4" customHeight="1" x14ac:dyDescent="0.3">
      <c r="A73" s="647" t="s">
        <v>541</v>
      </c>
      <c r="B73" s="648" t="s">
        <v>338</v>
      </c>
      <c r="C73" s="649" t="s">
        <v>524</v>
      </c>
      <c r="D73" s="649" t="s">
        <v>524</v>
      </c>
      <c r="E73" s="649"/>
      <c r="F73" s="649">
        <v>0</v>
      </c>
      <c r="G73" s="649">
        <v>51.333333333333336</v>
      </c>
      <c r="H73" s="649">
        <v>-51.333333333333336</v>
      </c>
      <c r="I73" s="650">
        <v>0</v>
      </c>
      <c r="J73" s="651" t="s">
        <v>1</v>
      </c>
    </row>
    <row r="74" spans="1:10" ht="14.4" customHeight="1" x14ac:dyDescent="0.3">
      <c r="A74" s="647" t="s">
        <v>541</v>
      </c>
      <c r="B74" s="648" t="s">
        <v>339</v>
      </c>
      <c r="C74" s="649" t="s">
        <v>524</v>
      </c>
      <c r="D74" s="649" t="s">
        <v>524</v>
      </c>
      <c r="E74" s="649"/>
      <c r="F74" s="649">
        <v>0</v>
      </c>
      <c r="G74" s="649">
        <v>4.666666666666667</v>
      </c>
      <c r="H74" s="649">
        <v>-4.666666666666667</v>
      </c>
      <c r="I74" s="650">
        <v>0</v>
      </c>
      <c r="J74" s="651" t="s">
        <v>1</v>
      </c>
    </row>
    <row r="75" spans="1:10" ht="14.4" customHeight="1" x14ac:dyDescent="0.3">
      <c r="A75" s="647" t="s">
        <v>541</v>
      </c>
      <c r="B75" s="648" t="s">
        <v>341</v>
      </c>
      <c r="C75" s="649" t="s">
        <v>524</v>
      </c>
      <c r="D75" s="649" t="s">
        <v>524</v>
      </c>
      <c r="E75" s="649"/>
      <c r="F75" s="649">
        <v>0</v>
      </c>
      <c r="G75" s="649">
        <v>45.333333333333336</v>
      </c>
      <c r="H75" s="649">
        <v>-45.333333333333336</v>
      </c>
      <c r="I75" s="650">
        <v>0</v>
      </c>
      <c r="J75" s="651" t="s">
        <v>1</v>
      </c>
    </row>
    <row r="76" spans="1:10" ht="14.4" customHeight="1" x14ac:dyDescent="0.3">
      <c r="A76" s="647" t="s">
        <v>541</v>
      </c>
      <c r="B76" s="648" t="s">
        <v>342</v>
      </c>
      <c r="C76" s="649" t="s">
        <v>524</v>
      </c>
      <c r="D76" s="649" t="s">
        <v>524</v>
      </c>
      <c r="E76" s="649"/>
      <c r="F76" s="649">
        <v>0</v>
      </c>
      <c r="G76" s="649">
        <v>2.6666666666666665</v>
      </c>
      <c r="H76" s="649">
        <v>-2.6666666666666665</v>
      </c>
      <c r="I76" s="650">
        <v>0</v>
      </c>
      <c r="J76" s="651" t="s">
        <v>1</v>
      </c>
    </row>
    <row r="77" spans="1:10" ht="14.4" customHeight="1" x14ac:dyDescent="0.3">
      <c r="A77" s="647" t="s">
        <v>541</v>
      </c>
      <c r="B77" s="648" t="s">
        <v>343</v>
      </c>
      <c r="C77" s="649" t="s">
        <v>524</v>
      </c>
      <c r="D77" s="649" t="s">
        <v>524</v>
      </c>
      <c r="E77" s="649"/>
      <c r="F77" s="649">
        <v>0</v>
      </c>
      <c r="G77" s="649">
        <v>16.666666666666668</v>
      </c>
      <c r="H77" s="649">
        <v>-16.666666666666668</v>
      </c>
      <c r="I77" s="650">
        <v>0</v>
      </c>
      <c r="J77" s="651" t="s">
        <v>1</v>
      </c>
    </row>
    <row r="78" spans="1:10" ht="14.4" customHeight="1" x14ac:dyDescent="0.3">
      <c r="A78" s="647" t="s">
        <v>541</v>
      </c>
      <c r="B78" s="648" t="s">
        <v>346</v>
      </c>
      <c r="C78" s="649" t="s">
        <v>524</v>
      </c>
      <c r="D78" s="649" t="s">
        <v>524</v>
      </c>
      <c r="E78" s="649"/>
      <c r="F78" s="649">
        <v>0</v>
      </c>
      <c r="G78" s="649">
        <v>82</v>
      </c>
      <c r="H78" s="649">
        <v>-82</v>
      </c>
      <c r="I78" s="650">
        <v>0</v>
      </c>
      <c r="J78" s="651" t="s">
        <v>1</v>
      </c>
    </row>
    <row r="79" spans="1:10" ht="14.4" customHeight="1" x14ac:dyDescent="0.3">
      <c r="A79" s="647" t="s">
        <v>541</v>
      </c>
      <c r="B79" s="648" t="s">
        <v>543</v>
      </c>
      <c r="C79" s="649" t="s">
        <v>524</v>
      </c>
      <c r="D79" s="649" t="s">
        <v>524</v>
      </c>
      <c r="E79" s="649"/>
      <c r="F79" s="649">
        <v>0</v>
      </c>
      <c r="G79" s="649">
        <v>202.66666666666669</v>
      </c>
      <c r="H79" s="649">
        <v>-202.66666666666669</v>
      </c>
      <c r="I79" s="650">
        <v>0</v>
      </c>
      <c r="J79" s="651" t="s">
        <v>530</v>
      </c>
    </row>
    <row r="80" spans="1:10" ht="14.4" customHeight="1" x14ac:dyDescent="0.3">
      <c r="A80" s="647" t="s">
        <v>524</v>
      </c>
      <c r="B80" s="648" t="s">
        <v>524</v>
      </c>
      <c r="C80" s="649" t="s">
        <v>524</v>
      </c>
      <c r="D80" s="649" t="s">
        <v>524</v>
      </c>
      <c r="E80" s="649"/>
      <c r="F80" s="649" t="s">
        <v>524</v>
      </c>
      <c r="G80" s="649" t="s">
        <v>524</v>
      </c>
      <c r="H80" s="649" t="s">
        <v>524</v>
      </c>
      <c r="I80" s="650" t="s">
        <v>524</v>
      </c>
      <c r="J80" s="651" t="s">
        <v>531</v>
      </c>
    </row>
    <row r="81" spans="1:10" ht="14.4" customHeight="1" x14ac:dyDescent="0.3">
      <c r="A81" s="647" t="s">
        <v>522</v>
      </c>
      <c r="B81" s="648" t="s">
        <v>525</v>
      </c>
      <c r="C81" s="649">
        <v>1379.6915100000001</v>
      </c>
      <c r="D81" s="649">
        <v>1112.4243399999998</v>
      </c>
      <c r="E81" s="649"/>
      <c r="F81" s="649">
        <v>1420.3967299999999</v>
      </c>
      <c r="G81" s="649">
        <v>1993.9579686975151</v>
      </c>
      <c r="H81" s="649">
        <v>-573.56123869751514</v>
      </c>
      <c r="I81" s="650">
        <v>0.71235038666729045</v>
      </c>
      <c r="J81" s="651" t="s">
        <v>526</v>
      </c>
    </row>
  </sheetData>
  <mergeCells count="3">
    <mergeCell ref="A1:I1"/>
    <mergeCell ref="F3:I3"/>
    <mergeCell ref="C4:D4"/>
  </mergeCells>
  <conditionalFormatting sqref="F22 F82:F65537">
    <cfRule type="cellIs" dxfId="42" priority="18" stopIfTrue="1" operator="greaterThan">
      <formula>1</formula>
    </cfRule>
  </conditionalFormatting>
  <conditionalFormatting sqref="H5:H21">
    <cfRule type="expression" dxfId="41" priority="14">
      <formula>$H5&gt;0</formula>
    </cfRule>
  </conditionalFormatting>
  <conditionalFormatting sqref="I5:I21">
    <cfRule type="expression" dxfId="40" priority="15">
      <formula>$I5&gt;1</formula>
    </cfRule>
  </conditionalFormatting>
  <conditionalFormatting sqref="B5:B21">
    <cfRule type="expression" dxfId="39" priority="11">
      <formula>OR($J5="NS",$J5="SumaNS",$J5="Účet")</formula>
    </cfRule>
  </conditionalFormatting>
  <conditionalFormatting sqref="F5:I21 B5:D21">
    <cfRule type="expression" dxfId="38" priority="17">
      <formula>AND($J5&lt;&gt;"",$J5&lt;&gt;"mezeraKL")</formula>
    </cfRule>
  </conditionalFormatting>
  <conditionalFormatting sqref="B5:D21 F5:I21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6" priority="13">
      <formula>OR($J5="SumaNS",$J5="NS")</formula>
    </cfRule>
  </conditionalFormatting>
  <conditionalFormatting sqref="A5:A21">
    <cfRule type="expression" dxfId="35" priority="9">
      <formula>AND($J5&lt;&gt;"mezeraKL",$J5&lt;&gt;"")</formula>
    </cfRule>
  </conditionalFormatting>
  <conditionalFormatting sqref="A5:A21">
    <cfRule type="expression" dxfId="34" priority="10">
      <formula>AND($J5&lt;&gt;"",$J5&lt;&gt;"mezeraKL")</formula>
    </cfRule>
  </conditionalFormatting>
  <conditionalFormatting sqref="H23:H81">
    <cfRule type="expression" dxfId="33" priority="5">
      <formula>$H23&gt;0</formula>
    </cfRule>
  </conditionalFormatting>
  <conditionalFormatting sqref="A23:A81">
    <cfRule type="expression" dxfId="32" priority="2">
      <formula>AND($J23&lt;&gt;"mezeraKL",$J23&lt;&gt;"")</formula>
    </cfRule>
  </conditionalFormatting>
  <conditionalFormatting sqref="I23:I81">
    <cfRule type="expression" dxfId="31" priority="6">
      <formula>$I23&gt;1</formula>
    </cfRule>
  </conditionalFormatting>
  <conditionalFormatting sqref="B23:B81">
    <cfRule type="expression" dxfId="30" priority="1">
      <formula>OR($J23="NS",$J23="SumaNS",$J23="Účet")</formula>
    </cfRule>
  </conditionalFormatting>
  <conditionalFormatting sqref="A23:D81 F23:I81">
    <cfRule type="expression" dxfId="29" priority="8">
      <formula>AND($J23&lt;&gt;"",$J23&lt;&gt;"mezeraKL")</formula>
    </cfRule>
  </conditionalFormatting>
  <conditionalFormatting sqref="B23:D81 F23:I81">
    <cfRule type="expression" dxfId="28" priority="3">
      <formula>OR($J23="KL",$J23="SumaKL")</formula>
    </cfRule>
    <cfRule type="expression" priority="7" stopIfTrue="1">
      <formula>OR($J23="mezeraNS",$J23="mezeraKL")</formula>
    </cfRule>
  </conditionalFormatting>
  <conditionalFormatting sqref="B23:D81 F23:I81">
    <cfRule type="expression" dxfId="27" priority="4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3265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5.084632954618673</v>
      </c>
      <c r="J3" s="207">
        <f>SUBTOTAL(9,J5:J1048576)</f>
        <v>279366</v>
      </c>
      <c r="K3" s="208">
        <f>SUBTOTAL(9,K5:K1048576)</f>
        <v>1420473.5700000003</v>
      </c>
    </row>
    <row r="4" spans="1:11" s="337" customFormat="1" ht="14.4" customHeight="1" thickBot="1" x14ac:dyDescent="0.35">
      <c r="A4" s="755" t="s">
        <v>4</v>
      </c>
      <c r="B4" s="756" t="s">
        <v>5</v>
      </c>
      <c r="C4" s="756" t="s">
        <v>0</v>
      </c>
      <c r="D4" s="756" t="s">
        <v>6</v>
      </c>
      <c r="E4" s="756" t="s">
        <v>7</v>
      </c>
      <c r="F4" s="756" t="s">
        <v>1</v>
      </c>
      <c r="G4" s="756" t="s">
        <v>90</v>
      </c>
      <c r="H4" s="654" t="s">
        <v>11</v>
      </c>
      <c r="I4" s="655" t="s">
        <v>184</v>
      </c>
      <c r="J4" s="655" t="s">
        <v>13</v>
      </c>
      <c r="K4" s="656" t="s">
        <v>201</v>
      </c>
    </row>
    <row r="5" spans="1:11" ht="14.4" customHeight="1" x14ac:dyDescent="0.3">
      <c r="A5" s="738" t="s">
        <v>522</v>
      </c>
      <c r="B5" s="739" t="s">
        <v>1680</v>
      </c>
      <c r="C5" s="742" t="s">
        <v>527</v>
      </c>
      <c r="D5" s="757" t="s">
        <v>1681</v>
      </c>
      <c r="E5" s="742" t="s">
        <v>3237</v>
      </c>
      <c r="F5" s="757" t="s">
        <v>3238</v>
      </c>
      <c r="G5" s="742" t="s">
        <v>2603</v>
      </c>
      <c r="H5" s="742" t="s">
        <v>2604</v>
      </c>
      <c r="I5" s="229">
        <v>156.11000000000001</v>
      </c>
      <c r="J5" s="229">
        <v>1</v>
      </c>
      <c r="K5" s="752">
        <v>156.11000000000001</v>
      </c>
    </row>
    <row r="6" spans="1:11" ht="14.4" customHeight="1" x14ac:dyDescent="0.3">
      <c r="A6" s="663" t="s">
        <v>522</v>
      </c>
      <c r="B6" s="664" t="s">
        <v>1680</v>
      </c>
      <c r="C6" s="665" t="s">
        <v>527</v>
      </c>
      <c r="D6" s="666" t="s">
        <v>1681</v>
      </c>
      <c r="E6" s="665" t="s">
        <v>3237</v>
      </c>
      <c r="F6" s="666" t="s">
        <v>3238</v>
      </c>
      <c r="G6" s="665" t="s">
        <v>2605</v>
      </c>
      <c r="H6" s="665" t="s">
        <v>2606</v>
      </c>
      <c r="I6" s="667">
        <v>166.73</v>
      </c>
      <c r="J6" s="667">
        <v>1</v>
      </c>
      <c r="K6" s="668">
        <v>166.73</v>
      </c>
    </row>
    <row r="7" spans="1:11" ht="14.4" customHeight="1" x14ac:dyDescent="0.3">
      <c r="A7" s="663" t="s">
        <v>522</v>
      </c>
      <c r="B7" s="664" t="s">
        <v>1680</v>
      </c>
      <c r="C7" s="665" t="s">
        <v>527</v>
      </c>
      <c r="D7" s="666" t="s">
        <v>1681</v>
      </c>
      <c r="E7" s="665" t="s">
        <v>3237</v>
      </c>
      <c r="F7" s="666" t="s">
        <v>3238</v>
      </c>
      <c r="G7" s="665" t="s">
        <v>2607</v>
      </c>
      <c r="H7" s="665" t="s">
        <v>2608</v>
      </c>
      <c r="I7" s="667">
        <v>260.3</v>
      </c>
      <c r="J7" s="667">
        <v>4</v>
      </c>
      <c r="K7" s="668">
        <v>1041.2</v>
      </c>
    </row>
    <row r="8" spans="1:11" ht="14.4" customHeight="1" x14ac:dyDescent="0.3">
      <c r="A8" s="663" t="s">
        <v>522</v>
      </c>
      <c r="B8" s="664" t="s">
        <v>1680</v>
      </c>
      <c r="C8" s="665" t="s">
        <v>527</v>
      </c>
      <c r="D8" s="666" t="s">
        <v>1681</v>
      </c>
      <c r="E8" s="665" t="s">
        <v>3237</v>
      </c>
      <c r="F8" s="666" t="s">
        <v>3238</v>
      </c>
      <c r="G8" s="665" t="s">
        <v>2609</v>
      </c>
      <c r="H8" s="665" t="s">
        <v>2610</v>
      </c>
      <c r="I8" s="667">
        <v>46.314999999999998</v>
      </c>
      <c r="J8" s="667">
        <v>4</v>
      </c>
      <c r="K8" s="668">
        <v>185.26</v>
      </c>
    </row>
    <row r="9" spans="1:11" ht="14.4" customHeight="1" x14ac:dyDescent="0.3">
      <c r="A9" s="663" t="s">
        <v>522</v>
      </c>
      <c r="B9" s="664" t="s">
        <v>1680</v>
      </c>
      <c r="C9" s="665" t="s">
        <v>527</v>
      </c>
      <c r="D9" s="666" t="s">
        <v>1681</v>
      </c>
      <c r="E9" s="665" t="s">
        <v>3237</v>
      </c>
      <c r="F9" s="666" t="s">
        <v>3238</v>
      </c>
      <c r="G9" s="665" t="s">
        <v>2611</v>
      </c>
      <c r="H9" s="665" t="s">
        <v>2612</v>
      </c>
      <c r="I9" s="667">
        <v>18.399999999999999</v>
      </c>
      <c r="J9" s="667">
        <v>300</v>
      </c>
      <c r="K9" s="668">
        <v>5520</v>
      </c>
    </row>
    <row r="10" spans="1:11" ht="14.4" customHeight="1" x14ac:dyDescent="0.3">
      <c r="A10" s="663" t="s">
        <v>522</v>
      </c>
      <c r="B10" s="664" t="s">
        <v>1680</v>
      </c>
      <c r="C10" s="665" t="s">
        <v>527</v>
      </c>
      <c r="D10" s="666" t="s">
        <v>1681</v>
      </c>
      <c r="E10" s="665" t="s">
        <v>3237</v>
      </c>
      <c r="F10" s="666" t="s">
        <v>3238</v>
      </c>
      <c r="G10" s="665" t="s">
        <v>2613</v>
      </c>
      <c r="H10" s="665" t="s">
        <v>2614</v>
      </c>
      <c r="I10" s="667">
        <v>1.38</v>
      </c>
      <c r="J10" s="667">
        <v>200</v>
      </c>
      <c r="K10" s="668">
        <v>276</v>
      </c>
    </row>
    <row r="11" spans="1:11" ht="14.4" customHeight="1" x14ac:dyDescent="0.3">
      <c r="A11" s="663" t="s">
        <v>522</v>
      </c>
      <c r="B11" s="664" t="s">
        <v>1680</v>
      </c>
      <c r="C11" s="665" t="s">
        <v>527</v>
      </c>
      <c r="D11" s="666" t="s">
        <v>1681</v>
      </c>
      <c r="E11" s="665" t="s">
        <v>3237</v>
      </c>
      <c r="F11" s="666" t="s">
        <v>3238</v>
      </c>
      <c r="G11" s="665" t="s">
        <v>2615</v>
      </c>
      <c r="H11" s="665" t="s">
        <v>2616</v>
      </c>
      <c r="I11" s="667">
        <v>39.11</v>
      </c>
      <c r="J11" s="667">
        <v>40</v>
      </c>
      <c r="K11" s="668">
        <v>1564.44</v>
      </c>
    </row>
    <row r="12" spans="1:11" ht="14.4" customHeight="1" x14ac:dyDescent="0.3">
      <c r="A12" s="663" t="s">
        <v>522</v>
      </c>
      <c r="B12" s="664" t="s">
        <v>1680</v>
      </c>
      <c r="C12" s="665" t="s">
        <v>527</v>
      </c>
      <c r="D12" s="666" t="s">
        <v>1681</v>
      </c>
      <c r="E12" s="665" t="s">
        <v>3237</v>
      </c>
      <c r="F12" s="666" t="s">
        <v>3238</v>
      </c>
      <c r="G12" s="665" t="s">
        <v>2617</v>
      </c>
      <c r="H12" s="665" t="s">
        <v>2618</v>
      </c>
      <c r="I12" s="667">
        <v>0.67</v>
      </c>
      <c r="J12" s="667">
        <v>500</v>
      </c>
      <c r="K12" s="668">
        <v>335</v>
      </c>
    </row>
    <row r="13" spans="1:11" ht="14.4" customHeight="1" x14ac:dyDescent="0.3">
      <c r="A13" s="663" t="s">
        <v>522</v>
      </c>
      <c r="B13" s="664" t="s">
        <v>1680</v>
      </c>
      <c r="C13" s="665" t="s">
        <v>527</v>
      </c>
      <c r="D13" s="666" t="s">
        <v>1681</v>
      </c>
      <c r="E13" s="665" t="s">
        <v>3237</v>
      </c>
      <c r="F13" s="666" t="s">
        <v>3238</v>
      </c>
      <c r="G13" s="665" t="s">
        <v>2619</v>
      </c>
      <c r="H13" s="665" t="s">
        <v>2620</v>
      </c>
      <c r="I13" s="667">
        <v>13.02</v>
      </c>
      <c r="J13" s="667">
        <v>1</v>
      </c>
      <c r="K13" s="668">
        <v>13.02</v>
      </c>
    </row>
    <row r="14" spans="1:11" ht="14.4" customHeight="1" x14ac:dyDescent="0.3">
      <c r="A14" s="663" t="s">
        <v>522</v>
      </c>
      <c r="B14" s="664" t="s">
        <v>1680</v>
      </c>
      <c r="C14" s="665" t="s">
        <v>527</v>
      </c>
      <c r="D14" s="666" t="s">
        <v>1681</v>
      </c>
      <c r="E14" s="665" t="s">
        <v>3237</v>
      </c>
      <c r="F14" s="666" t="s">
        <v>3238</v>
      </c>
      <c r="G14" s="665" t="s">
        <v>2621</v>
      </c>
      <c r="H14" s="665" t="s">
        <v>2622</v>
      </c>
      <c r="I14" s="667">
        <v>27.875</v>
      </c>
      <c r="J14" s="667">
        <v>7</v>
      </c>
      <c r="K14" s="668">
        <v>195.12</v>
      </c>
    </row>
    <row r="15" spans="1:11" ht="14.4" customHeight="1" x14ac:dyDescent="0.3">
      <c r="A15" s="663" t="s">
        <v>522</v>
      </c>
      <c r="B15" s="664" t="s">
        <v>1680</v>
      </c>
      <c r="C15" s="665" t="s">
        <v>527</v>
      </c>
      <c r="D15" s="666" t="s">
        <v>1681</v>
      </c>
      <c r="E15" s="665" t="s">
        <v>3237</v>
      </c>
      <c r="F15" s="666" t="s">
        <v>3238</v>
      </c>
      <c r="G15" s="665" t="s">
        <v>2623</v>
      </c>
      <c r="H15" s="665" t="s">
        <v>2624</v>
      </c>
      <c r="I15" s="667">
        <v>0.63</v>
      </c>
      <c r="J15" s="667">
        <v>1000</v>
      </c>
      <c r="K15" s="668">
        <v>630</v>
      </c>
    </row>
    <row r="16" spans="1:11" ht="14.4" customHeight="1" x14ac:dyDescent="0.3">
      <c r="A16" s="663" t="s">
        <v>522</v>
      </c>
      <c r="B16" s="664" t="s">
        <v>1680</v>
      </c>
      <c r="C16" s="665" t="s">
        <v>527</v>
      </c>
      <c r="D16" s="666" t="s">
        <v>1681</v>
      </c>
      <c r="E16" s="665" t="s">
        <v>3237</v>
      </c>
      <c r="F16" s="666" t="s">
        <v>3238</v>
      </c>
      <c r="G16" s="665" t="s">
        <v>2625</v>
      </c>
      <c r="H16" s="665" t="s">
        <v>2626</v>
      </c>
      <c r="I16" s="667">
        <v>1.29</v>
      </c>
      <c r="J16" s="667">
        <v>500</v>
      </c>
      <c r="K16" s="668">
        <v>645</v>
      </c>
    </row>
    <row r="17" spans="1:11" ht="14.4" customHeight="1" x14ac:dyDescent="0.3">
      <c r="A17" s="663" t="s">
        <v>522</v>
      </c>
      <c r="B17" s="664" t="s">
        <v>1680</v>
      </c>
      <c r="C17" s="665" t="s">
        <v>527</v>
      </c>
      <c r="D17" s="666" t="s">
        <v>1681</v>
      </c>
      <c r="E17" s="665" t="s">
        <v>3237</v>
      </c>
      <c r="F17" s="666" t="s">
        <v>3238</v>
      </c>
      <c r="G17" s="665" t="s">
        <v>2627</v>
      </c>
      <c r="H17" s="665" t="s">
        <v>2628</v>
      </c>
      <c r="I17" s="667">
        <v>1.17</v>
      </c>
      <c r="J17" s="667">
        <v>1000</v>
      </c>
      <c r="K17" s="668">
        <v>1170</v>
      </c>
    </row>
    <row r="18" spans="1:11" ht="14.4" customHeight="1" x14ac:dyDescent="0.3">
      <c r="A18" s="663" t="s">
        <v>522</v>
      </c>
      <c r="B18" s="664" t="s">
        <v>1680</v>
      </c>
      <c r="C18" s="665" t="s">
        <v>527</v>
      </c>
      <c r="D18" s="666" t="s">
        <v>1681</v>
      </c>
      <c r="E18" s="665" t="s">
        <v>3237</v>
      </c>
      <c r="F18" s="666" t="s">
        <v>3238</v>
      </c>
      <c r="G18" s="665" t="s">
        <v>2629</v>
      </c>
      <c r="H18" s="665" t="s">
        <v>2630</v>
      </c>
      <c r="I18" s="667">
        <v>23.92</v>
      </c>
      <c r="J18" s="667">
        <v>1</v>
      </c>
      <c r="K18" s="668">
        <v>23.92</v>
      </c>
    </row>
    <row r="19" spans="1:11" ht="14.4" customHeight="1" x14ac:dyDescent="0.3">
      <c r="A19" s="663" t="s">
        <v>522</v>
      </c>
      <c r="B19" s="664" t="s">
        <v>1680</v>
      </c>
      <c r="C19" s="665" t="s">
        <v>527</v>
      </c>
      <c r="D19" s="666" t="s">
        <v>1681</v>
      </c>
      <c r="E19" s="665" t="s">
        <v>3237</v>
      </c>
      <c r="F19" s="666" t="s">
        <v>3238</v>
      </c>
      <c r="G19" s="665" t="s">
        <v>2631</v>
      </c>
      <c r="H19" s="665" t="s">
        <v>2632</v>
      </c>
      <c r="I19" s="667">
        <v>26.366666666666671</v>
      </c>
      <c r="J19" s="667">
        <v>48</v>
      </c>
      <c r="K19" s="668">
        <v>1265.68</v>
      </c>
    </row>
    <row r="20" spans="1:11" ht="14.4" customHeight="1" x14ac:dyDescent="0.3">
      <c r="A20" s="663" t="s">
        <v>522</v>
      </c>
      <c r="B20" s="664" t="s">
        <v>1680</v>
      </c>
      <c r="C20" s="665" t="s">
        <v>527</v>
      </c>
      <c r="D20" s="666" t="s">
        <v>1681</v>
      </c>
      <c r="E20" s="665" t="s">
        <v>3237</v>
      </c>
      <c r="F20" s="666" t="s">
        <v>3238</v>
      </c>
      <c r="G20" s="665" t="s">
        <v>2633</v>
      </c>
      <c r="H20" s="665" t="s">
        <v>2634</v>
      </c>
      <c r="I20" s="667">
        <v>0.85</v>
      </c>
      <c r="J20" s="667">
        <v>200</v>
      </c>
      <c r="K20" s="668">
        <v>170</v>
      </c>
    </row>
    <row r="21" spans="1:11" ht="14.4" customHeight="1" x14ac:dyDescent="0.3">
      <c r="A21" s="663" t="s">
        <v>522</v>
      </c>
      <c r="B21" s="664" t="s">
        <v>1680</v>
      </c>
      <c r="C21" s="665" t="s">
        <v>527</v>
      </c>
      <c r="D21" s="666" t="s">
        <v>1681</v>
      </c>
      <c r="E21" s="665" t="s">
        <v>3237</v>
      </c>
      <c r="F21" s="666" t="s">
        <v>3238</v>
      </c>
      <c r="G21" s="665" t="s">
        <v>2635</v>
      </c>
      <c r="H21" s="665" t="s">
        <v>2636</v>
      </c>
      <c r="I21" s="667">
        <v>1.52</v>
      </c>
      <c r="J21" s="667">
        <v>50</v>
      </c>
      <c r="K21" s="668">
        <v>76</v>
      </c>
    </row>
    <row r="22" spans="1:11" ht="14.4" customHeight="1" x14ac:dyDescent="0.3">
      <c r="A22" s="663" t="s">
        <v>522</v>
      </c>
      <c r="B22" s="664" t="s">
        <v>1680</v>
      </c>
      <c r="C22" s="665" t="s">
        <v>527</v>
      </c>
      <c r="D22" s="666" t="s">
        <v>1681</v>
      </c>
      <c r="E22" s="665" t="s">
        <v>3237</v>
      </c>
      <c r="F22" s="666" t="s">
        <v>3238</v>
      </c>
      <c r="G22" s="665" t="s">
        <v>2637</v>
      </c>
      <c r="H22" s="665" t="s">
        <v>2638</v>
      </c>
      <c r="I22" s="667">
        <v>2.0699999999999998</v>
      </c>
      <c r="J22" s="667">
        <v>50</v>
      </c>
      <c r="K22" s="668">
        <v>103.5</v>
      </c>
    </row>
    <row r="23" spans="1:11" ht="14.4" customHeight="1" x14ac:dyDescent="0.3">
      <c r="A23" s="663" t="s">
        <v>522</v>
      </c>
      <c r="B23" s="664" t="s">
        <v>1680</v>
      </c>
      <c r="C23" s="665" t="s">
        <v>527</v>
      </c>
      <c r="D23" s="666" t="s">
        <v>1681</v>
      </c>
      <c r="E23" s="665" t="s">
        <v>3237</v>
      </c>
      <c r="F23" s="666" t="s">
        <v>3238</v>
      </c>
      <c r="G23" s="665" t="s">
        <v>2639</v>
      </c>
      <c r="H23" s="665" t="s">
        <v>2640</v>
      </c>
      <c r="I23" s="667">
        <v>3.36</v>
      </c>
      <c r="J23" s="667">
        <v>50</v>
      </c>
      <c r="K23" s="668">
        <v>168</v>
      </c>
    </row>
    <row r="24" spans="1:11" ht="14.4" customHeight="1" x14ac:dyDescent="0.3">
      <c r="A24" s="663" t="s">
        <v>522</v>
      </c>
      <c r="B24" s="664" t="s">
        <v>1680</v>
      </c>
      <c r="C24" s="665" t="s">
        <v>527</v>
      </c>
      <c r="D24" s="666" t="s">
        <v>1681</v>
      </c>
      <c r="E24" s="665" t="s">
        <v>3237</v>
      </c>
      <c r="F24" s="666" t="s">
        <v>3238</v>
      </c>
      <c r="G24" s="665" t="s">
        <v>2641</v>
      </c>
      <c r="H24" s="665" t="s">
        <v>2642</v>
      </c>
      <c r="I24" s="667">
        <v>191.13</v>
      </c>
      <c r="J24" s="667">
        <v>3</v>
      </c>
      <c r="K24" s="668">
        <v>573.39</v>
      </c>
    </row>
    <row r="25" spans="1:11" ht="14.4" customHeight="1" x14ac:dyDescent="0.3">
      <c r="A25" s="663" t="s">
        <v>522</v>
      </c>
      <c r="B25" s="664" t="s">
        <v>1680</v>
      </c>
      <c r="C25" s="665" t="s">
        <v>527</v>
      </c>
      <c r="D25" s="666" t="s">
        <v>1681</v>
      </c>
      <c r="E25" s="665" t="s">
        <v>3237</v>
      </c>
      <c r="F25" s="666" t="s">
        <v>3238</v>
      </c>
      <c r="G25" s="665" t="s">
        <v>2641</v>
      </c>
      <c r="H25" s="665" t="s">
        <v>2643</v>
      </c>
      <c r="I25" s="667">
        <v>191.13</v>
      </c>
      <c r="J25" s="667">
        <v>2</v>
      </c>
      <c r="K25" s="668">
        <v>382.26</v>
      </c>
    </row>
    <row r="26" spans="1:11" ht="14.4" customHeight="1" x14ac:dyDescent="0.3">
      <c r="A26" s="663" t="s">
        <v>522</v>
      </c>
      <c r="B26" s="664" t="s">
        <v>1680</v>
      </c>
      <c r="C26" s="665" t="s">
        <v>527</v>
      </c>
      <c r="D26" s="666" t="s">
        <v>1681</v>
      </c>
      <c r="E26" s="665" t="s">
        <v>3237</v>
      </c>
      <c r="F26" s="666" t="s">
        <v>3238</v>
      </c>
      <c r="G26" s="665" t="s">
        <v>2644</v>
      </c>
      <c r="H26" s="665" t="s">
        <v>2645</v>
      </c>
      <c r="I26" s="667">
        <v>2.875</v>
      </c>
      <c r="J26" s="667">
        <v>150</v>
      </c>
      <c r="K26" s="668">
        <v>431</v>
      </c>
    </row>
    <row r="27" spans="1:11" ht="14.4" customHeight="1" x14ac:dyDescent="0.3">
      <c r="A27" s="663" t="s">
        <v>522</v>
      </c>
      <c r="B27" s="664" t="s">
        <v>1680</v>
      </c>
      <c r="C27" s="665" t="s">
        <v>527</v>
      </c>
      <c r="D27" s="666" t="s">
        <v>1681</v>
      </c>
      <c r="E27" s="665" t="s">
        <v>3237</v>
      </c>
      <c r="F27" s="666" t="s">
        <v>3238</v>
      </c>
      <c r="G27" s="665" t="s">
        <v>2646</v>
      </c>
      <c r="H27" s="665" t="s">
        <v>2647</v>
      </c>
      <c r="I27" s="667">
        <v>185.98</v>
      </c>
      <c r="J27" s="667">
        <v>4</v>
      </c>
      <c r="K27" s="668">
        <v>743.92</v>
      </c>
    </row>
    <row r="28" spans="1:11" ht="14.4" customHeight="1" x14ac:dyDescent="0.3">
      <c r="A28" s="663" t="s">
        <v>522</v>
      </c>
      <c r="B28" s="664" t="s">
        <v>1680</v>
      </c>
      <c r="C28" s="665" t="s">
        <v>527</v>
      </c>
      <c r="D28" s="666" t="s">
        <v>1681</v>
      </c>
      <c r="E28" s="665" t="s">
        <v>3237</v>
      </c>
      <c r="F28" s="666" t="s">
        <v>3238</v>
      </c>
      <c r="G28" s="665" t="s">
        <v>2648</v>
      </c>
      <c r="H28" s="665" t="s">
        <v>2649</v>
      </c>
      <c r="I28" s="667">
        <v>2.67</v>
      </c>
      <c r="J28" s="667">
        <v>15</v>
      </c>
      <c r="K28" s="668">
        <v>40.049999999999997</v>
      </c>
    </row>
    <row r="29" spans="1:11" ht="14.4" customHeight="1" x14ac:dyDescent="0.3">
      <c r="A29" s="663" t="s">
        <v>522</v>
      </c>
      <c r="B29" s="664" t="s">
        <v>1680</v>
      </c>
      <c r="C29" s="665" t="s">
        <v>527</v>
      </c>
      <c r="D29" s="666" t="s">
        <v>1681</v>
      </c>
      <c r="E29" s="665" t="s">
        <v>3237</v>
      </c>
      <c r="F29" s="666" t="s">
        <v>3238</v>
      </c>
      <c r="G29" s="665" t="s">
        <v>2650</v>
      </c>
      <c r="H29" s="665" t="s">
        <v>2651</v>
      </c>
      <c r="I29" s="667">
        <v>5.27</v>
      </c>
      <c r="J29" s="667">
        <v>20</v>
      </c>
      <c r="K29" s="668">
        <v>105.4</v>
      </c>
    </row>
    <row r="30" spans="1:11" ht="14.4" customHeight="1" x14ac:dyDescent="0.3">
      <c r="A30" s="663" t="s">
        <v>522</v>
      </c>
      <c r="B30" s="664" t="s">
        <v>1680</v>
      </c>
      <c r="C30" s="665" t="s">
        <v>527</v>
      </c>
      <c r="D30" s="666" t="s">
        <v>1681</v>
      </c>
      <c r="E30" s="665" t="s">
        <v>3237</v>
      </c>
      <c r="F30" s="666" t="s">
        <v>3238</v>
      </c>
      <c r="G30" s="665" t="s">
        <v>2652</v>
      </c>
      <c r="H30" s="665" t="s">
        <v>2653</v>
      </c>
      <c r="I30" s="667">
        <v>0.62</v>
      </c>
      <c r="J30" s="667">
        <v>7200</v>
      </c>
      <c r="K30" s="668">
        <v>4468.8</v>
      </c>
    </row>
    <row r="31" spans="1:11" ht="14.4" customHeight="1" x14ac:dyDescent="0.3">
      <c r="A31" s="663" t="s">
        <v>522</v>
      </c>
      <c r="B31" s="664" t="s">
        <v>1680</v>
      </c>
      <c r="C31" s="665" t="s">
        <v>527</v>
      </c>
      <c r="D31" s="666" t="s">
        <v>1681</v>
      </c>
      <c r="E31" s="665" t="s">
        <v>3237</v>
      </c>
      <c r="F31" s="666" t="s">
        <v>3238</v>
      </c>
      <c r="G31" s="665" t="s">
        <v>2654</v>
      </c>
      <c r="H31" s="665" t="s">
        <v>2655</v>
      </c>
      <c r="I31" s="667">
        <v>0.38</v>
      </c>
      <c r="J31" s="667">
        <v>25</v>
      </c>
      <c r="K31" s="668">
        <v>9.5</v>
      </c>
    </row>
    <row r="32" spans="1:11" ht="14.4" customHeight="1" x14ac:dyDescent="0.3">
      <c r="A32" s="663" t="s">
        <v>522</v>
      </c>
      <c r="B32" s="664" t="s">
        <v>1680</v>
      </c>
      <c r="C32" s="665" t="s">
        <v>527</v>
      </c>
      <c r="D32" s="666" t="s">
        <v>1681</v>
      </c>
      <c r="E32" s="665" t="s">
        <v>3237</v>
      </c>
      <c r="F32" s="666" t="s">
        <v>3238</v>
      </c>
      <c r="G32" s="665" t="s">
        <v>2656</v>
      </c>
      <c r="H32" s="665" t="s">
        <v>2657</v>
      </c>
      <c r="I32" s="667">
        <v>1.17</v>
      </c>
      <c r="J32" s="667">
        <v>50</v>
      </c>
      <c r="K32" s="668">
        <v>58.5</v>
      </c>
    </row>
    <row r="33" spans="1:11" ht="14.4" customHeight="1" x14ac:dyDescent="0.3">
      <c r="A33" s="663" t="s">
        <v>522</v>
      </c>
      <c r="B33" s="664" t="s">
        <v>1680</v>
      </c>
      <c r="C33" s="665" t="s">
        <v>527</v>
      </c>
      <c r="D33" s="666" t="s">
        <v>1681</v>
      </c>
      <c r="E33" s="665" t="s">
        <v>3237</v>
      </c>
      <c r="F33" s="666" t="s">
        <v>3238</v>
      </c>
      <c r="G33" s="665" t="s">
        <v>2658</v>
      </c>
      <c r="H33" s="665" t="s">
        <v>2659</v>
      </c>
      <c r="I33" s="667">
        <v>10.523333333333332</v>
      </c>
      <c r="J33" s="667">
        <v>150</v>
      </c>
      <c r="K33" s="668">
        <v>1578.8</v>
      </c>
    </row>
    <row r="34" spans="1:11" ht="14.4" customHeight="1" x14ac:dyDescent="0.3">
      <c r="A34" s="663" t="s">
        <v>522</v>
      </c>
      <c r="B34" s="664" t="s">
        <v>1680</v>
      </c>
      <c r="C34" s="665" t="s">
        <v>527</v>
      </c>
      <c r="D34" s="666" t="s">
        <v>1681</v>
      </c>
      <c r="E34" s="665" t="s">
        <v>3237</v>
      </c>
      <c r="F34" s="666" t="s">
        <v>3238</v>
      </c>
      <c r="G34" s="665" t="s">
        <v>2660</v>
      </c>
      <c r="H34" s="665" t="s">
        <v>2661</v>
      </c>
      <c r="I34" s="667">
        <v>599.15</v>
      </c>
      <c r="J34" s="667">
        <v>4</v>
      </c>
      <c r="K34" s="668">
        <v>2396.6</v>
      </c>
    </row>
    <row r="35" spans="1:11" ht="14.4" customHeight="1" x14ac:dyDescent="0.3">
      <c r="A35" s="663" t="s">
        <v>522</v>
      </c>
      <c r="B35" s="664" t="s">
        <v>1680</v>
      </c>
      <c r="C35" s="665" t="s">
        <v>527</v>
      </c>
      <c r="D35" s="666" t="s">
        <v>1681</v>
      </c>
      <c r="E35" s="665" t="s">
        <v>3239</v>
      </c>
      <c r="F35" s="666" t="s">
        <v>3240</v>
      </c>
      <c r="G35" s="665" t="s">
        <v>2662</v>
      </c>
      <c r="H35" s="665" t="s">
        <v>2663</v>
      </c>
      <c r="I35" s="667">
        <v>2299</v>
      </c>
      <c r="J35" s="667">
        <v>3</v>
      </c>
      <c r="K35" s="668">
        <v>6897</v>
      </c>
    </row>
    <row r="36" spans="1:11" ht="14.4" customHeight="1" x14ac:dyDescent="0.3">
      <c r="A36" s="663" t="s">
        <v>522</v>
      </c>
      <c r="B36" s="664" t="s">
        <v>1680</v>
      </c>
      <c r="C36" s="665" t="s">
        <v>527</v>
      </c>
      <c r="D36" s="666" t="s">
        <v>1681</v>
      </c>
      <c r="E36" s="665" t="s">
        <v>3239</v>
      </c>
      <c r="F36" s="666" t="s">
        <v>3240</v>
      </c>
      <c r="G36" s="665" t="s">
        <v>2664</v>
      </c>
      <c r="H36" s="665" t="s">
        <v>2665</v>
      </c>
      <c r="I36" s="667">
        <v>2.82</v>
      </c>
      <c r="J36" s="667">
        <v>50</v>
      </c>
      <c r="K36" s="668">
        <v>141</v>
      </c>
    </row>
    <row r="37" spans="1:11" ht="14.4" customHeight="1" x14ac:dyDescent="0.3">
      <c r="A37" s="663" t="s">
        <v>522</v>
      </c>
      <c r="B37" s="664" t="s">
        <v>1680</v>
      </c>
      <c r="C37" s="665" t="s">
        <v>527</v>
      </c>
      <c r="D37" s="666" t="s">
        <v>1681</v>
      </c>
      <c r="E37" s="665" t="s">
        <v>3239</v>
      </c>
      <c r="F37" s="666" t="s">
        <v>3240</v>
      </c>
      <c r="G37" s="665" t="s">
        <v>2666</v>
      </c>
      <c r="H37" s="665" t="s">
        <v>2667</v>
      </c>
      <c r="I37" s="667">
        <v>0.25</v>
      </c>
      <c r="J37" s="667">
        <v>300</v>
      </c>
      <c r="K37" s="668">
        <v>75</v>
      </c>
    </row>
    <row r="38" spans="1:11" ht="14.4" customHeight="1" x14ac:dyDescent="0.3">
      <c r="A38" s="663" t="s">
        <v>522</v>
      </c>
      <c r="B38" s="664" t="s">
        <v>1680</v>
      </c>
      <c r="C38" s="665" t="s">
        <v>527</v>
      </c>
      <c r="D38" s="666" t="s">
        <v>1681</v>
      </c>
      <c r="E38" s="665" t="s">
        <v>3239</v>
      </c>
      <c r="F38" s="666" t="s">
        <v>3240</v>
      </c>
      <c r="G38" s="665" t="s">
        <v>2668</v>
      </c>
      <c r="H38" s="665" t="s">
        <v>2669</v>
      </c>
      <c r="I38" s="667">
        <v>11.15</v>
      </c>
      <c r="J38" s="667">
        <v>50</v>
      </c>
      <c r="K38" s="668">
        <v>557.5</v>
      </c>
    </row>
    <row r="39" spans="1:11" ht="14.4" customHeight="1" x14ac:dyDescent="0.3">
      <c r="A39" s="663" t="s">
        <v>522</v>
      </c>
      <c r="B39" s="664" t="s">
        <v>1680</v>
      </c>
      <c r="C39" s="665" t="s">
        <v>527</v>
      </c>
      <c r="D39" s="666" t="s">
        <v>1681</v>
      </c>
      <c r="E39" s="665" t="s">
        <v>3239</v>
      </c>
      <c r="F39" s="666" t="s">
        <v>3240</v>
      </c>
      <c r="G39" s="665" t="s">
        <v>2670</v>
      </c>
      <c r="H39" s="665" t="s">
        <v>2671</v>
      </c>
      <c r="I39" s="667">
        <v>1.0900000000000001</v>
      </c>
      <c r="J39" s="667">
        <v>1900</v>
      </c>
      <c r="K39" s="668">
        <v>2071</v>
      </c>
    </row>
    <row r="40" spans="1:11" ht="14.4" customHeight="1" x14ac:dyDescent="0.3">
      <c r="A40" s="663" t="s">
        <v>522</v>
      </c>
      <c r="B40" s="664" t="s">
        <v>1680</v>
      </c>
      <c r="C40" s="665" t="s">
        <v>527</v>
      </c>
      <c r="D40" s="666" t="s">
        <v>1681</v>
      </c>
      <c r="E40" s="665" t="s">
        <v>3239</v>
      </c>
      <c r="F40" s="666" t="s">
        <v>3240</v>
      </c>
      <c r="G40" s="665" t="s">
        <v>2672</v>
      </c>
      <c r="H40" s="665" t="s">
        <v>2673</v>
      </c>
      <c r="I40" s="667">
        <v>3.14</v>
      </c>
      <c r="J40" s="667">
        <v>50</v>
      </c>
      <c r="K40" s="668">
        <v>157</v>
      </c>
    </row>
    <row r="41" spans="1:11" ht="14.4" customHeight="1" x14ac:dyDescent="0.3">
      <c r="A41" s="663" t="s">
        <v>522</v>
      </c>
      <c r="B41" s="664" t="s">
        <v>1680</v>
      </c>
      <c r="C41" s="665" t="s">
        <v>527</v>
      </c>
      <c r="D41" s="666" t="s">
        <v>1681</v>
      </c>
      <c r="E41" s="665" t="s">
        <v>3239</v>
      </c>
      <c r="F41" s="666" t="s">
        <v>3240</v>
      </c>
      <c r="G41" s="665" t="s">
        <v>2674</v>
      </c>
      <c r="H41" s="665" t="s">
        <v>2675</v>
      </c>
      <c r="I41" s="667">
        <v>484.04</v>
      </c>
      <c r="J41" s="667">
        <v>10</v>
      </c>
      <c r="K41" s="668">
        <v>4840.41</v>
      </c>
    </row>
    <row r="42" spans="1:11" ht="14.4" customHeight="1" x14ac:dyDescent="0.3">
      <c r="A42" s="663" t="s">
        <v>522</v>
      </c>
      <c r="B42" s="664" t="s">
        <v>1680</v>
      </c>
      <c r="C42" s="665" t="s">
        <v>527</v>
      </c>
      <c r="D42" s="666" t="s">
        <v>1681</v>
      </c>
      <c r="E42" s="665" t="s">
        <v>3239</v>
      </c>
      <c r="F42" s="666" t="s">
        <v>3240</v>
      </c>
      <c r="G42" s="665" t="s">
        <v>2676</v>
      </c>
      <c r="H42" s="665" t="s">
        <v>2677</v>
      </c>
      <c r="I42" s="667">
        <v>80.574999999999989</v>
      </c>
      <c r="J42" s="667">
        <v>130</v>
      </c>
      <c r="K42" s="668">
        <v>10474.399999999998</v>
      </c>
    </row>
    <row r="43" spans="1:11" ht="14.4" customHeight="1" x14ac:dyDescent="0.3">
      <c r="A43" s="663" t="s">
        <v>522</v>
      </c>
      <c r="B43" s="664" t="s">
        <v>1680</v>
      </c>
      <c r="C43" s="665" t="s">
        <v>527</v>
      </c>
      <c r="D43" s="666" t="s">
        <v>1681</v>
      </c>
      <c r="E43" s="665" t="s">
        <v>3239</v>
      </c>
      <c r="F43" s="666" t="s">
        <v>3240</v>
      </c>
      <c r="G43" s="665" t="s">
        <v>2678</v>
      </c>
      <c r="H43" s="665" t="s">
        <v>2679</v>
      </c>
      <c r="I43" s="667">
        <v>6.1749999999999998</v>
      </c>
      <c r="J43" s="667">
        <v>30</v>
      </c>
      <c r="K43" s="668">
        <v>185.2</v>
      </c>
    </row>
    <row r="44" spans="1:11" ht="14.4" customHeight="1" x14ac:dyDescent="0.3">
      <c r="A44" s="663" t="s">
        <v>522</v>
      </c>
      <c r="B44" s="664" t="s">
        <v>1680</v>
      </c>
      <c r="C44" s="665" t="s">
        <v>527</v>
      </c>
      <c r="D44" s="666" t="s">
        <v>1681</v>
      </c>
      <c r="E44" s="665" t="s">
        <v>3239</v>
      </c>
      <c r="F44" s="666" t="s">
        <v>3240</v>
      </c>
      <c r="G44" s="665" t="s">
        <v>2680</v>
      </c>
      <c r="H44" s="665" t="s">
        <v>2681</v>
      </c>
      <c r="I44" s="667">
        <v>646.76</v>
      </c>
      <c r="J44" s="667">
        <v>2</v>
      </c>
      <c r="K44" s="668">
        <v>1293.52</v>
      </c>
    </row>
    <row r="45" spans="1:11" ht="14.4" customHeight="1" x14ac:dyDescent="0.3">
      <c r="A45" s="663" t="s">
        <v>522</v>
      </c>
      <c r="B45" s="664" t="s">
        <v>1680</v>
      </c>
      <c r="C45" s="665" t="s">
        <v>527</v>
      </c>
      <c r="D45" s="666" t="s">
        <v>1681</v>
      </c>
      <c r="E45" s="665" t="s">
        <v>3239</v>
      </c>
      <c r="F45" s="666" t="s">
        <v>3240</v>
      </c>
      <c r="G45" s="665" t="s">
        <v>2682</v>
      </c>
      <c r="H45" s="665" t="s">
        <v>2683</v>
      </c>
      <c r="I45" s="667">
        <v>206.04666666666671</v>
      </c>
      <c r="J45" s="667">
        <v>7</v>
      </c>
      <c r="K45" s="668">
        <v>1442.3200000000002</v>
      </c>
    </row>
    <row r="46" spans="1:11" ht="14.4" customHeight="1" x14ac:dyDescent="0.3">
      <c r="A46" s="663" t="s">
        <v>522</v>
      </c>
      <c r="B46" s="664" t="s">
        <v>1680</v>
      </c>
      <c r="C46" s="665" t="s">
        <v>527</v>
      </c>
      <c r="D46" s="666" t="s">
        <v>1681</v>
      </c>
      <c r="E46" s="665" t="s">
        <v>3239</v>
      </c>
      <c r="F46" s="666" t="s">
        <v>3240</v>
      </c>
      <c r="G46" s="665" t="s">
        <v>2684</v>
      </c>
      <c r="H46" s="665" t="s">
        <v>2685</v>
      </c>
      <c r="I46" s="667">
        <v>2.3766666666666665</v>
      </c>
      <c r="J46" s="667">
        <v>150</v>
      </c>
      <c r="K46" s="668">
        <v>356.5</v>
      </c>
    </row>
    <row r="47" spans="1:11" ht="14.4" customHeight="1" x14ac:dyDescent="0.3">
      <c r="A47" s="663" t="s">
        <v>522</v>
      </c>
      <c r="B47" s="664" t="s">
        <v>1680</v>
      </c>
      <c r="C47" s="665" t="s">
        <v>527</v>
      </c>
      <c r="D47" s="666" t="s">
        <v>1681</v>
      </c>
      <c r="E47" s="665" t="s">
        <v>3239</v>
      </c>
      <c r="F47" s="666" t="s">
        <v>3240</v>
      </c>
      <c r="G47" s="665" t="s">
        <v>2686</v>
      </c>
      <c r="H47" s="665" t="s">
        <v>2687</v>
      </c>
      <c r="I47" s="667">
        <v>1.98</v>
      </c>
      <c r="J47" s="667">
        <v>50</v>
      </c>
      <c r="K47" s="668">
        <v>99</v>
      </c>
    </row>
    <row r="48" spans="1:11" ht="14.4" customHeight="1" x14ac:dyDescent="0.3">
      <c r="A48" s="663" t="s">
        <v>522</v>
      </c>
      <c r="B48" s="664" t="s">
        <v>1680</v>
      </c>
      <c r="C48" s="665" t="s">
        <v>527</v>
      </c>
      <c r="D48" s="666" t="s">
        <v>1681</v>
      </c>
      <c r="E48" s="665" t="s">
        <v>3239</v>
      </c>
      <c r="F48" s="666" t="s">
        <v>3240</v>
      </c>
      <c r="G48" s="665" t="s">
        <v>2688</v>
      </c>
      <c r="H48" s="665" t="s">
        <v>2689</v>
      </c>
      <c r="I48" s="667">
        <v>3.09</v>
      </c>
      <c r="J48" s="667">
        <v>50</v>
      </c>
      <c r="K48" s="668">
        <v>154.5</v>
      </c>
    </row>
    <row r="49" spans="1:11" ht="14.4" customHeight="1" x14ac:dyDescent="0.3">
      <c r="A49" s="663" t="s">
        <v>522</v>
      </c>
      <c r="B49" s="664" t="s">
        <v>1680</v>
      </c>
      <c r="C49" s="665" t="s">
        <v>527</v>
      </c>
      <c r="D49" s="666" t="s">
        <v>1681</v>
      </c>
      <c r="E49" s="665" t="s">
        <v>3239</v>
      </c>
      <c r="F49" s="666" t="s">
        <v>3240</v>
      </c>
      <c r="G49" s="665" t="s">
        <v>2690</v>
      </c>
      <c r="H49" s="665" t="s">
        <v>2691</v>
      </c>
      <c r="I49" s="667">
        <v>1.93</v>
      </c>
      <c r="J49" s="667">
        <v>50</v>
      </c>
      <c r="K49" s="668">
        <v>96.5</v>
      </c>
    </row>
    <row r="50" spans="1:11" ht="14.4" customHeight="1" x14ac:dyDescent="0.3">
      <c r="A50" s="663" t="s">
        <v>522</v>
      </c>
      <c r="B50" s="664" t="s">
        <v>1680</v>
      </c>
      <c r="C50" s="665" t="s">
        <v>527</v>
      </c>
      <c r="D50" s="666" t="s">
        <v>1681</v>
      </c>
      <c r="E50" s="665" t="s">
        <v>3239</v>
      </c>
      <c r="F50" s="666" t="s">
        <v>3240</v>
      </c>
      <c r="G50" s="665" t="s">
        <v>2692</v>
      </c>
      <c r="H50" s="665" t="s">
        <v>2693</v>
      </c>
      <c r="I50" s="667">
        <v>1.92</v>
      </c>
      <c r="J50" s="667">
        <v>50</v>
      </c>
      <c r="K50" s="668">
        <v>96</v>
      </c>
    </row>
    <row r="51" spans="1:11" ht="14.4" customHeight="1" x14ac:dyDescent="0.3">
      <c r="A51" s="663" t="s">
        <v>522</v>
      </c>
      <c r="B51" s="664" t="s">
        <v>1680</v>
      </c>
      <c r="C51" s="665" t="s">
        <v>527</v>
      </c>
      <c r="D51" s="666" t="s">
        <v>1681</v>
      </c>
      <c r="E51" s="665" t="s">
        <v>3239</v>
      </c>
      <c r="F51" s="666" t="s">
        <v>3240</v>
      </c>
      <c r="G51" s="665" t="s">
        <v>2694</v>
      </c>
      <c r="H51" s="665" t="s">
        <v>2695</v>
      </c>
      <c r="I51" s="667">
        <v>1.3333333333333334E-2</v>
      </c>
      <c r="J51" s="667">
        <v>300</v>
      </c>
      <c r="K51" s="668">
        <v>4</v>
      </c>
    </row>
    <row r="52" spans="1:11" ht="14.4" customHeight="1" x14ac:dyDescent="0.3">
      <c r="A52" s="663" t="s">
        <v>522</v>
      </c>
      <c r="B52" s="664" t="s">
        <v>1680</v>
      </c>
      <c r="C52" s="665" t="s">
        <v>527</v>
      </c>
      <c r="D52" s="666" t="s">
        <v>1681</v>
      </c>
      <c r="E52" s="665" t="s">
        <v>3239</v>
      </c>
      <c r="F52" s="666" t="s">
        <v>3240</v>
      </c>
      <c r="G52" s="665" t="s">
        <v>2696</v>
      </c>
      <c r="H52" s="665" t="s">
        <v>2697</v>
      </c>
      <c r="I52" s="667">
        <v>2.0474999999999999</v>
      </c>
      <c r="J52" s="667">
        <v>140</v>
      </c>
      <c r="K52" s="668">
        <v>286.89999999999998</v>
      </c>
    </row>
    <row r="53" spans="1:11" ht="14.4" customHeight="1" x14ac:dyDescent="0.3">
      <c r="A53" s="663" t="s">
        <v>522</v>
      </c>
      <c r="B53" s="664" t="s">
        <v>1680</v>
      </c>
      <c r="C53" s="665" t="s">
        <v>527</v>
      </c>
      <c r="D53" s="666" t="s">
        <v>1681</v>
      </c>
      <c r="E53" s="665" t="s">
        <v>3239</v>
      </c>
      <c r="F53" s="666" t="s">
        <v>3240</v>
      </c>
      <c r="G53" s="665" t="s">
        <v>2698</v>
      </c>
      <c r="H53" s="665" t="s">
        <v>2699</v>
      </c>
      <c r="I53" s="667">
        <v>2.1675</v>
      </c>
      <c r="J53" s="667">
        <v>200</v>
      </c>
      <c r="K53" s="668">
        <v>433.5</v>
      </c>
    </row>
    <row r="54" spans="1:11" ht="14.4" customHeight="1" x14ac:dyDescent="0.3">
      <c r="A54" s="663" t="s">
        <v>522</v>
      </c>
      <c r="B54" s="664" t="s">
        <v>1680</v>
      </c>
      <c r="C54" s="665" t="s">
        <v>527</v>
      </c>
      <c r="D54" s="666" t="s">
        <v>1681</v>
      </c>
      <c r="E54" s="665" t="s">
        <v>3239</v>
      </c>
      <c r="F54" s="666" t="s">
        <v>3240</v>
      </c>
      <c r="G54" s="665" t="s">
        <v>2700</v>
      </c>
      <c r="H54" s="665" t="s">
        <v>2701</v>
      </c>
      <c r="I54" s="667">
        <v>2.6924999999999999</v>
      </c>
      <c r="J54" s="667">
        <v>200</v>
      </c>
      <c r="K54" s="668">
        <v>538.5</v>
      </c>
    </row>
    <row r="55" spans="1:11" ht="14.4" customHeight="1" x14ac:dyDescent="0.3">
      <c r="A55" s="663" t="s">
        <v>522</v>
      </c>
      <c r="B55" s="664" t="s">
        <v>1680</v>
      </c>
      <c r="C55" s="665" t="s">
        <v>527</v>
      </c>
      <c r="D55" s="666" t="s">
        <v>1681</v>
      </c>
      <c r="E55" s="665" t="s">
        <v>3239</v>
      </c>
      <c r="F55" s="666" t="s">
        <v>3240</v>
      </c>
      <c r="G55" s="665" t="s">
        <v>2702</v>
      </c>
      <c r="H55" s="665" t="s">
        <v>2703</v>
      </c>
      <c r="I55" s="667">
        <v>2.9050000000000002</v>
      </c>
      <c r="J55" s="667">
        <v>900</v>
      </c>
      <c r="K55" s="668">
        <v>2612</v>
      </c>
    </row>
    <row r="56" spans="1:11" ht="14.4" customHeight="1" x14ac:dyDescent="0.3">
      <c r="A56" s="663" t="s">
        <v>522</v>
      </c>
      <c r="B56" s="664" t="s">
        <v>1680</v>
      </c>
      <c r="C56" s="665" t="s">
        <v>527</v>
      </c>
      <c r="D56" s="666" t="s">
        <v>1681</v>
      </c>
      <c r="E56" s="665" t="s">
        <v>3239</v>
      </c>
      <c r="F56" s="666" t="s">
        <v>3240</v>
      </c>
      <c r="G56" s="665" t="s">
        <v>2704</v>
      </c>
      <c r="H56" s="665" t="s">
        <v>2705</v>
      </c>
      <c r="I56" s="667">
        <v>138</v>
      </c>
      <c r="J56" s="667">
        <v>2</v>
      </c>
      <c r="K56" s="668">
        <v>276</v>
      </c>
    </row>
    <row r="57" spans="1:11" ht="14.4" customHeight="1" x14ac:dyDescent="0.3">
      <c r="A57" s="663" t="s">
        <v>522</v>
      </c>
      <c r="B57" s="664" t="s">
        <v>1680</v>
      </c>
      <c r="C57" s="665" t="s">
        <v>527</v>
      </c>
      <c r="D57" s="666" t="s">
        <v>1681</v>
      </c>
      <c r="E57" s="665" t="s">
        <v>3239</v>
      </c>
      <c r="F57" s="666" t="s">
        <v>3240</v>
      </c>
      <c r="G57" s="665" t="s">
        <v>2706</v>
      </c>
      <c r="H57" s="665" t="s">
        <v>2707</v>
      </c>
      <c r="I57" s="667">
        <v>47.19</v>
      </c>
      <c r="J57" s="667">
        <v>20</v>
      </c>
      <c r="K57" s="668">
        <v>943.8</v>
      </c>
    </row>
    <row r="58" spans="1:11" ht="14.4" customHeight="1" x14ac:dyDescent="0.3">
      <c r="A58" s="663" t="s">
        <v>522</v>
      </c>
      <c r="B58" s="664" t="s">
        <v>1680</v>
      </c>
      <c r="C58" s="665" t="s">
        <v>527</v>
      </c>
      <c r="D58" s="666" t="s">
        <v>1681</v>
      </c>
      <c r="E58" s="665" t="s">
        <v>3239</v>
      </c>
      <c r="F58" s="666" t="s">
        <v>3240</v>
      </c>
      <c r="G58" s="665" t="s">
        <v>2708</v>
      </c>
      <c r="H58" s="665" t="s">
        <v>2709</v>
      </c>
      <c r="I58" s="667">
        <v>12.11</v>
      </c>
      <c r="J58" s="667">
        <v>30</v>
      </c>
      <c r="K58" s="668">
        <v>363.3</v>
      </c>
    </row>
    <row r="59" spans="1:11" ht="14.4" customHeight="1" x14ac:dyDescent="0.3">
      <c r="A59" s="663" t="s">
        <v>522</v>
      </c>
      <c r="B59" s="664" t="s">
        <v>1680</v>
      </c>
      <c r="C59" s="665" t="s">
        <v>527</v>
      </c>
      <c r="D59" s="666" t="s">
        <v>1681</v>
      </c>
      <c r="E59" s="665" t="s">
        <v>3239</v>
      </c>
      <c r="F59" s="666" t="s">
        <v>3240</v>
      </c>
      <c r="G59" s="665" t="s">
        <v>2710</v>
      </c>
      <c r="H59" s="665" t="s">
        <v>2711</v>
      </c>
      <c r="I59" s="667">
        <v>25.53</v>
      </c>
      <c r="J59" s="667">
        <v>10</v>
      </c>
      <c r="K59" s="668">
        <v>255.3</v>
      </c>
    </row>
    <row r="60" spans="1:11" ht="14.4" customHeight="1" x14ac:dyDescent="0.3">
      <c r="A60" s="663" t="s">
        <v>522</v>
      </c>
      <c r="B60" s="664" t="s">
        <v>1680</v>
      </c>
      <c r="C60" s="665" t="s">
        <v>527</v>
      </c>
      <c r="D60" s="666" t="s">
        <v>1681</v>
      </c>
      <c r="E60" s="665" t="s">
        <v>3239</v>
      </c>
      <c r="F60" s="666" t="s">
        <v>3240</v>
      </c>
      <c r="G60" s="665" t="s">
        <v>2712</v>
      </c>
      <c r="H60" s="665" t="s">
        <v>2713</v>
      </c>
      <c r="I60" s="667">
        <v>2.5133333333333332</v>
      </c>
      <c r="J60" s="667">
        <v>150</v>
      </c>
      <c r="K60" s="668">
        <v>377</v>
      </c>
    </row>
    <row r="61" spans="1:11" ht="14.4" customHeight="1" x14ac:dyDescent="0.3">
      <c r="A61" s="663" t="s">
        <v>522</v>
      </c>
      <c r="B61" s="664" t="s">
        <v>1680</v>
      </c>
      <c r="C61" s="665" t="s">
        <v>527</v>
      </c>
      <c r="D61" s="666" t="s">
        <v>1681</v>
      </c>
      <c r="E61" s="665" t="s">
        <v>3239</v>
      </c>
      <c r="F61" s="666" t="s">
        <v>3240</v>
      </c>
      <c r="G61" s="665" t="s">
        <v>2714</v>
      </c>
      <c r="H61" s="665" t="s">
        <v>2715</v>
      </c>
      <c r="I61" s="667">
        <v>1.27</v>
      </c>
      <c r="J61" s="667">
        <v>75</v>
      </c>
      <c r="K61" s="668">
        <v>95.25</v>
      </c>
    </row>
    <row r="62" spans="1:11" ht="14.4" customHeight="1" x14ac:dyDescent="0.3">
      <c r="A62" s="663" t="s">
        <v>522</v>
      </c>
      <c r="B62" s="664" t="s">
        <v>1680</v>
      </c>
      <c r="C62" s="665" t="s">
        <v>527</v>
      </c>
      <c r="D62" s="666" t="s">
        <v>1681</v>
      </c>
      <c r="E62" s="665" t="s">
        <v>3239</v>
      </c>
      <c r="F62" s="666" t="s">
        <v>3240</v>
      </c>
      <c r="G62" s="665" t="s">
        <v>2716</v>
      </c>
      <c r="H62" s="665" t="s">
        <v>2717</v>
      </c>
      <c r="I62" s="667">
        <v>11.49</v>
      </c>
      <c r="J62" s="667">
        <v>20</v>
      </c>
      <c r="K62" s="668">
        <v>229.8</v>
      </c>
    </row>
    <row r="63" spans="1:11" ht="14.4" customHeight="1" x14ac:dyDescent="0.3">
      <c r="A63" s="663" t="s">
        <v>522</v>
      </c>
      <c r="B63" s="664" t="s">
        <v>1680</v>
      </c>
      <c r="C63" s="665" t="s">
        <v>527</v>
      </c>
      <c r="D63" s="666" t="s">
        <v>1681</v>
      </c>
      <c r="E63" s="665" t="s">
        <v>3239</v>
      </c>
      <c r="F63" s="666" t="s">
        <v>3240</v>
      </c>
      <c r="G63" s="665" t="s">
        <v>2718</v>
      </c>
      <c r="H63" s="665" t="s">
        <v>2719</v>
      </c>
      <c r="I63" s="667">
        <v>2.2866666666666666</v>
      </c>
      <c r="J63" s="667">
        <v>150</v>
      </c>
      <c r="K63" s="668">
        <v>343</v>
      </c>
    </row>
    <row r="64" spans="1:11" ht="14.4" customHeight="1" x14ac:dyDescent="0.3">
      <c r="A64" s="663" t="s">
        <v>522</v>
      </c>
      <c r="B64" s="664" t="s">
        <v>1680</v>
      </c>
      <c r="C64" s="665" t="s">
        <v>527</v>
      </c>
      <c r="D64" s="666" t="s">
        <v>1681</v>
      </c>
      <c r="E64" s="665" t="s">
        <v>3239</v>
      </c>
      <c r="F64" s="666" t="s">
        <v>3240</v>
      </c>
      <c r="G64" s="665" t="s">
        <v>2720</v>
      </c>
      <c r="H64" s="665" t="s">
        <v>2721</v>
      </c>
      <c r="I64" s="667">
        <v>484.04</v>
      </c>
      <c r="J64" s="667">
        <v>5</v>
      </c>
      <c r="K64" s="668">
        <v>2420.1999999999998</v>
      </c>
    </row>
    <row r="65" spans="1:11" ht="14.4" customHeight="1" x14ac:dyDescent="0.3">
      <c r="A65" s="663" t="s">
        <v>522</v>
      </c>
      <c r="B65" s="664" t="s">
        <v>1680</v>
      </c>
      <c r="C65" s="665" t="s">
        <v>527</v>
      </c>
      <c r="D65" s="666" t="s">
        <v>1681</v>
      </c>
      <c r="E65" s="665" t="s">
        <v>3239</v>
      </c>
      <c r="F65" s="666" t="s">
        <v>3240</v>
      </c>
      <c r="G65" s="665" t="s">
        <v>2722</v>
      </c>
      <c r="H65" s="665" t="s">
        <v>2723</v>
      </c>
      <c r="I65" s="667">
        <v>484.04</v>
      </c>
      <c r="J65" s="667">
        <v>10</v>
      </c>
      <c r="K65" s="668">
        <v>4840.3500000000004</v>
      </c>
    </row>
    <row r="66" spans="1:11" ht="14.4" customHeight="1" x14ac:dyDescent="0.3">
      <c r="A66" s="663" t="s">
        <v>522</v>
      </c>
      <c r="B66" s="664" t="s">
        <v>1680</v>
      </c>
      <c r="C66" s="665" t="s">
        <v>527</v>
      </c>
      <c r="D66" s="666" t="s">
        <v>1681</v>
      </c>
      <c r="E66" s="665" t="s">
        <v>3239</v>
      </c>
      <c r="F66" s="666" t="s">
        <v>3240</v>
      </c>
      <c r="G66" s="665" t="s">
        <v>2724</v>
      </c>
      <c r="H66" s="665" t="s">
        <v>2725</v>
      </c>
      <c r="I66" s="667">
        <v>484.04</v>
      </c>
      <c r="J66" s="667">
        <v>10</v>
      </c>
      <c r="K66" s="668">
        <v>4840.37</v>
      </c>
    </row>
    <row r="67" spans="1:11" ht="14.4" customHeight="1" x14ac:dyDescent="0.3">
      <c r="A67" s="663" t="s">
        <v>522</v>
      </c>
      <c r="B67" s="664" t="s">
        <v>1680</v>
      </c>
      <c r="C67" s="665" t="s">
        <v>527</v>
      </c>
      <c r="D67" s="666" t="s">
        <v>1681</v>
      </c>
      <c r="E67" s="665" t="s">
        <v>3239</v>
      </c>
      <c r="F67" s="666" t="s">
        <v>3240</v>
      </c>
      <c r="G67" s="665" t="s">
        <v>2726</v>
      </c>
      <c r="H67" s="665" t="s">
        <v>2727</v>
      </c>
      <c r="I67" s="667">
        <v>2.33</v>
      </c>
      <c r="J67" s="667">
        <v>60</v>
      </c>
      <c r="K67" s="668">
        <v>139.80000000000001</v>
      </c>
    </row>
    <row r="68" spans="1:11" ht="14.4" customHeight="1" x14ac:dyDescent="0.3">
      <c r="A68" s="663" t="s">
        <v>522</v>
      </c>
      <c r="B68" s="664" t="s">
        <v>1680</v>
      </c>
      <c r="C68" s="665" t="s">
        <v>527</v>
      </c>
      <c r="D68" s="666" t="s">
        <v>1681</v>
      </c>
      <c r="E68" s="665" t="s">
        <v>3239</v>
      </c>
      <c r="F68" s="666" t="s">
        <v>3240</v>
      </c>
      <c r="G68" s="665" t="s">
        <v>2728</v>
      </c>
      <c r="H68" s="665" t="s">
        <v>2729</v>
      </c>
      <c r="I68" s="667">
        <v>80.263333333333321</v>
      </c>
      <c r="J68" s="667">
        <v>35</v>
      </c>
      <c r="K68" s="668">
        <v>2783</v>
      </c>
    </row>
    <row r="69" spans="1:11" ht="14.4" customHeight="1" x14ac:dyDescent="0.3">
      <c r="A69" s="663" t="s">
        <v>522</v>
      </c>
      <c r="B69" s="664" t="s">
        <v>1680</v>
      </c>
      <c r="C69" s="665" t="s">
        <v>527</v>
      </c>
      <c r="D69" s="666" t="s">
        <v>1681</v>
      </c>
      <c r="E69" s="665" t="s">
        <v>3239</v>
      </c>
      <c r="F69" s="666" t="s">
        <v>3240</v>
      </c>
      <c r="G69" s="665" t="s">
        <v>2730</v>
      </c>
      <c r="H69" s="665" t="s">
        <v>2731</v>
      </c>
      <c r="I69" s="667">
        <v>9.1999999999999993</v>
      </c>
      <c r="J69" s="667">
        <v>50</v>
      </c>
      <c r="K69" s="668">
        <v>460</v>
      </c>
    </row>
    <row r="70" spans="1:11" ht="14.4" customHeight="1" x14ac:dyDescent="0.3">
      <c r="A70" s="663" t="s">
        <v>522</v>
      </c>
      <c r="B70" s="664" t="s">
        <v>1680</v>
      </c>
      <c r="C70" s="665" t="s">
        <v>527</v>
      </c>
      <c r="D70" s="666" t="s">
        <v>1681</v>
      </c>
      <c r="E70" s="665" t="s">
        <v>3239</v>
      </c>
      <c r="F70" s="666" t="s">
        <v>3240</v>
      </c>
      <c r="G70" s="665" t="s">
        <v>2730</v>
      </c>
      <c r="H70" s="665" t="s">
        <v>2732</v>
      </c>
      <c r="I70" s="667">
        <v>9.1999999999999993</v>
      </c>
      <c r="J70" s="667">
        <v>150</v>
      </c>
      <c r="K70" s="668">
        <v>1380</v>
      </c>
    </row>
    <row r="71" spans="1:11" ht="14.4" customHeight="1" x14ac:dyDescent="0.3">
      <c r="A71" s="663" t="s">
        <v>522</v>
      </c>
      <c r="B71" s="664" t="s">
        <v>1680</v>
      </c>
      <c r="C71" s="665" t="s">
        <v>527</v>
      </c>
      <c r="D71" s="666" t="s">
        <v>1681</v>
      </c>
      <c r="E71" s="665" t="s">
        <v>3239</v>
      </c>
      <c r="F71" s="666" t="s">
        <v>3240</v>
      </c>
      <c r="G71" s="665" t="s">
        <v>2733</v>
      </c>
      <c r="H71" s="665" t="s">
        <v>2734</v>
      </c>
      <c r="I71" s="667">
        <v>172.5</v>
      </c>
      <c r="J71" s="667">
        <v>2</v>
      </c>
      <c r="K71" s="668">
        <v>345</v>
      </c>
    </row>
    <row r="72" spans="1:11" ht="14.4" customHeight="1" x14ac:dyDescent="0.3">
      <c r="A72" s="663" t="s">
        <v>522</v>
      </c>
      <c r="B72" s="664" t="s">
        <v>1680</v>
      </c>
      <c r="C72" s="665" t="s">
        <v>527</v>
      </c>
      <c r="D72" s="666" t="s">
        <v>1681</v>
      </c>
      <c r="E72" s="665" t="s">
        <v>3239</v>
      </c>
      <c r="F72" s="666" t="s">
        <v>3240</v>
      </c>
      <c r="G72" s="665" t="s">
        <v>2735</v>
      </c>
      <c r="H72" s="665" t="s">
        <v>2736</v>
      </c>
      <c r="I72" s="667">
        <v>646.76</v>
      </c>
      <c r="J72" s="667">
        <v>2</v>
      </c>
      <c r="K72" s="668">
        <v>1293.52</v>
      </c>
    </row>
    <row r="73" spans="1:11" ht="14.4" customHeight="1" x14ac:dyDescent="0.3">
      <c r="A73" s="663" t="s">
        <v>522</v>
      </c>
      <c r="B73" s="664" t="s">
        <v>1680</v>
      </c>
      <c r="C73" s="665" t="s">
        <v>527</v>
      </c>
      <c r="D73" s="666" t="s">
        <v>1681</v>
      </c>
      <c r="E73" s="665" t="s">
        <v>3239</v>
      </c>
      <c r="F73" s="666" t="s">
        <v>3240</v>
      </c>
      <c r="G73" s="665" t="s">
        <v>2737</v>
      </c>
      <c r="H73" s="665" t="s">
        <v>2738</v>
      </c>
      <c r="I73" s="667">
        <v>6.32</v>
      </c>
      <c r="J73" s="667">
        <v>100</v>
      </c>
      <c r="K73" s="668">
        <v>631.62</v>
      </c>
    </row>
    <row r="74" spans="1:11" ht="14.4" customHeight="1" x14ac:dyDescent="0.3">
      <c r="A74" s="663" t="s">
        <v>522</v>
      </c>
      <c r="B74" s="664" t="s">
        <v>1680</v>
      </c>
      <c r="C74" s="665" t="s">
        <v>527</v>
      </c>
      <c r="D74" s="666" t="s">
        <v>1681</v>
      </c>
      <c r="E74" s="665" t="s">
        <v>3239</v>
      </c>
      <c r="F74" s="666" t="s">
        <v>3240</v>
      </c>
      <c r="G74" s="665" t="s">
        <v>2739</v>
      </c>
      <c r="H74" s="665" t="s">
        <v>2740</v>
      </c>
      <c r="I74" s="667">
        <v>5.38</v>
      </c>
      <c r="J74" s="667">
        <v>100</v>
      </c>
      <c r="K74" s="668">
        <v>538.45000000000005</v>
      </c>
    </row>
    <row r="75" spans="1:11" ht="14.4" customHeight="1" x14ac:dyDescent="0.3">
      <c r="A75" s="663" t="s">
        <v>522</v>
      </c>
      <c r="B75" s="664" t="s">
        <v>1680</v>
      </c>
      <c r="C75" s="665" t="s">
        <v>527</v>
      </c>
      <c r="D75" s="666" t="s">
        <v>1681</v>
      </c>
      <c r="E75" s="665" t="s">
        <v>3239</v>
      </c>
      <c r="F75" s="666" t="s">
        <v>3240</v>
      </c>
      <c r="G75" s="665" t="s">
        <v>2741</v>
      </c>
      <c r="H75" s="665" t="s">
        <v>2742</v>
      </c>
      <c r="I75" s="667">
        <v>2986.77</v>
      </c>
      <c r="J75" s="667">
        <v>1</v>
      </c>
      <c r="K75" s="668">
        <v>2986.77</v>
      </c>
    </row>
    <row r="76" spans="1:11" ht="14.4" customHeight="1" x14ac:dyDescent="0.3">
      <c r="A76" s="663" t="s">
        <v>522</v>
      </c>
      <c r="B76" s="664" t="s">
        <v>1680</v>
      </c>
      <c r="C76" s="665" t="s">
        <v>527</v>
      </c>
      <c r="D76" s="666" t="s">
        <v>1681</v>
      </c>
      <c r="E76" s="665" t="s">
        <v>3239</v>
      </c>
      <c r="F76" s="666" t="s">
        <v>3240</v>
      </c>
      <c r="G76" s="665" t="s">
        <v>2743</v>
      </c>
      <c r="H76" s="665" t="s">
        <v>2744</v>
      </c>
      <c r="I76" s="667">
        <v>2986.77</v>
      </c>
      <c r="J76" s="667">
        <v>1</v>
      </c>
      <c r="K76" s="668">
        <v>2986.77</v>
      </c>
    </row>
    <row r="77" spans="1:11" ht="14.4" customHeight="1" x14ac:dyDescent="0.3">
      <c r="A77" s="663" t="s">
        <v>522</v>
      </c>
      <c r="B77" s="664" t="s">
        <v>1680</v>
      </c>
      <c r="C77" s="665" t="s">
        <v>527</v>
      </c>
      <c r="D77" s="666" t="s">
        <v>1681</v>
      </c>
      <c r="E77" s="665" t="s">
        <v>3239</v>
      </c>
      <c r="F77" s="666" t="s">
        <v>3240</v>
      </c>
      <c r="G77" s="665" t="s">
        <v>2745</v>
      </c>
      <c r="H77" s="665" t="s">
        <v>2746</v>
      </c>
      <c r="I77" s="667">
        <v>1.05</v>
      </c>
      <c r="J77" s="667">
        <v>500</v>
      </c>
      <c r="K77" s="668">
        <v>525</v>
      </c>
    </row>
    <row r="78" spans="1:11" ht="14.4" customHeight="1" x14ac:dyDescent="0.3">
      <c r="A78" s="663" t="s">
        <v>522</v>
      </c>
      <c r="B78" s="664" t="s">
        <v>1680</v>
      </c>
      <c r="C78" s="665" t="s">
        <v>527</v>
      </c>
      <c r="D78" s="666" t="s">
        <v>1681</v>
      </c>
      <c r="E78" s="665" t="s">
        <v>3239</v>
      </c>
      <c r="F78" s="666" t="s">
        <v>3240</v>
      </c>
      <c r="G78" s="665" t="s">
        <v>2747</v>
      </c>
      <c r="H78" s="665" t="s">
        <v>2748</v>
      </c>
      <c r="I78" s="667">
        <v>3.4249999999999998</v>
      </c>
      <c r="J78" s="667">
        <v>280</v>
      </c>
      <c r="K78" s="668">
        <v>959.93</v>
      </c>
    </row>
    <row r="79" spans="1:11" ht="14.4" customHeight="1" x14ac:dyDescent="0.3">
      <c r="A79" s="663" t="s">
        <v>522</v>
      </c>
      <c r="B79" s="664" t="s">
        <v>1680</v>
      </c>
      <c r="C79" s="665" t="s">
        <v>527</v>
      </c>
      <c r="D79" s="666" t="s">
        <v>1681</v>
      </c>
      <c r="E79" s="665" t="s">
        <v>3239</v>
      </c>
      <c r="F79" s="666" t="s">
        <v>3240</v>
      </c>
      <c r="G79" s="665" t="s">
        <v>2749</v>
      </c>
      <c r="H79" s="665" t="s">
        <v>2750</v>
      </c>
      <c r="I79" s="667">
        <v>9.44</v>
      </c>
      <c r="J79" s="667">
        <v>50</v>
      </c>
      <c r="K79" s="668">
        <v>472</v>
      </c>
    </row>
    <row r="80" spans="1:11" ht="14.4" customHeight="1" x14ac:dyDescent="0.3">
      <c r="A80" s="663" t="s">
        <v>522</v>
      </c>
      <c r="B80" s="664" t="s">
        <v>1680</v>
      </c>
      <c r="C80" s="665" t="s">
        <v>527</v>
      </c>
      <c r="D80" s="666" t="s">
        <v>1681</v>
      </c>
      <c r="E80" s="665" t="s">
        <v>3239</v>
      </c>
      <c r="F80" s="666" t="s">
        <v>3240</v>
      </c>
      <c r="G80" s="665" t="s">
        <v>2751</v>
      </c>
      <c r="H80" s="665" t="s">
        <v>2752</v>
      </c>
      <c r="I80" s="667">
        <v>1492.7</v>
      </c>
      <c r="J80" s="667">
        <v>1</v>
      </c>
      <c r="K80" s="668">
        <v>1492.7</v>
      </c>
    </row>
    <row r="81" spans="1:11" ht="14.4" customHeight="1" x14ac:dyDescent="0.3">
      <c r="A81" s="663" t="s">
        <v>522</v>
      </c>
      <c r="B81" s="664" t="s">
        <v>1680</v>
      </c>
      <c r="C81" s="665" t="s">
        <v>527</v>
      </c>
      <c r="D81" s="666" t="s">
        <v>1681</v>
      </c>
      <c r="E81" s="665" t="s">
        <v>3239</v>
      </c>
      <c r="F81" s="666" t="s">
        <v>3240</v>
      </c>
      <c r="G81" s="665" t="s">
        <v>2753</v>
      </c>
      <c r="H81" s="665" t="s">
        <v>2754</v>
      </c>
      <c r="I81" s="667">
        <v>5.77</v>
      </c>
      <c r="J81" s="667">
        <v>100</v>
      </c>
      <c r="K81" s="668">
        <v>577.16999999999996</v>
      </c>
    </row>
    <row r="82" spans="1:11" ht="14.4" customHeight="1" x14ac:dyDescent="0.3">
      <c r="A82" s="663" t="s">
        <v>522</v>
      </c>
      <c r="B82" s="664" t="s">
        <v>1680</v>
      </c>
      <c r="C82" s="665" t="s">
        <v>527</v>
      </c>
      <c r="D82" s="666" t="s">
        <v>1681</v>
      </c>
      <c r="E82" s="665" t="s">
        <v>3239</v>
      </c>
      <c r="F82" s="666" t="s">
        <v>3240</v>
      </c>
      <c r="G82" s="665" t="s">
        <v>2755</v>
      </c>
      <c r="H82" s="665" t="s">
        <v>2756</v>
      </c>
      <c r="I82" s="667">
        <v>83.82</v>
      </c>
      <c r="J82" s="667">
        <v>24</v>
      </c>
      <c r="K82" s="668">
        <v>2011.64</v>
      </c>
    </row>
    <row r="83" spans="1:11" ht="14.4" customHeight="1" x14ac:dyDescent="0.3">
      <c r="A83" s="663" t="s">
        <v>522</v>
      </c>
      <c r="B83" s="664" t="s">
        <v>1680</v>
      </c>
      <c r="C83" s="665" t="s">
        <v>527</v>
      </c>
      <c r="D83" s="666" t="s">
        <v>1681</v>
      </c>
      <c r="E83" s="665" t="s">
        <v>3239</v>
      </c>
      <c r="F83" s="666" t="s">
        <v>3240</v>
      </c>
      <c r="G83" s="665" t="s">
        <v>2757</v>
      </c>
      <c r="H83" s="665" t="s">
        <v>2758</v>
      </c>
      <c r="I83" s="667">
        <v>1492.7</v>
      </c>
      <c r="J83" s="667">
        <v>1</v>
      </c>
      <c r="K83" s="668">
        <v>1492.7</v>
      </c>
    </row>
    <row r="84" spans="1:11" ht="14.4" customHeight="1" x14ac:dyDescent="0.3">
      <c r="A84" s="663" t="s">
        <v>522</v>
      </c>
      <c r="B84" s="664" t="s">
        <v>1680</v>
      </c>
      <c r="C84" s="665" t="s">
        <v>527</v>
      </c>
      <c r="D84" s="666" t="s">
        <v>1681</v>
      </c>
      <c r="E84" s="665" t="s">
        <v>3241</v>
      </c>
      <c r="F84" s="666" t="s">
        <v>3242</v>
      </c>
      <c r="G84" s="665" t="s">
        <v>2759</v>
      </c>
      <c r="H84" s="665" t="s">
        <v>2760</v>
      </c>
      <c r="I84" s="667">
        <v>442.39</v>
      </c>
      <c r="J84" s="667">
        <v>10</v>
      </c>
      <c r="K84" s="668">
        <v>4423.88</v>
      </c>
    </row>
    <row r="85" spans="1:11" ht="14.4" customHeight="1" x14ac:dyDescent="0.3">
      <c r="A85" s="663" t="s">
        <v>522</v>
      </c>
      <c r="B85" s="664" t="s">
        <v>1680</v>
      </c>
      <c r="C85" s="665" t="s">
        <v>527</v>
      </c>
      <c r="D85" s="666" t="s">
        <v>1681</v>
      </c>
      <c r="E85" s="665" t="s">
        <v>3241</v>
      </c>
      <c r="F85" s="666" t="s">
        <v>3242</v>
      </c>
      <c r="G85" s="665" t="s">
        <v>2761</v>
      </c>
      <c r="H85" s="665" t="s">
        <v>2762</v>
      </c>
      <c r="I85" s="667">
        <v>267.79000000000002</v>
      </c>
      <c r="J85" s="667">
        <v>1</v>
      </c>
      <c r="K85" s="668">
        <v>267.79000000000002</v>
      </c>
    </row>
    <row r="86" spans="1:11" ht="14.4" customHeight="1" x14ac:dyDescent="0.3">
      <c r="A86" s="663" t="s">
        <v>522</v>
      </c>
      <c r="B86" s="664" t="s">
        <v>1680</v>
      </c>
      <c r="C86" s="665" t="s">
        <v>527</v>
      </c>
      <c r="D86" s="666" t="s">
        <v>1681</v>
      </c>
      <c r="E86" s="665" t="s">
        <v>3243</v>
      </c>
      <c r="F86" s="666" t="s">
        <v>3244</v>
      </c>
      <c r="G86" s="665" t="s">
        <v>2763</v>
      </c>
      <c r="H86" s="665" t="s">
        <v>2764</v>
      </c>
      <c r="I86" s="667">
        <v>8.1662499999999998</v>
      </c>
      <c r="J86" s="667">
        <v>3000</v>
      </c>
      <c r="K86" s="668">
        <v>24496</v>
      </c>
    </row>
    <row r="87" spans="1:11" ht="14.4" customHeight="1" x14ac:dyDescent="0.3">
      <c r="A87" s="663" t="s">
        <v>522</v>
      </c>
      <c r="B87" s="664" t="s">
        <v>1680</v>
      </c>
      <c r="C87" s="665" t="s">
        <v>527</v>
      </c>
      <c r="D87" s="666" t="s">
        <v>1681</v>
      </c>
      <c r="E87" s="665" t="s">
        <v>3243</v>
      </c>
      <c r="F87" s="666" t="s">
        <v>3244</v>
      </c>
      <c r="G87" s="665" t="s">
        <v>2765</v>
      </c>
      <c r="H87" s="665" t="s">
        <v>2766</v>
      </c>
      <c r="I87" s="667">
        <v>16.46</v>
      </c>
      <c r="J87" s="667">
        <v>20</v>
      </c>
      <c r="K87" s="668">
        <v>329.2</v>
      </c>
    </row>
    <row r="88" spans="1:11" ht="14.4" customHeight="1" x14ac:dyDescent="0.3">
      <c r="A88" s="663" t="s">
        <v>522</v>
      </c>
      <c r="B88" s="664" t="s">
        <v>1680</v>
      </c>
      <c r="C88" s="665" t="s">
        <v>527</v>
      </c>
      <c r="D88" s="666" t="s">
        <v>1681</v>
      </c>
      <c r="E88" s="665" t="s">
        <v>3245</v>
      </c>
      <c r="F88" s="666" t="s">
        <v>3246</v>
      </c>
      <c r="G88" s="665" t="s">
        <v>2767</v>
      </c>
      <c r="H88" s="665" t="s">
        <v>2768</v>
      </c>
      <c r="I88" s="667">
        <v>42.1</v>
      </c>
      <c r="J88" s="667">
        <v>180</v>
      </c>
      <c r="K88" s="668">
        <v>7578.3000000000011</v>
      </c>
    </row>
    <row r="89" spans="1:11" ht="14.4" customHeight="1" x14ac:dyDescent="0.3">
      <c r="A89" s="663" t="s">
        <v>522</v>
      </c>
      <c r="B89" s="664" t="s">
        <v>1680</v>
      </c>
      <c r="C89" s="665" t="s">
        <v>527</v>
      </c>
      <c r="D89" s="666" t="s">
        <v>1681</v>
      </c>
      <c r="E89" s="665" t="s">
        <v>3245</v>
      </c>
      <c r="F89" s="666" t="s">
        <v>3246</v>
      </c>
      <c r="G89" s="665" t="s">
        <v>2769</v>
      </c>
      <c r="H89" s="665" t="s">
        <v>2770</v>
      </c>
      <c r="I89" s="667">
        <v>39.67</v>
      </c>
      <c r="J89" s="667">
        <v>36</v>
      </c>
      <c r="K89" s="668">
        <v>1428.3</v>
      </c>
    </row>
    <row r="90" spans="1:11" ht="14.4" customHeight="1" x14ac:dyDescent="0.3">
      <c r="A90" s="663" t="s">
        <v>522</v>
      </c>
      <c r="B90" s="664" t="s">
        <v>1680</v>
      </c>
      <c r="C90" s="665" t="s">
        <v>527</v>
      </c>
      <c r="D90" s="666" t="s">
        <v>1681</v>
      </c>
      <c r="E90" s="665" t="s">
        <v>3245</v>
      </c>
      <c r="F90" s="666" t="s">
        <v>3246</v>
      </c>
      <c r="G90" s="665" t="s">
        <v>2771</v>
      </c>
      <c r="H90" s="665" t="s">
        <v>2772</v>
      </c>
      <c r="I90" s="667">
        <v>40.200000000000003</v>
      </c>
      <c r="J90" s="667">
        <v>144</v>
      </c>
      <c r="K90" s="668">
        <v>5788.64</v>
      </c>
    </row>
    <row r="91" spans="1:11" ht="14.4" customHeight="1" x14ac:dyDescent="0.3">
      <c r="A91" s="663" t="s">
        <v>522</v>
      </c>
      <c r="B91" s="664" t="s">
        <v>1680</v>
      </c>
      <c r="C91" s="665" t="s">
        <v>527</v>
      </c>
      <c r="D91" s="666" t="s">
        <v>1681</v>
      </c>
      <c r="E91" s="665" t="s">
        <v>3245</v>
      </c>
      <c r="F91" s="666" t="s">
        <v>3246</v>
      </c>
      <c r="G91" s="665" t="s">
        <v>2773</v>
      </c>
      <c r="H91" s="665" t="s">
        <v>2774</v>
      </c>
      <c r="I91" s="667">
        <v>69.91</v>
      </c>
      <c r="J91" s="667">
        <v>48</v>
      </c>
      <c r="K91" s="668">
        <v>3355.75</v>
      </c>
    </row>
    <row r="92" spans="1:11" ht="14.4" customHeight="1" x14ac:dyDescent="0.3">
      <c r="A92" s="663" t="s">
        <v>522</v>
      </c>
      <c r="B92" s="664" t="s">
        <v>1680</v>
      </c>
      <c r="C92" s="665" t="s">
        <v>527</v>
      </c>
      <c r="D92" s="666" t="s">
        <v>1681</v>
      </c>
      <c r="E92" s="665" t="s">
        <v>3245</v>
      </c>
      <c r="F92" s="666" t="s">
        <v>3246</v>
      </c>
      <c r="G92" s="665" t="s">
        <v>2775</v>
      </c>
      <c r="H92" s="665" t="s">
        <v>2776</v>
      </c>
      <c r="I92" s="667">
        <v>41.29</v>
      </c>
      <c r="J92" s="667">
        <v>36</v>
      </c>
      <c r="K92" s="668">
        <v>1486.38</v>
      </c>
    </row>
    <row r="93" spans="1:11" ht="14.4" customHeight="1" x14ac:dyDescent="0.3">
      <c r="A93" s="663" t="s">
        <v>522</v>
      </c>
      <c r="B93" s="664" t="s">
        <v>1680</v>
      </c>
      <c r="C93" s="665" t="s">
        <v>527</v>
      </c>
      <c r="D93" s="666" t="s">
        <v>1681</v>
      </c>
      <c r="E93" s="665" t="s">
        <v>3245</v>
      </c>
      <c r="F93" s="666" t="s">
        <v>3246</v>
      </c>
      <c r="G93" s="665" t="s">
        <v>2777</v>
      </c>
      <c r="H93" s="665" t="s">
        <v>2778</v>
      </c>
      <c r="I93" s="667">
        <v>63.135000000000005</v>
      </c>
      <c r="J93" s="667">
        <v>96</v>
      </c>
      <c r="K93" s="668">
        <v>6060.75</v>
      </c>
    </row>
    <row r="94" spans="1:11" ht="14.4" customHeight="1" x14ac:dyDescent="0.3">
      <c r="A94" s="663" t="s">
        <v>522</v>
      </c>
      <c r="B94" s="664" t="s">
        <v>1680</v>
      </c>
      <c r="C94" s="665" t="s">
        <v>527</v>
      </c>
      <c r="D94" s="666" t="s">
        <v>1681</v>
      </c>
      <c r="E94" s="665" t="s">
        <v>3245</v>
      </c>
      <c r="F94" s="666" t="s">
        <v>3246</v>
      </c>
      <c r="G94" s="665" t="s">
        <v>2779</v>
      </c>
      <c r="H94" s="665" t="s">
        <v>2780</v>
      </c>
      <c r="I94" s="667">
        <v>30.2</v>
      </c>
      <c r="J94" s="667">
        <v>36</v>
      </c>
      <c r="K94" s="668">
        <v>1087.21</v>
      </c>
    </row>
    <row r="95" spans="1:11" ht="14.4" customHeight="1" x14ac:dyDescent="0.3">
      <c r="A95" s="663" t="s">
        <v>522</v>
      </c>
      <c r="B95" s="664" t="s">
        <v>1680</v>
      </c>
      <c r="C95" s="665" t="s">
        <v>527</v>
      </c>
      <c r="D95" s="666" t="s">
        <v>1681</v>
      </c>
      <c r="E95" s="665" t="s">
        <v>3245</v>
      </c>
      <c r="F95" s="666" t="s">
        <v>3246</v>
      </c>
      <c r="G95" s="665" t="s">
        <v>2781</v>
      </c>
      <c r="H95" s="665" t="s">
        <v>2782</v>
      </c>
      <c r="I95" s="667">
        <v>30</v>
      </c>
      <c r="J95" s="667">
        <v>36</v>
      </c>
      <c r="K95" s="668">
        <v>1079.8499999999999</v>
      </c>
    </row>
    <row r="96" spans="1:11" ht="14.4" customHeight="1" x14ac:dyDescent="0.3">
      <c r="A96" s="663" t="s">
        <v>522</v>
      </c>
      <c r="B96" s="664" t="s">
        <v>1680</v>
      </c>
      <c r="C96" s="665" t="s">
        <v>527</v>
      </c>
      <c r="D96" s="666" t="s">
        <v>1681</v>
      </c>
      <c r="E96" s="665" t="s">
        <v>3247</v>
      </c>
      <c r="F96" s="666" t="s">
        <v>3248</v>
      </c>
      <c r="G96" s="665" t="s">
        <v>2783</v>
      </c>
      <c r="H96" s="665" t="s">
        <v>2784</v>
      </c>
      <c r="I96" s="667">
        <v>0.3</v>
      </c>
      <c r="J96" s="667">
        <v>1000</v>
      </c>
      <c r="K96" s="668">
        <v>300</v>
      </c>
    </row>
    <row r="97" spans="1:11" ht="14.4" customHeight="1" x14ac:dyDescent="0.3">
      <c r="A97" s="663" t="s">
        <v>522</v>
      </c>
      <c r="B97" s="664" t="s">
        <v>1680</v>
      </c>
      <c r="C97" s="665" t="s">
        <v>527</v>
      </c>
      <c r="D97" s="666" t="s">
        <v>1681</v>
      </c>
      <c r="E97" s="665" t="s">
        <v>3247</v>
      </c>
      <c r="F97" s="666" t="s">
        <v>3248</v>
      </c>
      <c r="G97" s="665" t="s">
        <v>2785</v>
      </c>
      <c r="H97" s="665" t="s">
        <v>2786</v>
      </c>
      <c r="I97" s="667">
        <v>0.3</v>
      </c>
      <c r="J97" s="667">
        <v>400</v>
      </c>
      <c r="K97" s="668">
        <v>120</v>
      </c>
    </row>
    <row r="98" spans="1:11" ht="14.4" customHeight="1" x14ac:dyDescent="0.3">
      <c r="A98" s="663" t="s">
        <v>522</v>
      </c>
      <c r="B98" s="664" t="s">
        <v>1680</v>
      </c>
      <c r="C98" s="665" t="s">
        <v>527</v>
      </c>
      <c r="D98" s="666" t="s">
        <v>1681</v>
      </c>
      <c r="E98" s="665" t="s">
        <v>3247</v>
      </c>
      <c r="F98" s="666" t="s">
        <v>3248</v>
      </c>
      <c r="G98" s="665" t="s">
        <v>2787</v>
      </c>
      <c r="H98" s="665" t="s">
        <v>2788</v>
      </c>
      <c r="I98" s="667">
        <v>0.48</v>
      </c>
      <c r="J98" s="667">
        <v>1500</v>
      </c>
      <c r="K98" s="668">
        <v>720</v>
      </c>
    </row>
    <row r="99" spans="1:11" ht="14.4" customHeight="1" x14ac:dyDescent="0.3">
      <c r="A99" s="663" t="s">
        <v>522</v>
      </c>
      <c r="B99" s="664" t="s">
        <v>1680</v>
      </c>
      <c r="C99" s="665" t="s">
        <v>527</v>
      </c>
      <c r="D99" s="666" t="s">
        <v>1681</v>
      </c>
      <c r="E99" s="665" t="s">
        <v>3247</v>
      </c>
      <c r="F99" s="666" t="s">
        <v>3248</v>
      </c>
      <c r="G99" s="665" t="s">
        <v>2789</v>
      </c>
      <c r="H99" s="665" t="s">
        <v>2790</v>
      </c>
      <c r="I99" s="667">
        <v>1.81</v>
      </c>
      <c r="J99" s="667">
        <v>200</v>
      </c>
      <c r="K99" s="668">
        <v>362</v>
      </c>
    </row>
    <row r="100" spans="1:11" ht="14.4" customHeight="1" x14ac:dyDescent="0.3">
      <c r="A100" s="663" t="s">
        <v>522</v>
      </c>
      <c r="B100" s="664" t="s">
        <v>1680</v>
      </c>
      <c r="C100" s="665" t="s">
        <v>527</v>
      </c>
      <c r="D100" s="666" t="s">
        <v>1681</v>
      </c>
      <c r="E100" s="665" t="s">
        <v>3247</v>
      </c>
      <c r="F100" s="666" t="s">
        <v>3248</v>
      </c>
      <c r="G100" s="665" t="s">
        <v>2791</v>
      </c>
      <c r="H100" s="665" t="s">
        <v>2792</v>
      </c>
      <c r="I100" s="667">
        <v>1.81</v>
      </c>
      <c r="J100" s="667">
        <v>200</v>
      </c>
      <c r="K100" s="668">
        <v>362</v>
      </c>
    </row>
    <row r="101" spans="1:11" ht="14.4" customHeight="1" x14ac:dyDescent="0.3">
      <c r="A101" s="663" t="s">
        <v>522</v>
      </c>
      <c r="B101" s="664" t="s">
        <v>1680</v>
      </c>
      <c r="C101" s="665" t="s">
        <v>527</v>
      </c>
      <c r="D101" s="666" t="s">
        <v>1681</v>
      </c>
      <c r="E101" s="665" t="s">
        <v>3249</v>
      </c>
      <c r="F101" s="666" t="s">
        <v>3250</v>
      </c>
      <c r="G101" s="665" t="s">
        <v>2793</v>
      </c>
      <c r="H101" s="665" t="s">
        <v>2794</v>
      </c>
      <c r="I101" s="667">
        <v>0.81</v>
      </c>
      <c r="J101" s="667">
        <v>4000</v>
      </c>
      <c r="K101" s="668">
        <v>3231.23</v>
      </c>
    </row>
    <row r="102" spans="1:11" ht="14.4" customHeight="1" x14ac:dyDescent="0.3">
      <c r="A102" s="663" t="s">
        <v>522</v>
      </c>
      <c r="B102" s="664" t="s">
        <v>1680</v>
      </c>
      <c r="C102" s="665" t="s">
        <v>527</v>
      </c>
      <c r="D102" s="666" t="s">
        <v>1681</v>
      </c>
      <c r="E102" s="665" t="s">
        <v>3249</v>
      </c>
      <c r="F102" s="666" t="s">
        <v>3250</v>
      </c>
      <c r="G102" s="665" t="s">
        <v>2795</v>
      </c>
      <c r="H102" s="665" t="s">
        <v>2796</v>
      </c>
      <c r="I102" s="667">
        <v>0.81</v>
      </c>
      <c r="J102" s="667">
        <v>4000</v>
      </c>
      <c r="K102" s="668">
        <v>3228.31</v>
      </c>
    </row>
    <row r="103" spans="1:11" ht="14.4" customHeight="1" x14ac:dyDescent="0.3">
      <c r="A103" s="663" t="s">
        <v>522</v>
      </c>
      <c r="B103" s="664" t="s">
        <v>1680</v>
      </c>
      <c r="C103" s="665" t="s">
        <v>527</v>
      </c>
      <c r="D103" s="666" t="s">
        <v>1681</v>
      </c>
      <c r="E103" s="665" t="s">
        <v>3249</v>
      </c>
      <c r="F103" s="666" t="s">
        <v>3250</v>
      </c>
      <c r="G103" s="665" t="s">
        <v>2797</v>
      </c>
      <c r="H103" s="665" t="s">
        <v>2798</v>
      </c>
      <c r="I103" s="667">
        <v>0.71</v>
      </c>
      <c r="J103" s="667">
        <v>2000</v>
      </c>
      <c r="K103" s="668">
        <v>1420</v>
      </c>
    </row>
    <row r="104" spans="1:11" ht="14.4" customHeight="1" x14ac:dyDescent="0.3">
      <c r="A104" s="663" t="s">
        <v>522</v>
      </c>
      <c r="B104" s="664" t="s">
        <v>1680</v>
      </c>
      <c r="C104" s="665" t="s">
        <v>527</v>
      </c>
      <c r="D104" s="666" t="s">
        <v>1681</v>
      </c>
      <c r="E104" s="665" t="s">
        <v>3249</v>
      </c>
      <c r="F104" s="666" t="s">
        <v>3250</v>
      </c>
      <c r="G104" s="665" t="s">
        <v>2799</v>
      </c>
      <c r="H104" s="665" t="s">
        <v>2800</v>
      </c>
      <c r="I104" s="667">
        <v>0.71</v>
      </c>
      <c r="J104" s="667">
        <v>1000</v>
      </c>
      <c r="K104" s="668">
        <v>710</v>
      </c>
    </row>
    <row r="105" spans="1:11" ht="14.4" customHeight="1" x14ac:dyDescent="0.3">
      <c r="A105" s="663" t="s">
        <v>522</v>
      </c>
      <c r="B105" s="664" t="s">
        <v>1680</v>
      </c>
      <c r="C105" s="665" t="s">
        <v>527</v>
      </c>
      <c r="D105" s="666" t="s">
        <v>1681</v>
      </c>
      <c r="E105" s="665" t="s">
        <v>3249</v>
      </c>
      <c r="F105" s="666" t="s">
        <v>3250</v>
      </c>
      <c r="G105" s="665" t="s">
        <v>2801</v>
      </c>
      <c r="H105" s="665" t="s">
        <v>2802</v>
      </c>
      <c r="I105" s="667">
        <v>0.71</v>
      </c>
      <c r="J105" s="667">
        <v>4000</v>
      </c>
      <c r="K105" s="668">
        <v>2849.02</v>
      </c>
    </row>
    <row r="106" spans="1:11" ht="14.4" customHeight="1" x14ac:dyDescent="0.3">
      <c r="A106" s="663" t="s">
        <v>522</v>
      </c>
      <c r="B106" s="664" t="s">
        <v>1680</v>
      </c>
      <c r="C106" s="665" t="s">
        <v>527</v>
      </c>
      <c r="D106" s="666" t="s">
        <v>1681</v>
      </c>
      <c r="E106" s="665" t="s">
        <v>3249</v>
      </c>
      <c r="F106" s="666" t="s">
        <v>3250</v>
      </c>
      <c r="G106" s="665" t="s">
        <v>2803</v>
      </c>
      <c r="H106" s="665" t="s">
        <v>2804</v>
      </c>
      <c r="I106" s="667">
        <v>0.81</v>
      </c>
      <c r="J106" s="667">
        <v>2000</v>
      </c>
      <c r="K106" s="668">
        <v>1614.1</v>
      </c>
    </row>
    <row r="107" spans="1:11" ht="14.4" customHeight="1" x14ac:dyDescent="0.3">
      <c r="A107" s="663" t="s">
        <v>522</v>
      </c>
      <c r="B107" s="664" t="s">
        <v>1680</v>
      </c>
      <c r="C107" s="665" t="s">
        <v>527</v>
      </c>
      <c r="D107" s="666" t="s">
        <v>1681</v>
      </c>
      <c r="E107" s="665" t="s">
        <v>3251</v>
      </c>
      <c r="F107" s="666" t="s">
        <v>3252</v>
      </c>
      <c r="G107" s="665" t="s">
        <v>2805</v>
      </c>
      <c r="H107" s="665" t="s">
        <v>2806</v>
      </c>
      <c r="I107" s="667">
        <v>139.44</v>
      </c>
      <c r="J107" s="667">
        <v>4</v>
      </c>
      <c r="K107" s="668">
        <v>557.76</v>
      </c>
    </row>
    <row r="108" spans="1:11" ht="14.4" customHeight="1" x14ac:dyDescent="0.3">
      <c r="A108" s="663" t="s">
        <v>522</v>
      </c>
      <c r="B108" s="664" t="s">
        <v>1680</v>
      </c>
      <c r="C108" s="665" t="s">
        <v>527</v>
      </c>
      <c r="D108" s="666" t="s">
        <v>1681</v>
      </c>
      <c r="E108" s="665" t="s">
        <v>3251</v>
      </c>
      <c r="F108" s="666" t="s">
        <v>3252</v>
      </c>
      <c r="G108" s="665" t="s">
        <v>2807</v>
      </c>
      <c r="H108" s="665" t="s">
        <v>2808</v>
      </c>
      <c r="I108" s="667">
        <v>139.44</v>
      </c>
      <c r="J108" s="667">
        <v>4</v>
      </c>
      <c r="K108" s="668">
        <v>557.76</v>
      </c>
    </row>
    <row r="109" spans="1:11" ht="14.4" customHeight="1" x14ac:dyDescent="0.3">
      <c r="A109" s="663" t="s">
        <v>522</v>
      </c>
      <c r="B109" s="664" t="s">
        <v>1680</v>
      </c>
      <c r="C109" s="665" t="s">
        <v>532</v>
      </c>
      <c r="D109" s="666" t="s">
        <v>1682</v>
      </c>
      <c r="E109" s="665" t="s">
        <v>3237</v>
      </c>
      <c r="F109" s="666" t="s">
        <v>3238</v>
      </c>
      <c r="G109" s="665" t="s">
        <v>2603</v>
      </c>
      <c r="H109" s="665" t="s">
        <v>2604</v>
      </c>
      <c r="I109" s="667">
        <v>156.11000000000001</v>
      </c>
      <c r="J109" s="667">
        <v>1</v>
      </c>
      <c r="K109" s="668">
        <v>156.11000000000001</v>
      </c>
    </row>
    <row r="110" spans="1:11" ht="14.4" customHeight="1" x14ac:dyDescent="0.3">
      <c r="A110" s="663" t="s">
        <v>522</v>
      </c>
      <c r="B110" s="664" t="s">
        <v>1680</v>
      </c>
      <c r="C110" s="665" t="s">
        <v>532</v>
      </c>
      <c r="D110" s="666" t="s">
        <v>1682</v>
      </c>
      <c r="E110" s="665" t="s">
        <v>3237</v>
      </c>
      <c r="F110" s="666" t="s">
        <v>3238</v>
      </c>
      <c r="G110" s="665" t="s">
        <v>2607</v>
      </c>
      <c r="H110" s="665" t="s">
        <v>2608</v>
      </c>
      <c r="I110" s="667">
        <v>260.29000000000002</v>
      </c>
      <c r="J110" s="667">
        <v>4</v>
      </c>
      <c r="K110" s="668">
        <v>1041.1600000000001</v>
      </c>
    </row>
    <row r="111" spans="1:11" ht="14.4" customHeight="1" x14ac:dyDescent="0.3">
      <c r="A111" s="663" t="s">
        <v>522</v>
      </c>
      <c r="B111" s="664" t="s">
        <v>1680</v>
      </c>
      <c r="C111" s="665" t="s">
        <v>532</v>
      </c>
      <c r="D111" s="666" t="s">
        <v>1682</v>
      </c>
      <c r="E111" s="665" t="s">
        <v>3237</v>
      </c>
      <c r="F111" s="666" t="s">
        <v>3238</v>
      </c>
      <c r="G111" s="665" t="s">
        <v>2809</v>
      </c>
      <c r="H111" s="665" t="s">
        <v>2810</v>
      </c>
      <c r="I111" s="667">
        <v>2.88</v>
      </c>
      <c r="J111" s="667">
        <v>20</v>
      </c>
      <c r="K111" s="668">
        <v>57.6</v>
      </c>
    </row>
    <row r="112" spans="1:11" ht="14.4" customHeight="1" x14ac:dyDescent="0.3">
      <c r="A112" s="663" t="s">
        <v>522</v>
      </c>
      <c r="B112" s="664" t="s">
        <v>1680</v>
      </c>
      <c r="C112" s="665" t="s">
        <v>532</v>
      </c>
      <c r="D112" s="666" t="s">
        <v>1682</v>
      </c>
      <c r="E112" s="665" t="s">
        <v>3237</v>
      </c>
      <c r="F112" s="666" t="s">
        <v>3238</v>
      </c>
      <c r="G112" s="665" t="s">
        <v>2811</v>
      </c>
      <c r="H112" s="665" t="s">
        <v>2812</v>
      </c>
      <c r="I112" s="667">
        <v>3.56</v>
      </c>
      <c r="J112" s="667">
        <v>20</v>
      </c>
      <c r="K112" s="668">
        <v>71.2</v>
      </c>
    </row>
    <row r="113" spans="1:11" ht="14.4" customHeight="1" x14ac:dyDescent="0.3">
      <c r="A113" s="663" t="s">
        <v>522</v>
      </c>
      <c r="B113" s="664" t="s">
        <v>1680</v>
      </c>
      <c r="C113" s="665" t="s">
        <v>532</v>
      </c>
      <c r="D113" s="666" t="s">
        <v>1682</v>
      </c>
      <c r="E113" s="665" t="s">
        <v>3237</v>
      </c>
      <c r="F113" s="666" t="s">
        <v>3238</v>
      </c>
      <c r="G113" s="665" t="s">
        <v>2611</v>
      </c>
      <c r="H113" s="665" t="s">
        <v>2612</v>
      </c>
      <c r="I113" s="667">
        <v>18.399999999999999</v>
      </c>
      <c r="J113" s="667">
        <v>500</v>
      </c>
      <c r="K113" s="668">
        <v>9200</v>
      </c>
    </row>
    <row r="114" spans="1:11" ht="14.4" customHeight="1" x14ac:dyDescent="0.3">
      <c r="A114" s="663" t="s">
        <v>522</v>
      </c>
      <c r="B114" s="664" t="s">
        <v>1680</v>
      </c>
      <c r="C114" s="665" t="s">
        <v>532</v>
      </c>
      <c r="D114" s="666" t="s">
        <v>1682</v>
      </c>
      <c r="E114" s="665" t="s">
        <v>3237</v>
      </c>
      <c r="F114" s="666" t="s">
        <v>3238</v>
      </c>
      <c r="G114" s="665" t="s">
        <v>2613</v>
      </c>
      <c r="H114" s="665" t="s">
        <v>2614</v>
      </c>
      <c r="I114" s="667">
        <v>1.38</v>
      </c>
      <c r="J114" s="667">
        <v>50</v>
      </c>
      <c r="K114" s="668">
        <v>69</v>
      </c>
    </row>
    <row r="115" spans="1:11" ht="14.4" customHeight="1" x14ac:dyDescent="0.3">
      <c r="A115" s="663" t="s">
        <v>522</v>
      </c>
      <c r="B115" s="664" t="s">
        <v>1680</v>
      </c>
      <c r="C115" s="665" t="s">
        <v>532</v>
      </c>
      <c r="D115" s="666" t="s">
        <v>1682</v>
      </c>
      <c r="E115" s="665" t="s">
        <v>3237</v>
      </c>
      <c r="F115" s="666" t="s">
        <v>3238</v>
      </c>
      <c r="G115" s="665" t="s">
        <v>2617</v>
      </c>
      <c r="H115" s="665" t="s">
        <v>2618</v>
      </c>
      <c r="I115" s="667">
        <v>0.67</v>
      </c>
      <c r="J115" s="667">
        <v>500</v>
      </c>
      <c r="K115" s="668">
        <v>335</v>
      </c>
    </row>
    <row r="116" spans="1:11" ht="14.4" customHeight="1" x14ac:dyDescent="0.3">
      <c r="A116" s="663" t="s">
        <v>522</v>
      </c>
      <c r="B116" s="664" t="s">
        <v>1680</v>
      </c>
      <c r="C116" s="665" t="s">
        <v>532</v>
      </c>
      <c r="D116" s="666" t="s">
        <v>1682</v>
      </c>
      <c r="E116" s="665" t="s">
        <v>3237</v>
      </c>
      <c r="F116" s="666" t="s">
        <v>3238</v>
      </c>
      <c r="G116" s="665" t="s">
        <v>2619</v>
      </c>
      <c r="H116" s="665" t="s">
        <v>2620</v>
      </c>
      <c r="I116" s="667">
        <v>13.02</v>
      </c>
      <c r="J116" s="667">
        <v>2</v>
      </c>
      <c r="K116" s="668">
        <v>26.04</v>
      </c>
    </row>
    <row r="117" spans="1:11" ht="14.4" customHeight="1" x14ac:dyDescent="0.3">
      <c r="A117" s="663" t="s">
        <v>522</v>
      </c>
      <c r="B117" s="664" t="s">
        <v>1680</v>
      </c>
      <c r="C117" s="665" t="s">
        <v>532</v>
      </c>
      <c r="D117" s="666" t="s">
        <v>1682</v>
      </c>
      <c r="E117" s="665" t="s">
        <v>3237</v>
      </c>
      <c r="F117" s="666" t="s">
        <v>3238</v>
      </c>
      <c r="G117" s="665" t="s">
        <v>2621</v>
      </c>
      <c r="H117" s="665" t="s">
        <v>2622</v>
      </c>
      <c r="I117" s="667">
        <v>27.876666666666665</v>
      </c>
      <c r="J117" s="667">
        <v>13</v>
      </c>
      <c r="K117" s="668">
        <v>362.39</v>
      </c>
    </row>
    <row r="118" spans="1:11" ht="14.4" customHeight="1" x14ac:dyDescent="0.3">
      <c r="A118" s="663" t="s">
        <v>522</v>
      </c>
      <c r="B118" s="664" t="s">
        <v>1680</v>
      </c>
      <c r="C118" s="665" t="s">
        <v>532</v>
      </c>
      <c r="D118" s="666" t="s">
        <v>1682</v>
      </c>
      <c r="E118" s="665" t="s">
        <v>3237</v>
      </c>
      <c r="F118" s="666" t="s">
        <v>3238</v>
      </c>
      <c r="G118" s="665" t="s">
        <v>2623</v>
      </c>
      <c r="H118" s="665" t="s">
        <v>2624</v>
      </c>
      <c r="I118" s="667">
        <v>0.63</v>
      </c>
      <c r="J118" s="667">
        <v>2000</v>
      </c>
      <c r="K118" s="668">
        <v>1260</v>
      </c>
    </row>
    <row r="119" spans="1:11" ht="14.4" customHeight="1" x14ac:dyDescent="0.3">
      <c r="A119" s="663" t="s">
        <v>522</v>
      </c>
      <c r="B119" s="664" t="s">
        <v>1680</v>
      </c>
      <c r="C119" s="665" t="s">
        <v>532</v>
      </c>
      <c r="D119" s="666" t="s">
        <v>1682</v>
      </c>
      <c r="E119" s="665" t="s">
        <v>3237</v>
      </c>
      <c r="F119" s="666" t="s">
        <v>3238</v>
      </c>
      <c r="G119" s="665" t="s">
        <v>2625</v>
      </c>
      <c r="H119" s="665" t="s">
        <v>2626</v>
      </c>
      <c r="I119" s="667">
        <v>1.29</v>
      </c>
      <c r="J119" s="667">
        <v>1000</v>
      </c>
      <c r="K119" s="668">
        <v>1290</v>
      </c>
    </row>
    <row r="120" spans="1:11" ht="14.4" customHeight="1" x14ac:dyDescent="0.3">
      <c r="A120" s="663" t="s">
        <v>522</v>
      </c>
      <c r="B120" s="664" t="s">
        <v>1680</v>
      </c>
      <c r="C120" s="665" t="s">
        <v>532</v>
      </c>
      <c r="D120" s="666" t="s">
        <v>1682</v>
      </c>
      <c r="E120" s="665" t="s">
        <v>3237</v>
      </c>
      <c r="F120" s="666" t="s">
        <v>3238</v>
      </c>
      <c r="G120" s="665" t="s">
        <v>2627</v>
      </c>
      <c r="H120" s="665" t="s">
        <v>2628</v>
      </c>
      <c r="I120" s="667">
        <v>1.18</v>
      </c>
      <c r="J120" s="667">
        <v>500</v>
      </c>
      <c r="K120" s="668">
        <v>590</v>
      </c>
    </row>
    <row r="121" spans="1:11" ht="14.4" customHeight="1" x14ac:dyDescent="0.3">
      <c r="A121" s="663" t="s">
        <v>522</v>
      </c>
      <c r="B121" s="664" t="s">
        <v>1680</v>
      </c>
      <c r="C121" s="665" t="s">
        <v>532</v>
      </c>
      <c r="D121" s="666" t="s">
        <v>1682</v>
      </c>
      <c r="E121" s="665" t="s">
        <v>3237</v>
      </c>
      <c r="F121" s="666" t="s">
        <v>3238</v>
      </c>
      <c r="G121" s="665" t="s">
        <v>2631</v>
      </c>
      <c r="H121" s="665" t="s">
        <v>2632</v>
      </c>
      <c r="I121" s="667">
        <v>26.37</v>
      </c>
      <c r="J121" s="667">
        <v>72</v>
      </c>
      <c r="K121" s="668">
        <v>1898.62</v>
      </c>
    </row>
    <row r="122" spans="1:11" ht="14.4" customHeight="1" x14ac:dyDescent="0.3">
      <c r="A122" s="663" t="s">
        <v>522</v>
      </c>
      <c r="B122" s="664" t="s">
        <v>1680</v>
      </c>
      <c r="C122" s="665" t="s">
        <v>532</v>
      </c>
      <c r="D122" s="666" t="s">
        <v>1682</v>
      </c>
      <c r="E122" s="665" t="s">
        <v>3237</v>
      </c>
      <c r="F122" s="666" t="s">
        <v>3238</v>
      </c>
      <c r="G122" s="665" t="s">
        <v>2633</v>
      </c>
      <c r="H122" s="665" t="s">
        <v>2634</v>
      </c>
      <c r="I122" s="667">
        <v>0.86</v>
      </c>
      <c r="J122" s="667">
        <v>100</v>
      </c>
      <c r="K122" s="668">
        <v>86</v>
      </c>
    </row>
    <row r="123" spans="1:11" ht="14.4" customHeight="1" x14ac:dyDescent="0.3">
      <c r="A123" s="663" t="s">
        <v>522</v>
      </c>
      <c r="B123" s="664" t="s">
        <v>1680</v>
      </c>
      <c r="C123" s="665" t="s">
        <v>532</v>
      </c>
      <c r="D123" s="666" t="s">
        <v>1682</v>
      </c>
      <c r="E123" s="665" t="s">
        <v>3237</v>
      </c>
      <c r="F123" s="666" t="s">
        <v>3238</v>
      </c>
      <c r="G123" s="665" t="s">
        <v>2641</v>
      </c>
      <c r="H123" s="665" t="s">
        <v>2642</v>
      </c>
      <c r="I123" s="667">
        <v>191.13</v>
      </c>
      <c r="J123" s="667">
        <v>3</v>
      </c>
      <c r="K123" s="668">
        <v>573.39</v>
      </c>
    </row>
    <row r="124" spans="1:11" ht="14.4" customHeight="1" x14ac:dyDescent="0.3">
      <c r="A124" s="663" t="s">
        <v>522</v>
      </c>
      <c r="B124" s="664" t="s">
        <v>1680</v>
      </c>
      <c r="C124" s="665" t="s">
        <v>532</v>
      </c>
      <c r="D124" s="666" t="s">
        <v>1682</v>
      </c>
      <c r="E124" s="665" t="s">
        <v>3237</v>
      </c>
      <c r="F124" s="666" t="s">
        <v>3238</v>
      </c>
      <c r="G124" s="665" t="s">
        <v>2813</v>
      </c>
      <c r="H124" s="665" t="s">
        <v>2814</v>
      </c>
      <c r="I124" s="667">
        <v>5.28</v>
      </c>
      <c r="J124" s="667">
        <v>380</v>
      </c>
      <c r="K124" s="668">
        <v>2006.1</v>
      </c>
    </row>
    <row r="125" spans="1:11" ht="14.4" customHeight="1" x14ac:dyDescent="0.3">
      <c r="A125" s="663" t="s">
        <v>522</v>
      </c>
      <c r="B125" s="664" t="s">
        <v>1680</v>
      </c>
      <c r="C125" s="665" t="s">
        <v>532</v>
      </c>
      <c r="D125" s="666" t="s">
        <v>1682</v>
      </c>
      <c r="E125" s="665" t="s">
        <v>3237</v>
      </c>
      <c r="F125" s="666" t="s">
        <v>3238</v>
      </c>
      <c r="G125" s="665" t="s">
        <v>2815</v>
      </c>
      <c r="H125" s="665" t="s">
        <v>2816</v>
      </c>
      <c r="I125" s="667">
        <v>9.7799999999999994</v>
      </c>
      <c r="J125" s="667">
        <v>20</v>
      </c>
      <c r="K125" s="668">
        <v>195.5</v>
      </c>
    </row>
    <row r="126" spans="1:11" ht="14.4" customHeight="1" x14ac:dyDescent="0.3">
      <c r="A126" s="663" t="s">
        <v>522</v>
      </c>
      <c r="B126" s="664" t="s">
        <v>1680</v>
      </c>
      <c r="C126" s="665" t="s">
        <v>532</v>
      </c>
      <c r="D126" s="666" t="s">
        <v>1682</v>
      </c>
      <c r="E126" s="665" t="s">
        <v>3237</v>
      </c>
      <c r="F126" s="666" t="s">
        <v>3238</v>
      </c>
      <c r="G126" s="665" t="s">
        <v>2650</v>
      </c>
      <c r="H126" s="665" t="s">
        <v>2651</v>
      </c>
      <c r="I126" s="667">
        <v>5.28</v>
      </c>
      <c r="J126" s="667">
        <v>30</v>
      </c>
      <c r="K126" s="668">
        <v>158.4</v>
      </c>
    </row>
    <row r="127" spans="1:11" ht="14.4" customHeight="1" x14ac:dyDescent="0.3">
      <c r="A127" s="663" t="s">
        <v>522</v>
      </c>
      <c r="B127" s="664" t="s">
        <v>1680</v>
      </c>
      <c r="C127" s="665" t="s">
        <v>532</v>
      </c>
      <c r="D127" s="666" t="s">
        <v>1682</v>
      </c>
      <c r="E127" s="665" t="s">
        <v>3237</v>
      </c>
      <c r="F127" s="666" t="s">
        <v>3238</v>
      </c>
      <c r="G127" s="665" t="s">
        <v>2652</v>
      </c>
      <c r="H127" s="665" t="s">
        <v>2653</v>
      </c>
      <c r="I127" s="667">
        <v>0.62</v>
      </c>
      <c r="J127" s="667">
        <v>7200</v>
      </c>
      <c r="K127" s="668">
        <v>4478.3999999999996</v>
      </c>
    </row>
    <row r="128" spans="1:11" ht="14.4" customHeight="1" x14ac:dyDescent="0.3">
      <c r="A128" s="663" t="s">
        <v>522</v>
      </c>
      <c r="B128" s="664" t="s">
        <v>1680</v>
      </c>
      <c r="C128" s="665" t="s">
        <v>532</v>
      </c>
      <c r="D128" s="666" t="s">
        <v>1682</v>
      </c>
      <c r="E128" s="665" t="s">
        <v>3237</v>
      </c>
      <c r="F128" s="666" t="s">
        <v>3238</v>
      </c>
      <c r="G128" s="665" t="s">
        <v>2658</v>
      </c>
      <c r="H128" s="665" t="s">
        <v>2659</v>
      </c>
      <c r="I128" s="667">
        <v>10.52</v>
      </c>
      <c r="J128" s="667">
        <v>50</v>
      </c>
      <c r="K128" s="668">
        <v>526</v>
      </c>
    </row>
    <row r="129" spans="1:11" ht="14.4" customHeight="1" x14ac:dyDescent="0.3">
      <c r="A129" s="663" t="s">
        <v>522</v>
      </c>
      <c r="B129" s="664" t="s">
        <v>1680</v>
      </c>
      <c r="C129" s="665" t="s">
        <v>532</v>
      </c>
      <c r="D129" s="666" t="s">
        <v>1682</v>
      </c>
      <c r="E129" s="665" t="s">
        <v>3237</v>
      </c>
      <c r="F129" s="666" t="s">
        <v>3238</v>
      </c>
      <c r="G129" s="665" t="s">
        <v>2817</v>
      </c>
      <c r="H129" s="665" t="s">
        <v>2818</v>
      </c>
      <c r="I129" s="667">
        <v>8.44</v>
      </c>
      <c r="J129" s="667">
        <v>30</v>
      </c>
      <c r="K129" s="668">
        <v>253.23</v>
      </c>
    </row>
    <row r="130" spans="1:11" ht="14.4" customHeight="1" x14ac:dyDescent="0.3">
      <c r="A130" s="663" t="s">
        <v>522</v>
      </c>
      <c r="B130" s="664" t="s">
        <v>1680</v>
      </c>
      <c r="C130" s="665" t="s">
        <v>532</v>
      </c>
      <c r="D130" s="666" t="s">
        <v>1682</v>
      </c>
      <c r="E130" s="665" t="s">
        <v>3237</v>
      </c>
      <c r="F130" s="666" t="s">
        <v>3238</v>
      </c>
      <c r="G130" s="665" t="s">
        <v>2819</v>
      </c>
      <c r="H130" s="665" t="s">
        <v>2820</v>
      </c>
      <c r="I130" s="667">
        <v>0.25</v>
      </c>
      <c r="J130" s="667">
        <v>27300</v>
      </c>
      <c r="K130" s="668">
        <v>6906.9</v>
      </c>
    </row>
    <row r="131" spans="1:11" ht="14.4" customHeight="1" x14ac:dyDescent="0.3">
      <c r="A131" s="663" t="s">
        <v>522</v>
      </c>
      <c r="B131" s="664" t="s">
        <v>1680</v>
      </c>
      <c r="C131" s="665" t="s">
        <v>532</v>
      </c>
      <c r="D131" s="666" t="s">
        <v>1682</v>
      </c>
      <c r="E131" s="665" t="s">
        <v>3239</v>
      </c>
      <c r="F131" s="666" t="s">
        <v>3240</v>
      </c>
      <c r="G131" s="665" t="s">
        <v>2664</v>
      </c>
      <c r="H131" s="665" t="s">
        <v>2665</v>
      </c>
      <c r="I131" s="667">
        <v>2.7766666666666668</v>
      </c>
      <c r="J131" s="667">
        <v>250</v>
      </c>
      <c r="K131" s="668">
        <v>695.5</v>
      </c>
    </row>
    <row r="132" spans="1:11" ht="14.4" customHeight="1" x14ac:dyDescent="0.3">
      <c r="A132" s="663" t="s">
        <v>522</v>
      </c>
      <c r="B132" s="664" t="s">
        <v>1680</v>
      </c>
      <c r="C132" s="665" t="s">
        <v>532</v>
      </c>
      <c r="D132" s="666" t="s">
        <v>1682</v>
      </c>
      <c r="E132" s="665" t="s">
        <v>3239</v>
      </c>
      <c r="F132" s="666" t="s">
        <v>3240</v>
      </c>
      <c r="G132" s="665" t="s">
        <v>2668</v>
      </c>
      <c r="H132" s="665" t="s">
        <v>2669</v>
      </c>
      <c r="I132" s="667">
        <v>11.14</v>
      </c>
      <c r="J132" s="667">
        <v>150</v>
      </c>
      <c r="K132" s="668">
        <v>1671</v>
      </c>
    </row>
    <row r="133" spans="1:11" ht="14.4" customHeight="1" x14ac:dyDescent="0.3">
      <c r="A133" s="663" t="s">
        <v>522</v>
      </c>
      <c r="B133" s="664" t="s">
        <v>1680</v>
      </c>
      <c r="C133" s="665" t="s">
        <v>532</v>
      </c>
      <c r="D133" s="666" t="s">
        <v>1682</v>
      </c>
      <c r="E133" s="665" t="s">
        <v>3239</v>
      </c>
      <c r="F133" s="666" t="s">
        <v>3240</v>
      </c>
      <c r="G133" s="665" t="s">
        <v>2670</v>
      </c>
      <c r="H133" s="665" t="s">
        <v>2671</v>
      </c>
      <c r="I133" s="667">
        <v>1.0900000000000001</v>
      </c>
      <c r="J133" s="667">
        <v>1500</v>
      </c>
      <c r="K133" s="668">
        <v>1635</v>
      </c>
    </row>
    <row r="134" spans="1:11" ht="14.4" customHeight="1" x14ac:dyDescent="0.3">
      <c r="A134" s="663" t="s">
        <v>522</v>
      </c>
      <c r="B134" s="664" t="s">
        <v>1680</v>
      </c>
      <c r="C134" s="665" t="s">
        <v>532</v>
      </c>
      <c r="D134" s="666" t="s">
        <v>1682</v>
      </c>
      <c r="E134" s="665" t="s">
        <v>3239</v>
      </c>
      <c r="F134" s="666" t="s">
        <v>3240</v>
      </c>
      <c r="G134" s="665" t="s">
        <v>2821</v>
      </c>
      <c r="H134" s="665" t="s">
        <v>2822</v>
      </c>
      <c r="I134" s="667">
        <v>1.6733333333333331</v>
      </c>
      <c r="J134" s="667">
        <v>1900</v>
      </c>
      <c r="K134" s="668">
        <v>3181</v>
      </c>
    </row>
    <row r="135" spans="1:11" ht="14.4" customHeight="1" x14ac:dyDescent="0.3">
      <c r="A135" s="663" t="s">
        <v>522</v>
      </c>
      <c r="B135" s="664" t="s">
        <v>1680</v>
      </c>
      <c r="C135" s="665" t="s">
        <v>532</v>
      </c>
      <c r="D135" s="666" t="s">
        <v>1682</v>
      </c>
      <c r="E135" s="665" t="s">
        <v>3239</v>
      </c>
      <c r="F135" s="666" t="s">
        <v>3240</v>
      </c>
      <c r="G135" s="665" t="s">
        <v>2823</v>
      </c>
      <c r="H135" s="665" t="s">
        <v>2824</v>
      </c>
      <c r="I135" s="667">
        <v>0.47333333333333333</v>
      </c>
      <c r="J135" s="667">
        <v>3100</v>
      </c>
      <c r="K135" s="668">
        <v>1463</v>
      </c>
    </row>
    <row r="136" spans="1:11" ht="14.4" customHeight="1" x14ac:dyDescent="0.3">
      <c r="A136" s="663" t="s">
        <v>522</v>
      </c>
      <c r="B136" s="664" t="s">
        <v>1680</v>
      </c>
      <c r="C136" s="665" t="s">
        <v>532</v>
      </c>
      <c r="D136" s="666" t="s">
        <v>1682</v>
      </c>
      <c r="E136" s="665" t="s">
        <v>3239</v>
      </c>
      <c r="F136" s="666" t="s">
        <v>3240</v>
      </c>
      <c r="G136" s="665" t="s">
        <v>2825</v>
      </c>
      <c r="H136" s="665" t="s">
        <v>2826</v>
      </c>
      <c r="I136" s="667">
        <v>0.67</v>
      </c>
      <c r="J136" s="667">
        <v>7800</v>
      </c>
      <c r="K136" s="668">
        <v>5226</v>
      </c>
    </row>
    <row r="137" spans="1:11" ht="14.4" customHeight="1" x14ac:dyDescent="0.3">
      <c r="A137" s="663" t="s">
        <v>522</v>
      </c>
      <c r="B137" s="664" t="s">
        <v>1680</v>
      </c>
      <c r="C137" s="665" t="s">
        <v>532</v>
      </c>
      <c r="D137" s="666" t="s">
        <v>1682</v>
      </c>
      <c r="E137" s="665" t="s">
        <v>3239</v>
      </c>
      <c r="F137" s="666" t="s">
        <v>3240</v>
      </c>
      <c r="G137" s="665" t="s">
        <v>2672</v>
      </c>
      <c r="H137" s="665" t="s">
        <v>2673</v>
      </c>
      <c r="I137" s="667">
        <v>3.14</v>
      </c>
      <c r="J137" s="667">
        <v>150</v>
      </c>
      <c r="K137" s="668">
        <v>471</v>
      </c>
    </row>
    <row r="138" spans="1:11" ht="14.4" customHeight="1" x14ac:dyDescent="0.3">
      <c r="A138" s="663" t="s">
        <v>522</v>
      </c>
      <c r="B138" s="664" t="s">
        <v>1680</v>
      </c>
      <c r="C138" s="665" t="s">
        <v>532</v>
      </c>
      <c r="D138" s="666" t="s">
        <v>1682</v>
      </c>
      <c r="E138" s="665" t="s">
        <v>3239</v>
      </c>
      <c r="F138" s="666" t="s">
        <v>3240</v>
      </c>
      <c r="G138" s="665" t="s">
        <v>2827</v>
      </c>
      <c r="H138" s="665" t="s">
        <v>2828</v>
      </c>
      <c r="I138" s="667">
        <v>2.4700000000000002</v>
      </c>
      <c r="J138" s="667">
        <v>200</v>
      </c>
      <c r="K138" s="668">
        <v>494</v>
      </c>
    </row>
    <row r="139" spans="1:11" ht="14.4" customHeight="1" x14ac:dyDescent="0.3">
      <c r="A139" s="663" t="s">
        <v>522</v>
      </c>
      <c r="B139" s="664" t="s">
        <v>1680</v>
      </c>
      <c r="C139" s="665" t="s">
        <v>532</v>
      </c>
      <c r="D139" s="666" t="s">
        <v>1682</v>
      </c>
      <c r="E139" s="665" t="s">
        <v>3239</v>
      </c>
      <c r="F139" s="666" t="s">
        <v>3240</v>
      </c>
      <c r="G139" s="665" t="s">
        <v>2682</v>
      </c>
      <c r="H139" s="665" t="s">
        <v>2683</v>
      </c>
      <c r="I139" s="667">
        <v>206.04500000000002</v>
      </c>
      <c r="J139" s="667">
        <v>8</v>
      </c>
      <c r="K139" s="668">
        <v>1648.35</v>
      </c>
    </row>
    <row r="140" spans="1:11" ht="14.4" customHeight="1" x14ac:dyDescent="0.3">
      <c r="A140" s="663" t="s">
        <v>522</v>
      </c>
      <c r="B140" s="664" t="s">
        <v>1680</v>
      </c>
      <c r="C140" s="665" t="s">
        <v>532</v>
      </c>
      <c r="D140" s="666" t="s">
        <v>1682</v>
      </c>
      <c r="E140" s="665" t="s">
        <v>3239</v>
      </c>
      <c r="F140" s="666" t="s">
        <v>3240</v>
      </c>
      <c r="G140" s="665" t="s">
        <v>2829</v>
      </c>
      <c r="H140" s="665" t="s">
        <v>2830</v>
      </c>
      <c r="I140" s="667">
        <v>1.9</v>
      </c>
      <c r="J140" s="667">
        <v>50</v>
      </c>
      <c r="K140" s="668">
        <v>95</v>
      </c>
    </row>
    <row r="141" spans="1:11" ht="14.4" customHeight="1" x14ac:dyDescent="0.3">
      <c r="A141" s="663" t="s">
        <v>522</v>
      </c>
      <c r="B141" s="664" t="s">
        <v>1680</v>
      </c>
      <c r="C141" s="665" t="s">
        <v>532</v>
      </c>
      <c r="D141" s="666" t="s">
        <v>1682</v>
      </c>
      <c r="E141" s="665" t="s">
        <v>3239</v>
      </c>
      <c r="F141" s="666" t="s">
        <v>3240</v>
      </c>
      <c r="G141" s="665" t="s">
        <v>2684</v>
      </c>
      <c r="H141" s="665" t="s">
        <v>2685</v>
      </c>
      <c r="I141" s="667">
        <v>2.37</v>
      </c>
      <c r="J141" s="667">
        <v>100</v>
      </c>
      <c r="K141" s="668">
        <v>237</v>
      </c>
    </row>
    <row r="142" spans="1:11" ht="14.4" customHeight="1" x14ac:dyDescent="0.3">
      <c r="A142" s="663" t="s">
        <v>522</v>
      </c>
      <c r="B142" s="664" t="s">
        <v>1680</v>
      </c>
      <c r="C142" s="665" t="s">
        <v>532</v>
      </c>
      <c r="D142" s="666" t="s">
        <v>1682</v>
      </c>
      <c r="E142" s="665" t="s">
        <v>3239</v>
      </c>
      <c r="F142" s="666" t="s">
        <v>3240</v>
      </c>
      <c r="G142" s="665" t="s">
        <v>2686</v>
      </c>
      <c r="H142" s="665" t="s">
        <v>2687</v>
      </c>
      <c r="I142" s="667">
        <v>1.9849999999999999</v>
      </c>
      <c r="J142" s="667">
        <v>100</v>
      </c>
      <c r="K142" s="668">
        <v>198.5</v>
      </c>
    </row>
    <row r="143" spans="1:11" ht="14.4" customHeight="1" x14ac:dyDescent="0.3">
      <c r="A143" s="663" t="s">
        <v>522</v>
      </c>
      <c r="B143" s="664" t="s">
        <v>1680</v>
      </c>
      <c r="C143" s="665" t="s">
        <v>532</v>
      </c>
      <c r="D143" s="666" t="s">
        <v>1682</v>
      </c>
      <c r="E143" s="665" t="s">
        <v>3239</v>
      </c>
      <c r="F143" s="666" t="s">
        <v>3240</v>
      </c>
      <c r="G143" s="665" t="s">
        <v>2831</v>
      </c>
      <c r="H143" s="665" t="s">
        <v>2832</v>
      </c>
      <c r="I143" s="667">
        <v>2.0499999999999998</v>
      </c>
      <c r="J143" s="667">
        <v>10</v>
      </c>
      <c r="K143" s="668">
        <v>20.5</v>
      </c>
    </row>
    <row r="144" spans="1:11" ht="14.4" customHeight="1" x14ac:dyDescent="0.3">
      <c r="A144" s="663" t="s">
        <v>522</v>
      </c>
      <c r="B144" s="664" t="s">
        <v>1680</v>
      </c>
      <c r="C144" s="665" t="s">
        <v>532</v>
      </c>
      <c r="D144" s="666" t="s">
        <v>1682</v>
      </c>
      <c r="E144" s="665" t="s">
        <v>3239</v>
      </c>
      <c r="F144" s="666" t="s">
        <v>3240</v>
      </c>
      <c r="G144" s="665" t="s">
        <v>2688</v>
      </c>
      <c r="H144" s="665" t="s">
        <v>2689</v>
      </c>
      <c r="I144" s="667">
        <v>3.0949999999999998</v>
      </c>
      <c r="J144" s="667">
        <v>100</v>
      </c>
      <c r="K144" s="668">
        <v>309.5</v>
      </c>
    </row>
    <row r="145" spans="1:11" ht="14.4" customHeight="1" x14ac:dyDescent="0.3">
      <c r="A145" s="663" t="s">
        <v>522</v>
      </c>
      <c r="B145" s="664" t="s">
        <v>1680</v>
      </c>
      <c r="C145" s="665" t="s">
        <v>532</v>
      </c>
      <c r="D145" s="666" t="s">
        <v>1682</v>
      </c>
      <c r="E145" s="665" t="s">
        <v>3239</v>
      </c>
      <c r="F145" s="666" t="s">
        <v>3240</v>
      </c>
      <c r="G145" s="665" t="s">
        <v>2694</v>
      </c>
      <c r="H145" s="665" t="s">
        <v>2695</v>
      </c>
      <c r="I145" s="667">
        <v>1.6666666666666666E-2</v>
      </c>
      <c r="J145" s="667">
        <v>300</v>
      </c>
      <c r="K145" s="668">
        <v>5</v>
      </c>
    </row>
    <row r="146" spans="1:11" ht="14.4" customHeight="1" x14ac:dyDescent="0.3">
      <c r="A146" s="663" t="s">
        <v>522</v>
      </c>
      <c r="B146" s="664" t="s">
        <v>1680</v>
      </c>
      <c r="C146" s="665" t="s">
        <v>532</v>
      </c>
      <c r="D146" s="666" t="s">
        <v>1682</v>
      </c>
      <c r="E146" s="665" t="s">
        <v>3239</v>
      </c>
      <c r="F146" s="666" t="s">
        <v>3240</v>
      </c>
      <c r="G146" s="665" t="s">
        <v>2698</v>
      </c>
      <c r="H146" s="665" t="s">
        <v>2699</v>
      </c>
      <c r="I146" s="667">
        <v>2.165</v>
      </c>
      <c r="J146" s="667">
        <v>100</v>
      </c>
      <c r="K146" s="668">
        <v>216.5</v>
      </c>
    </row>
    <row r="147" spans="1:11" ht="14.4" customHeight="1" x14ac:dyDescent="0.3">
      <c r="A147" s="663" t="s">
        <v>522</v>
      </c>
      <c r="B147" s="664" t="s">
        <v>1680</v>
      </c>
      <c r="C147" s="665" t="s">
        <v>532</v>
      </c>
      <c r="D147" s="666" t="s">
        <v>1682</v>
      </c>
      <c r="E147" s="665" t="s">
        <v>3239</v>
      </c>
      <c r="F147" s="666" t="s">
        <v>3240</v>
      </c>
      <c r="G147" s="665" t="s">
        <v>2700</v>
      </c>
      <c r="H147" s="665" t="s">
        <v>2701</v>
      </c>
      <c r="I147" s="667">
        <v>2.69</v>
      </c>
      <c r="J147" s="667">
        <v>150</v>
      </c>
      <c r="K147" s="668">
        <v>403.5</v>
      </c>
    </row>
    <row r="148" spans="1:11" ht="14.4" customHeight="1" x14ac:dyDescent="0.3">
      <c r="A148" s="663" t="s">
        <v>522</v>
      </c>
      <c r="B148" s="664" t="s">
        <v>1680</v>
      </c>
      <c r="C148" s="665" t="s">
        <v>532</v>
      </c>
      <c r="D148" s="666" t="s">
        <v>1682</v>
      </c>
      <c r="E148" s="665" t="s">
        <v>3239</v>
      </c>
      <c r="F148" s="666" t="s">
        <v>3240</v>
      </c>
      <c r="G148" s="665" t="s">
        <v>2702</v>
      </c>
      <c r="H148" s="665" t="s">
        <v>2703</v>
      </c>
      <c r="I148" s="667">
        <v>2.9050000000000002</v>
      </c>
      <c r="J148" s="667">
        <v>500</v>
      </c>
      <c r="K148" s="668">
        <v>1453</v>
      </c>
    </row>
    <row r="149" spans="1:11" ht="14.4" customHeight="1" x14ac:dyDescent="0.3">
      <c r="A149" s="663" t="s">
        <v>522</v>
      </c>
      <c r="B149" s="664" t="s">
        <v>1680</v>
      </c>
      <c r="C149" s="665" t="s">
        <v>532</v>
      </c>
      <c r="D149" s="666" t="s">
        <v>1682</v>
      </c>
      <c r="E149" s="665" t="s">
        <v>3239</v>
      </c>
      <c r="F149" s="666" t="s">
        <v>3240</v>
      </c>
      <c r="G149" s="665" t="s">
        <v>2704</v>
      </c>
      <c r="H149" s="665" t="s">
        <v>2705</v>
      </c>
      <c r="I149" s="667">
        <v>138</v>
      </c>
      <c r="J149" s="667">
        <v>2</v>
      </c>
      <c r="K149" s="668">
        <v>276</v>
      </c>
    </row>
    <row r="150" spans="1:11" ht="14.4" customHeight="1" x14ac:dyDescent="0.3">
      <c r="A150" s="663" t="s">
        <v>522</v>
      </c>
      <c r="B150" s="664" t="s">
        <v>1680</v>
      </c>
      <c r="C150" s="665" t="s">
        <v>532</v>
      </c>
      <c r="D150" s="666" t="s">
        <v>1682</v>
      </c>
      <c r="E150" s="665" t="s">
        <v>3239</v>
      </c>
      <c r="F150" s="666" t="s">
        <v>3240</v>
      </c>
      <c r="G150" s="665" t="s">
        <v>2833</v>
      </c>
      <c r="H150" s="665" t="s">
        <v>2834</v>
      </c>
      <c r="I150" s="667">
        <v>17.98</v>
      </c>
      <c r="J150" s="667">
        <v>50</v>
      </c>
      <c r="K150" s="668">
        <v>899</v>
      </c>
    </row>
    <row r="151" spans="1:11" ht="14.4" customHeight="1" x14ac:dyDescent="0.3">
      <c r="A151" s="663" t="s">
        <v>522</v>
      </c>
      <c r="B151" s="664" t="s">
        <v>1680</v>
      </c>
      <c r="C151" s="665" t="s">
        <v>532</v>
      </c>
      <c r="D151" s="666" t="s">
        <v>1682</v>
      </c>
      <c r="E151" s="665" t="s">
        <v>3239</v>
      </c>
      <c r="F151" s="666" t="s">
        <v>3240</v>
      </c>
      <c r="G151" s="665" t="s">
        <v>2708</v>
      </c>
      <c r="H151" s="665" t="s">
        <v>2709</v>
      </c>
      <c r="I151" s="667">
        <v>12.104999999999999</v>
      </c>
      <c r="J151" s="667">
        <v>70</v>
      </c>
      <c r="K151" s="668">
        <v>847.3</v>
      </c>
    </row>
    <row r="152" spans="1:11" ht="14.4" customHeight="1" x14ac:dyDescent="0.3">
      <c r="A152" s="663" t="s">
        <v>522</v>
      </c>
      <c r="B152" s="664" t="s">
        <v>1680</v>
      </c>
      <c r="C152" s="665" t="s">
        <v>532</v>
      </c>
      <c r="D152" s="666" t="s">
        <v>1682</v>
      </c>
      <c r="E152" s="665" t="s">
        <v>3239</v>
      </c>
      <c r="F152" s="666" t="s">
        <v>3240</v>
      </c>
      <c r="G152" s="665" t="s">
        <v>2712</v>
      </c>
      <c r="H152" s="665" t="s">
        <v>2713</v>
      </c>
      <c r="I152" s="667">
        <v>2.52</v>
      </c>
      <c r="J152" s="667">
        <v>50</v>
      </c>
      <c r="K152" s="668">
        <v>126</v>
      </c>
    </row>
    <row r="153" spans="1:11" ht="14.4" customHeight="1" x14ac:dyDescent="0.3">
      <c r="A153" s="663" t="s">
        <v>522</v>
      </c>
      <c r="B153" s="664" t="s">
        <v>1680</v>
      </c>
      <c r="C153" s="665" t="s">
        <v>532</v>
      </c>
      <c r="D153" s="666" t="s">
        <v>1682</v>
      </c>
      <c r="E153" s="665" t="s">
        <v>3239</v>
      </c>
      <c r="F153" s="666" t="s">
        <v>3240</v>
      </c>
      <c r="G153" s="665" t="s">
        <v>2835</v>
      </c>
      <c r="H153" s="665" t="s">
        <v>2836</v>
      </c>
      <c r="I153" s="667">
        <v>21.234999999999999</v>
      </c>
      <c r="J153" s="667">
        <v>80</v>
      </c>
      <c r="K153" s="668">
        <v>1698.7</v>
      </c>
    </row>
    <row r="154" spans="1:11" ht="14.4" customHeight="1" x14ac:dyDescent="0.3">
      <c r="A154" s="663" t="s">
        <v>522</v>
      </c>
      <c r="B154" s="664" t="s">
        <v>1680</v>
      </c>
      <c r="C154" s="665" t="s">
        <v>532</v>
      </c>
      <c r="D154" s="666" t="s">
        <v>1682</v>
      </c>
      <c r="E154" s="665" t="s">
        <v>3239</v>
      </c>
      <c r="F154" s="666" t="s">
        <v>3240</v>
      </c>
      <c r="G154" s="665" t="s">
        <v>2718</v>
      </c>
      <c r="H154" s="665" t="s">
        <v>2719</v>
      </c>
      <c r="I154" s="667">
        <v>2.29</v>
      </c>
      <c r="J154" s="667">
        <v>1</v>
      </c>
      <c r="K154" s="668">
        <v>2.29</v>
      </c>
    </row>
    <row r="155" spans="1:11" ht="14.4" customHeight="1" x14ac:dyDescent="0.3">
      <c r="A155" s="663" t="s">
        <v>522</v>
      </c>
      <c r="B155" s="664" t="s">
        <v>1680</v>
      </c>
      <c r="C155" s="665" t="s">
        <v>532</v>
      </c>
      <c r="D155" s="666" t="s">
        <v>1682</v>
      </c>
      <c r="E155" s="665" t="s">
        <v>3239</v>
      </c>
      <c r="F155" s="666" t="s">
        <v>3240</v>
      </c>
      <c r="G155" s="665" t="s">
        <v>2720</v>
      </c>
      <c r="H155" s="665" t="s">
        <v>2721</v>
      </c>
      <c r="I155" s="667">
        <v>484.04</v>
      </c>
      <c r="J155" s="667">
        <v>5</v>
      </c>
      <c r="K155" s="668">
        <v>2420.1999999999998</v>
      </c>
    </row>
    <row r="156" spans="1:11" ht="14.4" customHeight="1" x14ac:dyDescent="0.3">
      <c r="A156" s="663" t="s">
        <v>522</v>
      </c>
      <c r="B156" s="664" t="s">
        <v>1680</v>
      </c>
      <c r="C156" s="665" t="s">
        <v>532</v>
      </c>
      <c r="D156" s="666" t="s">
        <v>1682</v>
      </c>
      <c r="E156" s="665" t="s">
        <v>3239</v>
      </c>
      <c r="F156" s="666" t="s">
        <v>3240</v>
      </c>
      <c r="G156" s="665" t="s">
        <v>2726</v>
      </c>
      <c r="H156" s="665" t="s">
        <v>2727</v>
      </c>
      <c r="I156" s="667">
        <v>2.33</v>
      </c>
      <c r="J156" s="667">
        <v>100</v>
      </c>
      <c r="K156" s="668">
        <v>232.9</v>
      </c>
    </row>
    <row r="157" spans="1:11" ht="14.4" customHeight="1" x14ac:dyDescent="0.3">
      <c r="A157" s="663" t="s">
        <v>522</v>
      </c>
      <c r="B157" s="664" t="s">
        <v>1680</v>
      </c>
      <c r="C157" s="665" t="s">
        <v>532</v>
      </c>
      <c r="D157" s="666" t="s">
        <v>1682</v>
      </c>
      <c r="E157" s="665" t="s">
        <v>3239</v>
      </c>
      <c r="F157" s="666" t="s">
        <v>3240</v>
      </c>
      <c r="G157" s="665" t="s">
        <v>2728</v>
      </c>
      <c r="H157" s="665" t="s">
        <v>2729</v>
      </c>
      <c r="I157" s="667">
        <v>90.75</v>
      </c>
      <c r="J157" s="667">
        <v>15</v>
      </c>
      <c r="K157" s="668">
        <v>1361.25</v>
      </c>
    </row>
    <row r="158" spans="1:11" ht="14.4" customHeight="1" x14ac:dyDescent="0.3">
      <c r="A158" s="663" t="s">
        <v>522</v>
      </c>
      <c r="B158" s="664" t="s">
        <v>1680</v>
      </c>
      <c r="C158" s="665" t="s">
        <v>532</v>
      </c>
      <c r="D158" s="666" t="s">
        <v>1682</v>
      </c>
      <c r="E158" s="665" t="s">
        <v>3239</v>
      </c>
      <c r="F158" s="666" t="s">
        <v>3240</v>
      </c>
      <c r="G158" s="665" t="s">
        <v>2733</v>
      </c>
      <c r="H158" s="665" t="s">
        <v>2734</v>
      </c>
      <c r="I158" s="667">
        <v>172.5</v>
      </c>
      <c r="J158" s="667">
        <v>1</v>
      </c>
      <c r="K158" s="668">
        <v>172.5</v>
      </c>
    </row>
    <row r="159" spans="1:11" ht="14.4" customHeight="1" x14ac:dyDescent="0.3">
      <c r="A159" s="663" t="s">
        <v>522</v>
      </c>
      <c r="B159" s="664" t="s">
        <v>1680</v>
      </c>
      <c r="C159" s="665" t="s">
        <v>532</v>
      </c>
      <c r="D159" s="666" t="s">
        <v>1682</v>
      </c>
      <c r="E159" s="665" t="s">
        <v>3239</v>
      </c>
      <c r="F159" s="666" t="s">
        <v>3240</v>
      </c>
      <c r="G159" s="665" t="s">
        <v>2737</v>
      </c>
      <c r="H159" s="665" t="s">
        <v>2738</v>
      </c>
      <c r="I159" s="667">
        <v>6.32</v>
      </c>
      <c r="J159" s="667">
        <v>100</v>
      </c>
      <c r="K159" s="668">
        <v>631.62</v>
      </c>
    </row>
    <row r="160" spans="1:11" ht="14.4" customHeight="1" x14ac:dyDescent="0.3">
      <c r="A160" s="663" t="s">
        <v>522</v>
      </c>
      <c r="B160" s="664" t="s">
        <v>1680</v>
      </c>
      <c r="C160" s="665" t="s">
        <v>532</v>
      </c>
      <c r="D160" s="666" t="s">
        <v>1682</v>
      </c>
      <c r="E160" s="665" t="s">
        <v>3239</v>
      </c>
      <c r="F160" s="666" t="s">
        <v>3240</v>
      </c>
      <c r="G160" s="665" t="s">
        <v>2739</v>
      </c>
      <c r="H160" s="665" t="s">
        <v>2740</v>
      </c>
      <c r="I160" s="667">
        <v>5.38</v>
      </c>
      <c r="J160" s="667">
        <v>400</v>
      </c>
      <c r="K160" s="668">
        <v>2152.6</v>
      </c>
    </row>
    <row r="161" spans="1:11" ht="14.4" customHeight="1" x14ac:dyDescent="0.3">
      <c r="A161" s="663" t="s">
        <v>522</v>
      </c>
      <c r="B161" s="664" t="s">
        <v>1680</v>
      </c>
      <c r="C161" s="665" t="s">
        <v>532</v>
      </c>
      <c r="D161" s="666" t="s">
        <v>1682</v>
      </c>
      <c r="E161" s="665" t="s">
        <v>3239</v>
      </c>
      <c r="F161" s="666" t="s">
        <v>3240</v>
      </c>
      <c r="G161" s="665" t="s">
        <v>2747</v>
      </c>
      <c r="H161" s="665" t="s">
        <v>2748</v>
      </c>
      <c r="I161" s="667">
        <v>3.4233333333333333</v>
      </c>
      <c r="J161" s="667">
        <v>320</v>
      </c>
      <c r="K161" s="668">
        <v>1095.5999999999999</v>
      </c>
    </row>
    <row r="162" spans="1:11" ht="14.4" customHeight="1" x14ac:dyDescent="0.3">
      <c r="A162" s="663" t="s">
        <v>522</v>
      </c>
      <c r="B162" s="664" t="s">
        <v>1680</v>
      </c>
      <c r="C162" s="665" t="s">
        <v>532</v>
      </c>
      <c r="D162" s="666" t="s">
        <v>1682</v>
      </c>
      <c r="E162" s="665" t="s">
        <v>3239</v>
      </c>
      <c r="F162" s="666" t="s">
        <v>3240</v>
      </c>
      <c r="G162" s="665" t="s">
        <v>2837</v>
      </c>
      <c r="H162" s="665" t="s">
        <v>2838</v>
      </c>
      <c r="I162" s="667">
        <v>6.1</v>
      </c>
      <c r="J162" s="667">
        <v>20</v>
      </c>
      <c r="K162" s="668">
        <v>122</v>
      </c>
    </row>
    <row r="163" spans="1:11" ht="14.4" customHeight="1" x14ac:dyDescent="0.3">
      <c r="A163" s="663" t="s">
        <v>522</v>
      </c>
      <c r="B163" s="664" t="s">
        <v>1680</v>
      </c>
      <c r="C163" s="665" t="s">
        <v>532</v>
      </c>
      <c r="D163" s="666" t="s">
        <v>1682</v>
      </c>
      <c r="E163" s="665" t="s">
        <v>3239</v>
      </c>
      <c r="F163" s="666" t="s">
        <v>3240</v>
      </c>
      <c r="G163" s="665" t="s">
        <v>2749</v>
      </c>
      <c r="H163" s="665" t="s">
        <v>2750</v>
      </c>
      <c r="I163" s="667">
        <v>9.4366666666666656</v>
      </c>
      <c r="J163" s="667">
        <v>200</v>
      </c>
      <c r="K163" s="668">
        <v>1887</v>
      </c>
    </row>
    <row r="164" spans="1:11" ht="14.4" customHeight="1" x14ac:dyDescent="0.3">
      <c r="A164" s="663" t="s">
        <v>522</v>
      </c>
      <c r="B164" s="664" t="s">
        <v>1680</v>
      </c>
      <c r="C164" s="665" t="s">
        <v>532</v>
      </c>
      <c r="D164" s="666" t="s">
        <v>1682</v>
      </c>
      <c r="E164" s="665" t="s">
        <v>3239</v>
      </c>
      <c r="F164" s="666" t="s">
        <v>3240</v>
      </c>
      <c r="G164" s="665" t="s">
        <v>2839</v>
      </c>
      <c r="H164" s="665" t="s">
        <v>2840</v>
      </c>
      <c r="I164" s="667">
        <v>12.52</v>
      </c>
      <c r="J164" s="667">
        <v>35</v>
      </c>
      <c r="K164" s="668">
        <v>438.32</v>
      </c>
    </row>
    <row r="165" spans="1:11" ht="14.4" customHeight="1" x14ac:dyDescent="0.3">
      <c r="A165" s="663" t="s">
        <v>522</v>
      </c>
      <c r="B165" s="664" t="s">
        <v>1680</v>
      </c>
      <c r="C165" s="665" t="s">
        <v>532</v>
      </c>
      <c r="D165" s="666" t="s">
        <v>1682</v>
      </c>
      <c r="E165" s="665" t="s">
        <v>3239</v>
      </c>
      <c r="F165" s="666" t="s">
        <v>3240</v>
      </c>
      <c r="G165" s="665" t="s">
        <v>2753</v>
      </c>
      <c r="H165" s="665" t="s">
        <v>2754</v>
      </c>
      <c r="I165" s="667">
        <v>5.77</v>
      </c>
      <c r="J165" s="667">
        <v>100</v>
      </c>
      <c r="K165" s="668">
        <v>577.16999999999996</v>
      </c>
    </row>
    <row r="166" spans="1:11" ht="14.4" customHeight="1" x14ac:dyDescent="0.3">
      <c r="A166" s="663" t="s">
        <v>522</v>
      </c>
      <c r="B166" s="664" t="s">
        <v>1680</v>
      </c>
      <c r="C166" s="665" t="s">
        <v>532</v>
      </c>
      <c r="D166" s="666" t="s">
        <v>1682</v>
      </c>
      <c r="E166" s="665" t="s">
        <v>3239</v>
      </c>
      <c r="F166" s="666" t="s">
        <v>3240</v>
      </c>
      <c r="G166" s="665" t="s">
        <v>2841</v>
      </c>
      <c r="H166" s="665" t="s">
        <v>2842</v>
      </c>
      <c r="I166" s="667">
        <v>20.149999999999999</v>
      </c>
      <c r="J166" s="667">
        <v>35</v>
      </c>
      <c r="K166" s="668">
        <v>705.13</v>
      </c>
    </row>
    <row r="167" spans="1:11" ht="14.4" customHeight="1" x14ac:dyDescent="0.3">
      <c r="A167" s="663" t="s">
        <v>522</v>
      </c>
      <c r="B167" s="664" t="s">
        <v>1680</v>
      </c>
      <c r="C167" s="665" t="s">
        <v>532</v>
      </c>
      <c r="D167" s="666" t="s">
        <v>1682</v>
      </c>
      <c r="E167" s="665" t="s">
        <v>3239</v>
      </c>
      <c r="F167" s="666" t="s">
        <v>3240</v>
      </c>
      <c r="G167" s="665" t="s">
        <v>2843</v>
      </c>
      <c r="H167" s="665" t="s">
        <v>2844</v>
      </c>
      <c r="I167" s="667">
        <v>4.24</v>
      </c>
      <c r="J167" s="667">
        <v>1200</v>
      </c>
      <c r="K167" s="668">
        <v>5082</v>
      </c>
    </row>
    <row r="168" spans="1:11" ht="14.4" customHeight="1" x14ac:dyDescent="0.3">
      <c r="A168" s="663" t="s">
        <v>522</v>
      </c>
      <c r="B168" s="664" t="s">
        <v>1680</v>
      </c>
      <c r="C168" s="665" t="s">
        <v>532</v>
      </c>
      <c r="D168" s="666" t="s">
        <v>1682</v>
      </c>
      <c r="E168" s="665" t="s">
        <v>3239</v>
      </c>
      <c r="F168" s="666" t="s">
        <v>3240</v>
      </c>
      <c r="G168" s="665" t="s">
        <v>2845</v>
      </c>
      <c r="H168" s="665" t="s">
        <v>2846</v>
      </c>
      <c r="I168" s="667">
        <v>12.84</v>
      </c>
      <c r="J168" s="667">
        <v>50</v>
      </c>
      <c r="K168" s="668">
        <v>641.91</v>
      </c>
    </row>
    <row r="169" spans="1:11" ht="14.4" customHeight="1" x14ac:dyDescent="0.3">
      <c r="A169" s="663" t="s">
        <v>522</v>
      </c>
      <c r="B169" s="664" t="s">
        <v>1680</v>
      </c>
      <c r="C169" s="665" t="s">
        <v>532</v>
      </c>
      <c r="D169" s="666" t="s">
        <v>1682</v>
      </c>
      <c r="E169" s="665" t="s">
        <v>3239</v>
      </c>
      <c r="F169" s="666" t="s">
        <v>3240</v>
      </c>
      <c r="G169" s="665" t="s">
        <v>2847</v>
      </c>
      <c r="H169" s="665" t="s">
        <v>2848</v>
      </c>
      <c r="I169" s="667">
        <v>9.68</v>
      </c>
      <c r="J169" s="667">
        <v>50</v>
      </c>
      <c r="K169" s="668">
        <v>484</v>
      </c>
    </row>
    <row r="170" spans="1:11" ht="14.4" customHeight="1" x14ac:dyDescent="0.3">
      <c r="A170" s="663" t="s">
        <v>522</v>
      </c>
      <c r="B170" s="664" t="s">
        <v>1680</v>
      </c>
      <c r="C170" s="665" t="s">
        <v>532</v>
      </c>
      <c r="D170" s="666" t="s">
        <v>1682</v>
      </c>
      <c r="E170" s="665" t="s">
        <v>3253</v>
      </c>
      <c r="F170" s="666" t="s">
        <v>3254</v>
      </c>
      <c r="G170" s="665" t="s">
        <v>2849</v>
      </c>
      <c r="H170" s="665" t="s">
        <v>2850</v>
      </c>
      <c r="I170" s="667">
        <v>6.02</v>
      </c>
      <c r="J170" s="667">
        <v>150</v>
      </c>
      <c r="K170" s="668">
        <v>902.5</v>
      </c>
    </row>
    <row r="171" spans="1:11" ht="14.4" customHeight="1" x14ac:dyDescent="0.3">
      <c r="A171" s="663" t="s">
        <v>522</v>
      </c>
      <c r="B171" s="664" t="s">
        <v>1680</v>
      </c>
      <c r="C171" s="665" t="s">
        <v>532</v>
      </c>
      <c r="D171" s="666" t="s">
        <v>1682</v>
      </c>
      <c r="E171" s="665" t="s">
        <v>3255</v>
      </c>
      <c r="F171" s="666" t="s">
        <v>3256</v>
      </c>
      <c r="G171" s="665" t="s">
        <v>2851</v>
      </c>
      <c r="H171" s="665" t="s">
        <v>2852</v>
      </c>
      <c r="I171" s="667">
        <v>196.56</v>
      </c>
      <c r="J171" s="667">
        <v>1</v>
      </c>
      <c r="K171" s="668">
        <v>196.56</v>
      </c>
    </row>
    <row r="172" spans="1:11" ht="14.4" customHeight="1" x14ac:dyDescent="0.3">
      <c r="A172" s="663" t="s">
        <v>522</v>
      </c>
      <c r="B172" s="664" t="s">
        <v>1680</v>
      </c>
      <c r="C172" s="665" t="s">
        <v>532</v>
      </c>
      <c r="D172" s="666" t="s">
        <v>1682</v>
      </c>
      <c r="E172" s="665" t="s">
        <v>3255</v>
      </c>
      <c r="F172" s="666" t="s">
        <v>3256</v>
      </c>
      <c r="G172" s="665" t="s">
        <v>2853</v>
      </c>
      <c r="H172" s="665" t="s">
        <v>2854</v>
      </c>
      <c r="I172" s="667">
        <v>32.19</v>
      </c>
      <c r="J172" s="667">
        <v>25</v>
      </c>
      <c r="K172" s="668">
        <v>804.65</v>
      </c>
    </row>
    <row r="173" spans="1:11" ht="14.4" customHeight="1" x14ac:dyDescent="0.3">
      <c r="A173" s="663" t="s">
        <v>522</v>
      </c>
      <c r="B173" s="664" t="s">
        <v>1680</v>
      </c>
      <c r="C173" s="665" t="s">
        <v>532</v>
      </c>
      <c r="D173" s="666" t="s">
        <v>1682</v>
      </c>
      <c r="E173" s="665" t="s">
        <v>3255</v>
      </c>
      <c r="F173" s="666" t="s">
        <v>3256</v>
      </c>
      <c r="G173" s="665" t="s">
        <v>2855</v>
      </c>
      <c r="H173" s="665" t="s">
        <v>2856</v>
      </c>
      <c r="I173" s="667">
        <v>3242</v>
      </c>
      <c r="J173" s="667">
        <v>1</v>
      </c>
      <c r="K173" s="668">
        <v>3242</v>
      </c>
    </row>
    <row r="174" spans="1:11" ht="14.4" customHeight="1" x14ac:dyDescent="0.3">
      <c r="A174" s="663" t="s">
        <v>522</v>
      </c>
      <c r="B174" s="664" t="s">
        <v>1680</v>
      </c>
      <c r="C174" s="665" t="s">
        <v>532</v>
      </c>
      <c r="D174" s="666" t="s">
        <v>1682</v>
      </c>
      <c r="E174" s="665" t="s">
        <v>3255</v>
      </c>
      <c r="F174" s="666" t="s">
        <v>3256</v>
      </c>
      <c r="G174" s="665" t="s">
        <v>2857</v>
      </c>
      <c r="H174" s="665" t="s">
        <v>2858</v>
      </c>
      <c r="I174" s="667">
        <v>118.58</v>
      </c>
      <c r="J174" s="667">
        <v>10</v>
      </c>
      <c r="K174" s="668">
        <v>1185.8</v>
      </c>
    </row>
    <row r="175" spans="1:11" ht="14.4" customHeight="1" x14ac:dyDescent="0.3">
      <c r="A175" s="663" t="s">
        <v>522</v>
      </c>
      <c r="B175" s="664" t="s">
        <v>1680</v>
      </c>
      <c r="C175" s="665" t="s">
        <v>532</v>
      </c>
      <c r="D175" s="666" t="s">
        <v>1682</v>
      </c>
      <c r="E175" s="665" t="s">
        <v>3255</v>
      </c>
      <c r="F175" s="666" t="s">
        <v>3256</v>
      </c>
      <c r="G175" s="665" t="s">
        <v>2859</v>
      </c>
      <c r="H175" s="665" t="s">
        <v>2860</v>
      </c>
      <c r="I175" s="667">
        <v>1840</v>
      </c>
      <c r="J175" s="667">
        <v>1</v>
      </c>
      <c r="K175" s="668">
        <v>1840</v>
      </c>
    </row>
    <row r="176" spans="1:11" ht="14.4" customHeight="1" x14ac:dyDescent="0.3">
      <c r="A176" s="663" t="s">
        <v>522</v>
      </c>
      <c r="B176" s="664" t="s">
        <v>1680</v>
      </c>
      <c r="C176" s="665" t="s">
        <v>532</v>
      </c>
      <c r="D176" s="666" t="s">
        <v>1682</v>
      </c>
      <c r="E176" s="665" t="s">
        <v>3255</v>
      </c>
      <c r="F176" s="666" t="s">
        <v>3256</v>
      </c>
      <c r="G176" s="665" t="s">
        <v>2861</v>
      </c>
      <c r="H176" s="665" t="s">
        <v>2862</v>
      </c>
      <c r="I176" s="667">
        <v>1633</v>
      </c>
      <c r="J176" s="667">
        <v>1</v>
      </c>
      <c r="K176" s="668">
        <v>1633</v>
      </c>
    </row>
    <row r="177" spans="1:11" ht="14.4" customHeight="1" x14ac:dyDescent="0.3">
      <c r="A177" s="663" t="s">
        <v>522</v>
      </c>
      <c r="B177" s="664" t="s">
        <v>1680</v>
      </c>
      <c r="C177" s="665" t="s">
        <v>532</v>
      </c>
      <c r="D177" s="666" t="s">
        <v>1682</v>
      </c>
      <c r="E177" s="665" t="s">
        <v>3255</v>
      </c>
      <c r="F177" s="666" t="s">
        <v>3256</v>
      </c>
      <c r="G177" s="665" t="s">
        <v>2863</v>
      </c>
      <c r="H177" s="665" t="s">
        <v>2864</v>
      </c>
      <c r="I177" s="667">
        <v>3936.23</v>
      </c>
      <c r="J177" s="667">
        <v>1</v>
      </c>
      <c r="K177" s="668">
        <v>3936.23</v>
      </c>
    </row>
    <row r="178" spans="1:11" ht="14.4" customHeight="1" x14ac:dyDescent="0.3">
      <c r="A178" s="663" t="s">
        <v>522</v>
      </c>
      <c r="B178" s="664" t="s">
        <v>1680</v>
      </c>
      <c r="C178" s="665" t="s">
        <v>532</v>
      </c>
      <c r="D178" s="666" t="s">
        <v>1682</v>
      </c>
      <c r="E178" s="665" t="s">
        <v>3255</v>
      </c>
      <c r="F178" s="666" t="s">
        <v>3256</v>
      </c>
      <c r="G178" s="665" t="s">
        <v>2865</v>
      </c>
      <c r="H178" s="665" t="s">
        <v>2866</v>
      </c>
      <c r="I178" s="667">
        <v>2897.5</v>
      </c>
      <c r="J178" s="667">
        <v>1</v>
      </c>
      <c r="K178" s="668">
        <v>2897.5</v>
      </c>
    </row>
    <row r="179" spans="1:11" ht="14.4" customHeight="1" x14ac:dyDescent="0.3">
      <c r="A179" s="663" t="s">
        <v>522</v>
      </c>
      <c r="B179" s="664" t="s">
        <v>1680</v>
      </c>
      <c r="C179" s="665" t="s">
        <v>532</v>
      </c>
      <c r="D179" s="666" t="s">
        <v>1682</v>
      </c>
      <c r="E179" s="665" t="s">
        <v>3255</v>
      </c>
      <c r="F179" s="666" t="s">
        <v>3256</v>
      </c>
      <c r="G179" s="665" t="s">
        <v>2867</v>
      </c>
      <c r="H179" s="665" t="s">
        <v>2868</v>
      </c>
      <c r="I179" s="667">
        <v>294.5</v>
      </c>
      <c r="J179" s="667">
        <v>8</v>
      </c>
      <c r="K179" s="668">
        <v>2394.0100000000002</v>
      </c>
    </row>
    <row r="180" spans="1:11" ht="14.4" customHeight="1" x14ac:dyDescent="0.3">
      <c r="A180" s="663" t="s">
        <v>522</v>
      </c>
      <c r="B180" s="664" t="s">
        <v>1680</v>
      </c>
      <c r="C180" s="665" t="s">
        <v>532</v>
      </c>
      <c r="D180" s="666" t="s">
        <v>1682</v>
      </c>
      <c r="E180" s="665" t="s">
        <v>3255</v>
      </c>
      <c r="F180" s="666" t="s">
        <v>3256</v>
      </c>
      <c r="G180" s="665" t="s">
        <v>2869</v>
      </c>
      <c r="H180" s="665" t="s">
        <v>2870</v>
      </c>
      <c r="I180" s="667">
        <v>278.3</v>
      </c>
      <c r="J180" s="667">
        <v>1</v>
      </c>
      <c r="K180" s="668">
        <v>278.3</v>
      </c>
    </row>
    <row r="181" spans="1:11" ht="14.4" customHeight="1" x14ac:dyDescent="0.3">
      <c r="A181" s="663" t="s">
        <v>522</v>
      </c>
      <c r="B181" s="664" t="s">
        <v>1680</v>
      </c>
      <c r="C181" s="665" t="s">
        <v>532</v>
      </c>
      <c r="D181" s="666" t="s">
        <v>1682</v>
      </c>
      <c r="E181" s="665" t="s">
        <v>3255</v>
      </c>
      <c r="F181" s="666" t="s">
        <v>3256</v>
      </c>
      <c r="G181" s="665" t="s">
        <v>2871</v>
      </c>
      <c r="H181" s="665" t="s">
        <v>2872</v>
      </c>
      <c r="I181" s="667">
        <v>338.78</v>
      </c>
      <c r="J181" s="667">
        <v>3</v>
      </c>
      <c r="K181" s="668">
        <v>1016.35</v>
      </c>
    </row>
    <row r="182" spans="1:11" ht="14.4" customHeight="1" x14ac:dyDescent="0.3">
      <c r="A182" s="663" t="s">
        <v>522</v>
      </c>
      <c r="B182" s="664" t="s">
        <v>1680</v>
      </c>
      <c r="C182" s="665" t="s">
        <v>532</v>
      </c>
      <c r="D182" s="666" t="s">
        <v>1682</v>
      </c>
      <c r="E182" s="665" t="s">
        <v>3255</v>
      </c>
      <c r="F182" s="666" t="s">
        <v>3256</v>
      </c>
      <c r="G182" s="665" t="s">
        <v>2873</v>
      </c>
      <c r="H182" s="665" t="s">
        <v>2874</v>
      </c>
      <c r="I182" s="667">
        <v>411.37</v>
      </c>
      <c r="J182" s="667">
        <v>3</v>
      </c>
      <c r="K182" s="668">
        <v>1234.0999999999999</v>
      </c>
    </row>
    <row r="183" spans="1:11" ht="14.4" customHeight="1" x14ac:dyDescent="0.3">
      <c r="A183" s="663" t="s">
        <v>522</v>
      </c>
      <c r="B183" s="664" t="s">
        <v>1680</v>
      </c>
      <c r="C183" s="665" t="s">
        <v>532</v>
      </c>
      <c r="D183" s="666" t="s">
        <v>1682</v>
      </c>
      <c r="E183" s="665" t="s">
        <v>3255</v>
      </c>
      <c r="F183" s="666" t="s">
        <v>3256</v>
      </c>
      <c r="G183" s="665" t="s">
        <v>2875</v>
      </c>
      <c r="H183" s="665" t="s">
        <v>2876</v>
      </c>
      <c r="I183" s="667">
        <v>2262.6999999999998</v>
      </c>
      <c r="J183" s="667">
        <v>1</v>
      </c>
      <c r="K183" s="668">
        <v>2262.6999999999998</v>
      </c>
    </row>
    <row r="184" spans="1:11" ht="14.4" customHeight="1" x14ac:dyDescent="0.3">
      <c r="A184" s="663" t="s">
        <v>522</v>
      </c>
      <c r="B184" s="664" t="s">
        <v>1680</v>
      </c>
      <c r="C184" s="665" t="s">
        <v>532</v>
      </c>
      <c r="D184" s="666" t="s">
        <v>1682</v>
      </c>
      <c r="E184" s="665" t="s">
        <v>3255</v>
      </c>
      <c r="F184" s="666" t="s">
        <v>3256</v>
      </c>
      <c r="G184" s="665" t="s">
        <v>2877</v>
      </c>
      <c r="H184" s="665" t="s">
        <v>2878</v>
      </c>
      <c r="I184" s="667">
        <v>4168.45</v>
      </c>
      <c r="J184" s="667">
        <v>1</v>
      </c>
      <c r="K184" s="668">
        <v>4168.45</v>
      </c>
    </row>
    <row r="185" spans="1:11" ht="14.4" customHeight="1" x14ac:dyDescent="0.3">
      <c r="A185" s="663" t="s">
        <v>522</v>
      </c>
      <c r="B185" s="664" t="s">
        <v>1680</v>
      </c>
      <c r="C185" s="665" t="s">
        <v>532</v>
      </c>
      <c r="D185" s="666" t="s">
        <v>1682</v>
      </c>
      <c r="E185" s="665" t="s">
        <v>3255</v>
      </c>
      <c r="F185" s="666" t="s">
        <v>3256</v>
      </c>
      <c r="G185" s="665" t="s">
        <v>2879</v>
      </c>
      <c r="H185" s="665" t="s">
        <v>2880</v>
      </c>
      <c r="I185" s="667">
        <v>2897.51</v>
      </c>
      <c r="J185" s="667">
        <v>1</v>
      </c>
      <c r="K185" s="668">
        <v>2897.51</v>
      </c>
    </row>
    <row r="186" spans="1:11" ht="14.4" customHeight="1" x14ac:dyDescent="0.3">
      <c r="A186" s="663" t="s">
        <v>522</v>
      </c>
      <c r="B186" s="664" t="s">
        <v>1680</v>
      </c>
      <c r="C186" s="665" t="s">
        <v>532</v>
      </c>
      <c r="D186" s="666" t="s">
        <v>1682</v>
      </c>
      <c r="E186" s="665" t="s">
        <v>3255</v>
      </c>
      <c r="F186" s="666" t="s">
        <v>3256</v>
      </c>
      <c r="G186" s="665" t="s">
        <v>2881</v>
      </c>
      <c r="H186" s="665" t="s">
        <v>2882</v>
      </c>
      <c r="I186" s="667">
        <v>606.5</v>
      </c>
      <c r="J186" s="667">
        <v>5</v>
      </c>
      <c r="K186" s="668">
        <v>3032.5</v>
      </c>
    </row>
    <row r="187" spans="1:11" ht="14.4" customHeight="1" x14ac:dyDescent="0.3">
      <c r="A187" s="663" t="s">
        <v>522</v>
      </c>
      <c r="B187" s="664" t="s">
        <v>1680</v>
      </c>
      <c r="C187" s="665" t="s">
        <v>532</v>
      </c>
      <c r="D187" s="666" t="s">
        <v>1682</v>
      </c>
      <c r="E187" s="665" t="s">
        <v>3255</v>
      </c>
      <c r="F187" s="666" t="s">
        <v>3256</v>
      </c>
      <c r="G187" s="665" t="s">
        <v>2883</v>
      </c>
      <c r="H187" s="665" t="s">
        <v>2884</v>
      </c>
      <c r="I187" s="667">
        <v>606.5</v>
      </c>
      <c r="J187" s="667">
        <v>5</v>
      </c>
      <c r="K187" s="668">
        <v>3032.5</v>
      </c>
    </row>
    <row r="188" spans="1:11" ht="14.4" customHeight="1" x14ac:dyDescent="0.3">
      <c r="A188" s="663" t="s">
        <v>522</v>
      </c>
      <c r="B188" s="664" t="s">
        <v>1680</v>
      </c>
      <c r="C188" s="665" t="s">
        <v>532</v>
      </c>
      <c r="D188" s="666" t="s">
        <v>1682</v>
      </c>
      <c r="E188" s="665" t="s">
        <v>3255</v>
      </c>
      <c r="F188" s="666" t="s">
        <v>3256</v>
      </c>
      <c r="G188" s="665" t="s">
        <v>2885</v>
      </c>
      <c r="H188" s="665" t="s">
        <v>2886</v>
      </c>
      <c r="I188" s="667">
        <v>1244.5</v>
      </c>
      <c r="J188" s="667">
        <v>1</v>
      </c>
      <c r="K188" s="668">
        <v>1244.5</v>
      </c>
    </row>
    <row r="189" spans="1:11" ht="14.4" customHeight="1" x14ac:dyDescent="0.3">
      <c r="A189" s="663" t="s">
        <v>522</v>
      </c>
      <c r="B189" s="664" t="s">
        <v>1680</v>
      </c>
      <c r="C189" s="665" t="s">
        <v>532</v>
      </c>
      <c r="D189" s="666" t="s">
        <v>1682</v>
      </c>
      <c r="E189" s="665" t="s">
        <v>3255</v>
      </c>
      <c r="F189" s="666" t="s">
        <v>3256</v>
      </c>
      <c r="G189" s="665" t="s">
        <v>2887</v>
      </c>
      <c r="H189" s="665" t="s">
        <v>2888</v>
      </c>
      <c r="I189" s="667">
        <v>649</v>
      </c>
      <c r="J189" s="667">
        <v>1</v>
      </c>
      <c r="K189" s="668">
        <v>649</v>
      </c>
    </row>
    <row r="190" spans="1:11" ht="14.4" customHeight="1" x14ac:dyDescent="0.3">
      <c r="A190" s="663" t="s">
        <v>522</v>
      </c>
      <c r="B190" s="664" t="s">
        <v>1680</v>
      </c>
      <c r="C190" s="665" t="s">
        <v>532</v>
      </c>
      <c r="D190" s="666" t="s">
        <v>1682</v>
      </c>
      <c r="E190" s="665" t="s">
        <v>3255</v>
      </c>
      <c r="F190" s="666" t="s">
        <v>3256</v>
      </c>
      <c r="G190" s="665" t="s">
        <v>2889</v>
      </c>
      <c r="H190" s="665" t="s">
        <v>2890</v>
      </c>
      <c r="I190" s="667">
        <v>2897.5</v>
      </c>
      <c r="J190" s="667">
        <v>2</v>
      </c>
      <c r="K190" s="668">
        <v>5795</v>
      </c>
    </row>
    <row r="191" spans="1:11" ht="14.4" customHeight="1" x14ac:dyDescent="0.3">
      <c r="A191" s="663" t="s">
        <v>522</v>
      </c>
      <c r="B191" s="664" t="s">
        <v>1680</v>
      </c>
      <c r="C191" s="665" t="s">
        <v>532</v>
      </c>
      <c r="D191" s="666" t="s">
        <v>1682</v>
      </c>
      <c r="E191" s="665" t="s">
        <v>3255</v>
      </c>
      <c r="F191" s="666" t="s">
        <v>3256</v>
      </c>
      <c r="G191" s="665" t="s">
        <v>2891</v>
      </c>
      <c r="H191" s="665" t="s">
        <v>2892</v>
      </c>
      <c r="I191" s="667">
        <v>2897.5050000000001</v>
      </c>
      <c r="J191" s="667">
        <v>4</v>
      </c>
      <c r="K191" s="668">
        <v>11590.01</v>
      </c>
    </row>
    <row r="192" spans="1:11" ht="14.4" customHeight="1" x14ac:dyDescent="0.3">
      <c r="A192" s="663" t="s">
        <v>522</v>
      </c>
      <c r="B192" s="664" t="s">
        <v>1680</v>
      </c>
      <c r="C192" s="665" t="s">
        <v>532</v>
      </c>
      <c r="D192" s="666" t="s">
        <v>1682</v>
      </c>
      <c r="E192" s="665" t="s">
        <v>3255</v>
      </c>
      <c r="F192" s="666" t="s">
        <v>3256</v>
      </c>
      <c r="G192" s="665" t="s">
        <v>2893</v>
      </c>
      <c r="H192" s="665" t="s">
        <v>2894</v>
      </c>
      <c r="I192" s="667">
        <v>1420</v>
      </c>
      <c r="J192" s="667">
        <v>1</v>
      </c>
      <c r="K192" s="668">
        <v>1420</v>
      </c>
    </row>
    <row r="193" spans="1:11" ht="14.4" customHeight="1" x14ac:dyDescent="0.3">
      <c r="A193" s="663" t="s">
        <v>522</v>
      </c>
      <c r="B193" s="664" t="s">
        <v>1680</v>
      </c>
      <c r="C193" s="665" t="s">
        <v>532</v>
      </c>
      <c r="D193" s="666" t="s">
        <v>1682</v>
      </c>
      <c r="E193" s="665" t="s">
        <v>3245</v>
      </c>
      <c r="F193" s="666" t="s">
        <v>3246</v>
      </c>
      <c r="G193" s="665" t="s">
        <v>2895</v>
      </c>
      <c r="H193" s="665" t="s">
        <v>2896</v>
      </c>
      <c r="I193" s="667">
        <v>24.73</v>
      </c>
      <c r="J193" s="667">
        <v>36</v>
      </c>
      <c r="K193" s="668">
        <v>890.1</v>
      </c>
    </row>
    <row r="194" spans="1:11" ht="14.4" customHeight="1" x14ac:dyDescent="0.3">
      <c r="A194" s="663" t="s">
        <v>522</v>
      </c>
      <c r="B194" s="664" t="s">
        <v>1680</v>
      </c>
      <c r="C194" s="665" t="s">
        <v>532</v>
      </c>
      <c r="D194" s="666" t="s">
        <v>1682</v>
      </c>
      <c r="E194" s="665" t="s">
        <v>3245</v>
      </c>
      <c r="F194" s="666" t="s">
        <v>3246</v>
      </c>
      <c r="G194" s="665" t="s">
        <v>2767</v>
      </c>
      <c r="H194" s="665" t="s">
        <v>2768</v>
      </c>
      <c r="I194" s="667">
        <v>42.1</v>
      </c>
      <c r="J194" s="667">
        <v>144</v>
      </c>
      <c r="K194" s="668">
        <v>6062.9</v>
      </c>
    </row>
    <row r="195" spans="1:11" ht="14.4" customHeight="1" x14ac:dyDescent="0.3">
      <c r="A195" s="663" t="s">
        <v>522</v>
      </c>
      <c r="B195" s="664" t="s">
        <v>1680</v>
      </c>
      <c r="C195" s="665" t="s">
        <v>532</v>
      </c>
      <c r="D195" s="666" t="s">
        <v>1682</v>
      </c>
      <c r="E195" s="665" t="s">
        <v>3245</v>
      </c>
      <c r="F195" s="666" t="s">
        <v>3246</v>
      </c>
      <c r="G195" s="665" t="s">
        <v>2769</v>
      </c>
      <c r="H195" s="665" t="s">
        <v>2770</v>
      </c>
      <c r="I195" s="667">
        <v>39.67</v>
      </c>
      <c r="J195" s="667">
        <v>72</v>
      </c>
      <c r="K195" s="668">
        <v>2856.6</v>
      </c>
    </row>
    <row r="196" spans="1:11" ht="14.4" customHeight="1" x14ac:dyDescent="0.3">
      <c r="A196" s="663" t="s">
        <v>522</v>
      </c>
      <c r="B196" s="664" t="s">
        <v>1680</v>
      </c>
      <c r="C196" s="665" t="s">
        <v>532</v>
      </c>
      <c r="D196" s="666" t="s">
        <v>1682</v>
      </c>
      <c r="E196" s="665" t="s">
        <v>3245</v>
      </c>
      <c r="F196" s="666" t="s">
        <v>3246</v>
      </c>
      <c r="G196" s="665" t="s">
        <v>2897</v>
      </c>
      <c r="H196" s="665" t="s">
        <v>2898</v>
      </c>
      <c r="I196" s="667">
        <v>26.57</v>
      </c>
      <c r="J196" s="667">
        <v>144</v>
      </c>
      <c r="K196" s="668">
        <v>3825.36</v>
      </c>
    </row>
    <row r="197" spans="1:11" ht="14.4" customHeight="1" x14ac:dyDescent="0.3">
      <c r="A197" s="663" t="s">
        <v>522</v>
      </c>
      <c r="B197" s="664" t="s">
        <v>1680</v>
      </c>
      <c r="C197" s="665" t="s">
        <v>532</v>
      </c>
      <c r="D197" s="666" t="s">
        <v>1682</v>
      </c>
      <c r="E197" s="665" t="s">
        <v>3245</v>
      </c>
      <c r="F197" s="666" t="s">
        <v>3246</v>
      </c>
      <c r="G197" s="665" t="s">
        <v>2899</v>
      </c>
      <c r="H197" s="665" t="s">
        <v>2900</v>
      </c>
      <c r="I197" s="667">
        <v>30.31</v>
      </c>
      <c r="J197" s="667">
        <v>72</v>
      </c>
      <c r="K197" s="668">
        <v>2182.48</v>
      </c>
    </row>
    <row r="198" spans="1:11" ht="14.4" customHeight="1" x14ac:dyDescent="0.3">
      <c r="A198" s="663" t="s">
        <v>522</v>
      </c>
      <c r="B198" s="664" t="s">
        <v>1680</v>
      </c>
      <c r="C198" s="665" t="s">
        <v>532</v>
      </c>
      <c r="D198" s="666" t="s">
        <v>1682</v>
      </c>
      <c r="E198" s="665" t="s">
        <v>3245</v>
      </c>
      <c r="F198" s="666" t="s">
        <v>3246</v>
      </c>
      <c r="G198" s="665" t="s">
        <v>2901</v>
      </c>
      <c r="H198" s="665" t="s">
        <v>2902</v>
      </c>
      <c r="I198" s="667">
        <v>65.400000000000006</v>
      </c>
      <c r="J198" s="667">
        <v>72</v>
      </c>
      <c r="K198" s="668">
        <v>4708.66</v>
      </c>
    </row>
    <row r="199" spans="1:11" ht="14.4" customHeight="1" x14ac:dyDescent="0.3">
      <c r="A199" s="663" t="s">
        <v>522</v>
      </c>
      <c r="B199" s="664" t="s">
        <v>1680</v>
      </c>
      <c r="C199" s="665" t="s">
        <v>532</v>
      </c>
      <c r="D199" s="666" t="s">
        <v>1682</v>
      </c>
      <c r="E199" s="665" t="s">
        <v>3245</v>
      </c>
      <c r="F199" s="666" t="s">
        <v>3246</v>
      </c>
      <c r="G199" s="665" t="s">
        <v>2773</v>
      </c>
      <c r="H199" s="665" t="s">
        <v>2774</v>
      </c>
      <c r="I199" s="667">
        <v>69.92</v>
      </c>
      <c r="J199" s="667">
        <v>120</v>
      </c>
      <c r="K199" s="668">
        <v>8389.99</v>
      </c>
    </row>
    <row r="200" spans="1:11" ht="14.4" customHeight="1" x14ac:dyDescent="0.3">
      <c r="A200" s="663" t="s">
        <v>522</v>
      </c>
      <c r="B200" s="664" t="s">
        <v>1680</v>
      </c>
      <c r="C200" s="665" t="s">
        <v>532</v>
      </c>
      <c r="D200" s="666" t="s">
        <v>1682</v>
      </c>
      <c r="E200" s="665" t="s">
        <v>3245</v>
      </c>
      <c r="F200" s="666" t="s">
        <v>3246</v>
      </c>
      <c r="G200" s="665" t="s">
        <v>2903</v>
      </c>
      <c r="H200" s="665" t="s">
        <v>2904</v>
      </c>
      <c r="I200" s="667">
        <v>73.03</v>
      </c>
      <c r="J200" s="667">
        <v>36</v>
      </c>
      <c r="K200" s="668">
        <v>2628.9</v>
      </c>
    </row>
    <row r="201" spans="1:11" ht="14.4" customHeight="1" x14ac:dyDescent="0.3">
      <c r="A201" s="663" t="s">
        <v>522</v>
      </c>
      <c r="B201" s="664" t="s">
        <v>1680</v>
      </c>
      <c r="C201" s="665" t="s">
        <v>532</v>
      </c>
      <c r="D201" s="666" t="s">
        <v>1682</v>
      </c>
      <c r="E201" s="665" t="s">
        <v>3245</v>
      </c>
      <c r="F201" s="666" t="s">
        <v>3246</v>
      </c>
      <c r="G201" s="665" t="s">
        <v>2905</v>
      </c>
      <c r="H201" s="665" t="s">
        <v>2906</v>
      </c>
      <c r="I201" s="667">
        <v>67.42</v>
      </c>
      <c r="J201" s="667">
        <v>96</v>
      </c>
      <c r="K201" s="668">
        <v>6472.4</v>
      </c>
    </row>
    <row r="202" spans="1:11" ht="14.4" customHeight="1" x14ac:dyDescent="0.3">
      <c r="A202" s="663" t="s">
        <v>522</v>
      </c>
      <c r="B202" s="664" t="s">
        <v>1680</v>
      </c>
      <c r="C202" s="665" t="s">
        <v>532</v>
      </c>
      <c r="D202" s="666" t="s">
        <v>1682</v>
      </c>
      <c r="E202" s="665" t="s">
        <v>3245</v>
      </c>
      <c r="F202" s="666" t="s">
        <v>3246</v>
      </c>
      <c r="G202" s="665" t="s">
        <v>2907</v>
      </c>
      <c r="H202" s="665" t="s">
        <v>2908</v>
      </c>
      <c r="I202" s="667">
        <v>30.2</v>
      </c>
      <c r="J202" s="667">
        <v>72</v>
      </c>
      <c r="K202" s="668">
        <v>2174.42</v>
      </c>
    </row>
    <row r="203" spans="1:11" ht="14.4" customHeight="1" x14ac:dyDescent="0.3">
      <c r="A203" s="663" t="s">
        <v>522</v>
      </c>
      <c r="B203" s="664" t="s">
        <v>1680</v>
      </c>
      <c r="C203" s="665" t="s">
        <v>532</v>
      </c>
      <c r="D203" s="666" t="s">
        <v>1682</v>
      </c>
      <c r="E203" s="665" t="s">
        <v>3245</v>
      </c>
      <c r="F203" s="666" t="s">
        <v>3246</v>
      </c>
      <c r="G203" s="665" t="s">
        <v>2909</v>
      </c>
      <c r="H203" s="665" t="s">
        <v>2910</v>
      </c>
      <c r="I203" s="667">
        <v>69.92</v>
      </c>
      <c r="J203" s="667">
        <v>72</v>
      </c>
      <c r="K203" s="668">
        <v>5033.99</v>
      </c>
    </row>
    <row r="204" spans="1:11" ht="14.4" customHeight="1" x14ac:dyDescent="0.3">
      <c r="A204" s="663" t="s">
        <v>522</v>
      </c>
      <c r="B204" s="664" t="s">
        <v>1680</v>
      </c>
      <c r="C204" s="665" t="s">
        <v>532</v>
      </c>
      <c r="D204" s="666" t="s">
        <v>1682</v>
      </c>
      <c r="E204" s="665" t="s">
        <v>3245</v>
      </c>
      <c r="F204" s="666" t="s">
        <v>3246</v>
      </c>
      <c r="G204" s="665" t="s">
        <v>2911</v>
      </c>
      <c r="H204" s="665" t="s">
        <v>2912</v>
      </c>
      <c r="I204" s="667">
        <v>41.18</v>
      </c>
      <c r="J204" s="667">
        <v>36</v>
      </c>
      <c r="K204" s="668">
        <v>1482.58</v>
      </c>
    </row>
    <row r="205" spans="1:11" ht="14.4" customHeight="1" x14ac:dyDescent="0.3">
      <c r="A205" s="663" t="s">
        <v>522</v>
      </c>
      <c r="B205" s="664" t="s">
        <v>1680</v>
      </c>
      <c r="C205" s="665" t="s">
        <v>532</v>
      </c>
      <c r="D205" s="666" t="s">
        <v>1682</v>
      </c>
      <c r="E205" s="665" t="s">
        <v>3245</v>
      </c>
      <c r="F205" s="666" t="s">
        <v>3246</v>
      </c>
      <c r="G205" s="665" t="s">
        <v>2779</v>
      </c>
      <c r="H205" s="665" t="s">
        <v>2780</v>
      </c>
      <c r="I205" s="667">
        <v>30.2</v>
      </c>
      <c r="J205" s="667">
        <v>36</v>
      </c>
      <c r="K205" s="668">
        <v>1087.21</v>
      </c>
    </row>
    <row r="206" spans="1:11" ht="14.4" customHeight="1" x14ac:dyDescent="0.3">
      <c r="A206" s="663" t="s">
        <v>522</v>
      </c>
      <c r="B206" s="664" t="s">
        <v>1680</v>
      </c>
      <c r="C206" s="665" t="s">
        <v>532</v>
      </c>
      <c r="D206" s="666" t="s">
        <v>1682</v>
      </c>
      <c r="E206" s="665" t="s">
        <v>3247</v>
      </c>
      <c r="F206" s="666" t="s">
        <v>3248</v>
      </c>
      <c r="G206" s="665" t="s">
        <v>2783</v>
      </c>
      <c r="H206" s="665" t="s">
        <v>2784</v>
      </c>
      <c r="I206" s="667">
        <v>0.3</v>
      </c>
      <c r="J206" s="667">
        <v>1800</v>
      </c>
      <c r="K206" s="668">
        <v>540</v>
      </c>
    </row>
    <row r="207" spans="1:11" ht="14.4" customHeight="1" x14ac:dyDescent="0.3">
      <c r="A207" s="663" t="s">
        <v>522</v>
      </c>
      <c r="B207" s="664" t="s">
        <v>1680</v>
      </c>
      <c r="C207" s="665" t="s">
        <v>532</v>
      </c>
      <c r="D207" s="666" t="s">
        <v>1682</v>
      </c>
      <c r="E207" s="665" t="s">
        <v>3247</v>
      </c>
      <c r="F207" s="666" t="s">
        <v>3248</v>
      </c>
      <c r="G207" s="665" t="s">
        <v>2785</v>
      </c>
      <c r="H207" s="665" t="s">
        <v>2786</v>
      </c>
      <c r="I207" s="667">
        <v>0.30666666666666664</v>
      </c>
      <c r="J207" s="667">
        <v>2300</v>
      </c>
      <c r="K207" s="668">
        <v>700</v>
      </c>
    </row>
    <row r="208" spans="1:11" ht="14.4" customHeight="1" x14ac:dyDescent="0.3">
      <c r="A208" s="663" t="s">
        <v>522</v>
      </c>
      <c r="B208" s="664" t="s">
        <v>1680</v>
      </c>
      <c r="C208" s="665" t="s">
        <v>532</v>
      </c>
      <c r="D208" s="666" t="s">
        <v>1682</v>
      </c>
      <c r="E208" s="665" t="s">
        <v>3247</v>
      </c>
      <c r="F208" s="666" t="s">
        <v>3248</v>
      </c>
      <c r="G208" s="665" t="s">
        <v>2787</v>
      </c>
      <c r="H208" s="665" t="s">
        <v>2788</v>
      </c>
      <c r="I208" s="667">
        <v>0.48499999999999999</v>
      </c>
      <c r="J208" s="667">
        <v>500</v>
      </c>
      <c r="K208" s="668">
        <v>242</v>
      </c>
    </row>
    <row r="209" spans="1:11" ht="14.4" customHeight="1" x14ac:dyDescent="0.3">
      <c r="A209" s="663" t="s">
        <v>522</v>
      </c>
      <c r="B209" s="664" t="s">
        <v>1680</v>
      </c>
      <c r="C209" s="665" t="s">
        <v>532</v>
      </c>
      <c r="D209" s="666" t="s">
        <v>1682</v>
      </c>
      <c r="E209" s="665" t="s">
        <v>3247</v>
      </c>
      <c r="F209" s="666" t="s">
        <v>3248</v>
      </c>
      <c r="G209" s="665" t="s">
        <v>2789</v>
      </c>
      <c r="H209" s="665" t="s">
        <v>2790</v>
      </c>
      <c r="I209" s="667">
        <v>1.8</v>
      </c>
      <c r="J209" s="667">
        <v>100</v>
      </c>
      <c r="K209" s="668">
        <v>180</v>
      </c>
    </row>
    <row r="210" spans="1:11" ht="14.4" customHeight="1" x14ac:dyDescent="0.3">
      <c r="A210" s="663" t="s">
        <v>522</v>
      </c>
      <c r="B210" s="664" t="s">
        <v>1680</v>
      </c>
      <c r="C210" s="665" t="s">
        <v>532</v>
      </c>
      <c r="D210" s="666" t="s">
        <v>1682</v>
      </c>
      <c r="E210" s="665" t="s">
        <v>3247</v>
      </c>
      <c r="F210" s="666" t="s">
        <v>3248</v>
      </c>
      <c r="G210" s="665" t="s">
        <v>2791</v>
      </c>
      <c r="H210" s="665" t="s">
        <v>2792</v>
      </c>
      <c r="I210" s="667">
        <v>1.81</v>
      </c>
      <c r="J210" s="667">
        <v>100</v>
      </c>
      <c r="K210" s="668">
        <v>181</v>
      </c>
    </row>
    <row r="211" spans="1:11" ht="14.4" customHeight="1" x14ac:dyDescent="0.3">
      <c r="A211" s="663" t="s">
        <v>522</v>
      </c>
      <c r="B211" s="664" t="s">
        <v>1680</v>
      </c>
      <c r="C211" s="665" t="s">
        <v>532</v>
      </c>
      <c r="D211" s="666" t="s">
        <v>1682</v>
      </c>
      <c r="E211" s="665" t="s">
        <v>3249</v>
      </c>
      <c r="F211" s="666" t="s">
        <v>3250</v>
      </c>
      <c r="G211" s="665" t="s">
        <v>2793</v>
      </c>
      <c r="H211" s="665" t="s">
        <v>2794</v>
      </c>
      <c r="I211" s="667">
        <v>0.8</v>
      </c>
      <c r="J211" s="667">
        <v>1000</v>
      </c>
      <c r="K211" s="668">
        <v>804.1</v>
      </c>
    </row>
    <row r="212" spans="1:11" ht="14.4" customHeight="1" x14ac:dyDescent="0.3">
      <c r="A212" s="663" t="s">
        <v>522</v>
      </c>
      <c r="B212" s="664" t="s">
        <v>1680</v>
      </c>
      <c r="C212" s="665" t="s">
        <v>532</v>
      </c>
      <c r="D212" s="666" t="s">
        <v>1682</v>
      </c>
      <c r="E212" s="665" t="s">
        <v>3249</v>
      </c>
      <c r="F212" s="666" t="s">
        <v>3250</v>
      </c>
      <c r="G212" s="665" t="s">
        <v>2795</v>
      </c>
      <c r="H212" s="665" t="s">
        <v>2796</v>
      </c>
      <c r="I212" s="667">
        <v>0.81</v>
      </c>
      <c r="J212" s="667">
        <v>2000</v>
      </c>
      <c r="K212" s="668">
        <v>1614.15</v>
      </c>
    </row>
    <row r="213" spans="1:11" ht="14.4" customHeight="1" x14ac:dyDescent="0.3">
      <c r="A213" s="663" t="s">
        <v>522</v>
      </c>
      <c r="B213" s="664" t="s">
        <v>1680</v>
      </c>
      <c r="C213" s="665" t="s">
        <v>532</v>
      </c>
      <c r="D213" s="666" t="s">
        <v>1682</v>
      </c>
      <c r="E213" s="665" t="s">
        <v>3249</v>
      </c>
      <c r="F213" s="666" t="s">
        <v>3250</v>
      </c>
      <c r="G213" s="665" t="s">
        <v>2797</v>
      </c>
      <c r="H213" s="665" t="s">
        <v>2798</v>
      </c>
      <c r="I213" s="667">
        <v>0.71</v>
      </c>
      <c r="J213" s="667">
        <v>10000</v>
      </c>
      <c r="K213" s="668">
        <v>7100</v>
      </c>
    </row>
    <row r="214" spans="1:11" ht="14.4" customHeight="1" x14ac:dyDescent="0.3">
      <c r="A214" s="663" t="s">
        <v>522</v>
      </c>
      <c r="B214" s="664" t="s">
        <v>1680</v>
      </c>
      <c r="C214" s="665" t="s">
        <v>532</v>
      </c>
      <c r="D214" s="666" t="s">
        <v>1682</v>
      </c>
      <c r="E214" s="665" t="s">
        <v>3249</v>
      </c>
      <c r="F214" s="666" t="s">
        <v>3250</v>
      </c>
      <c r="G214" s="665" t="s">
        <v>2799</v>
      </c>
      <c r="H214" s="665" t="s">
        <v>2800</v>
      </c>
      <c r="I214" s="667">
        <v>0.71</v>
      </c>
      <c r="J214" s="667">
        <v>5000</v>
      </c>
      <c r="K214" s="668">
        <v>3550</v>
      </c>
    </row>
    <row r="215" spans="1:11" ht="14.4" customHeight="1" x14ac:dyDescent="0.3">
      <c r="A215" s="663" t="s">
        <v>522</v>
      </c>
      <c r="B215" s="664" t="s">
        <v>1680</v>
      </c>
      <c r="C215" s="665" t="s">
        <v>532</v>
      </c>
      <c r="D215" s="666" t="s">
        <v>1682</v>
      </c>
      <c r="E215" s="665" t="s">
        <v>3249</v>
      </c>
      <c r="F215" s="666" t="s">
        <v>3250</v>
      </c>
      <c r="G215" s="665" t="s">
        <v>2801</v>
      </c>
      <c r="H215" s="665" t="s">
        <v>2802</v>
      </c>
      <c r="I215" s="667">
        <v>0.71</v>
      </c>
      <c r="J215" s="667">
        <v>13000</v>
      </c>
      <c r="K215" s="668">
        <v>9230</v>
      </c>
    </row>
    <row r="216" spans="1:11" ht="14.4" customHeight="1" x14ac:dyDescent="0.3">
      <c r="A216" s="663" t="s">
        <v>522</v>
      </c>
      <c r="B216" s="664" t="s">
        <v>1680</v>
      </c>
      <c r="C216" s="665" t="s">
        <v>535</v>
      </c>
      <c r="D216" s="666" t="s">
        <v>1683</v>
      </c>
      <c r="E216" s="665" t="s">
        <v>3237</v>
      </c>
      <c r="F216" s="666" t="s">
        <v>3238</v>
      </c>
      <c r="G216" s="665" t="s">
        <v>2605</v>
      </c>
      <c r="H216" s="665" t="s">
        <v>2606</v>
      </c>
      <c r="I216" s="667">
        <v>166.73500000000001</v>
      </c>
      <c r="J216" s="667">
        <v>2</v>
      </c>
      <c r="K216" s="668">
        <v>333.47</v>
      </c>
    </row>
    <row r="217" spans="1:11" ht="14.4" customHeight="1" x14ac:dyDescent="0.3">
      <c r="A217" s="663" t="s">
        <v>522</v>
      </c>
      <c r="B217" s="664" t="s">
        <v>1680</v>
      </c>
      <c r="C217" s="665" t="s">
        <v>535</v>
      </c>
      <c r="D217" s="666" t="s">
        <v>1683</v>
      </c>
      <c r="E217" s="665" t="s">
        <v>3237</v>
      </c>
      <c r="F217" s="666" t="s">
        <v>3238</v>
      </c>
      <c r="G217" s="665" t="s">
        <v>2607</v>
      </c>
      <c r="H217" s="665" t="s">
        <v>2608</v>
      </c>
      <c r="I217" s="667">
        <v>260.29500000000002</v>
      </c>
      <c r="J217" s="667">
        <v>3</v>
      </c>
      <c r="K217" s="668">
        <v>780.8900000000001</v>
      </c>
    </row>
    <row r="218" spans="1:11" ht="14.4" customHeight="1" x14ac:dyDescent="0.3">
      <c r="A218" s="663" t="s">
        <v>522</v>
      </c>
      <c r="B218" s="664" t="s">
        <v>1680</v>
      </c>
      <c r="C218" s="665" t="s">
        <v>535</v>
      </c>
      <c r="D218" s="666" t="s">
        <v>1683</v>
      </c>
      <c r="E218" s="665" t="s">
        <v>3237</v>
      </c>
      <c r="F218" s="666" t="s">
        <v>3238</v>
      </c>
      <c r="G218" s="665" t="s">
        <v>2913</v>
      </c>
      <c r="H218" s="665" t="s">
        <v>2914</v>
      </c>
      <c r="I218" s="667">
        <v>15.03</v>
      </c>
      <c r="J218" s="667">
        <v>2</v>
      </c>
      <c r="K218" s="668">
        <v>30.06</v>
      </c>
    </row>
    <row r="219" spans="1:11" ht="14.4" customHeight="1" x14ac:dyDescent="0.3">
      <c r="A219" s="663" t="s">
        <v>522</v>
      </c>
      <c r="B219" s="664" t="s">
        <v>1680</v>
      </c>
      <c r="C219" s="665" t="s">
        <v>535</v>
      </c>
      <c r="D219" s="666" t="s">
        <v>1683</v>
      </c>
      <c r="E219" s="665" t="s">
        <v>3237</v>
      </c>
      <c r="F219" s="666" t="s">
        <v>3238</v>
      </c>
      <c r="G219" s="665" t="s">
        <v>2609</v>
      </c>
      <c r="H219" s="665" t="s">
        <v>2610</v>
      </c>
      <c r="I219" s="667">
        <v>46.32</v>
      </c>
      <c r="J219" s="667">
        <v>2</v>
      </c>
      <c r="K219" s="668">
        <v>92.64</v>
      </c>
    </row>
    <row r="220" spans="1:11" ht="14.4" customHeight="1" x14ac:dyDescent="0.3">
      <c r="A220" s="663" t="s">
        <v>522</v>
      </c>
      <c r="B220" s="664" t="s">
        <v>1680</v>
      </c>
      <c r="C220" s="665" t="s">
        <v>535</v>
      </c>
      <c r="D220" s="666" t="s">
        <v>1683</v>
      </c>
      <c r="E220" s="665" t="s">
        <v>3237</v>
      </c>
      <c r="F220" s="666" t="s">
        <v>3238</v>
      </c>
      <c r="G220" s="665" t="s">
        <v>2915</v>
      </c>
      <c r="H220" s="665" t="s">
        <v>2916</v>
      </c>
      <c r="I220" s="667">
        <v>0.32</v>
      </c>
      <c r="J220" s="667">
        <v>900</v>
      </c>
      <c r="K220" s="668">
        <v>287.73</v>
      </c>
    </row>
    <row r="221" spans="1:11" ht="14.4" customHeight="1" x14ac:dyDescent="0.3">
      <c r="A221" s="663" t="s">
        <v>522</v>
      </c>
      <c r="B221" s="664" t="s">
        <v>1680</v>
      </c>
      <c r="C221" s="665" t="s">
        <v>535</v>
      </c>
      <c r="D221" s="666" t="s">
        <v>1683</v>
      </c>
      <c r="E221" s="665" t="s">
        <v>3237</v>
      </c>
      <c r="F221" s="666" t="s">
        <v>3238</v>
      </c>
      <c r="G221" s="665" t="s">
        <v>2611</v>
      </c>
      <c r="H221" s="665" t="s">
        <v>2612</v>
      </c>
      <c r="I221" s="667">
        <v>18.399999999999999</v>
      </c>
      <c r="J221" s="667">
        <v>1900</v>
      </c>
      <c r="K221" s="668">
        <v>34960</v>
      </c>
    </row>
    <row r="222" spans="1:11" ht="14.4" customHeight="1" x14ac:dyDescent="0.3">
      <c r="A222" s="663" t="s">
        <v>522</v>
      </c>
      <c r="B222" s="664" t="s">
        <v>1680</v>
      </c>
      <c r="C222" s="665" t="s">
        <v>535</v>
      </c>
      <c r="D222" s="666" t="s">
        <v>1683</v>
      </c>
      <c r="E222" s="665" t="s">
        <v>3237</v>
      </c>
      <c r="F222" s="666" t="s">
        <v>3238</v>
      </c>
      <c r="G222" s="665" t="s">
        <v>2613</v>
      </c>
      <c r="H222" s="665" t="s">
        <v>2614</v>
      </c>
      <c r="I222" s="667">
        <v>1.38</v>
      </c>
      <c r="J222" s="667">
        <v>50</v>
      </c>
      <c r="K222" s="668">
        <v>69</v>
      </c>
    </row>
    <row r="223" spans="1:11" ht="14.4" customHeight="1" x14ac:dyDescent="0.3">
      <c r="A223" s="663" t="s">
        <v>522</v>
      </c>
      <c r="B223" s="664" t="s">
        <v>1680</v>
      </c>
      <c r="C223" s="665" t="s">
        <v>535</v>
      </c>
      <c r="D223" s="666" t="s">
        <v>1683</v>
      </c>
      <c r="E223" s="665" t="s">
        <v>3237</v>
      </c>
      <c r="F223" s="666" t="s">
        <v>3238</v>
      </c>
      <c r="G223" s="665" t="s">
        <v>2617</v>
      </c>
      <c r="H223" s="665" t="s">
        <v>2618</v>
      </c>
      <c r="I223" s="667">
        <v>0.66500000000000004</v>
      </c>
      <c r="J223" s="667">
        <v>2500</v>
      </c>
      <c r="K223" s="668">
        <v>1660</v>
      </c>
    </row>
    <row r="224" spans="1:11" ht="14.4" customHeight="1" x14ac:dyDescent="0.3">
      <c r="A224" s="663" t="s">
        <v>522</v>
      </c>
      <c r="B224" s="664" t="s">
        <v>1680</v>
      </c>
      <c r="C224" s="665" t="s">
        <v>535</v>
      </c>
      <c r="D224" s="666" t="s">
        <v>1683</v>
      </c>
      <c r="E224" s="665" t="s">
        <v>3237</v>
      </c>
      <c r="F224" s="666" t="s">
        <v>3238</v>
      </c>
      <c r="G224" s="665" t="s">
        <v>2917</v>
      </c>
      <c r="H224" s="665" t="s">
        <v>2918</v>
      </c>
      <c r="I224" s="667">
        <v>140.11000000000001</v>
      </c>
      <c r="J224" s="667">
        <v>130</v>
      </c>
      <c r="K224" s="668">
        <v>18214.160000000003</v>
      </c>
    </row>
    <row r="225" spans="1:11" ht="14.4" customHeight="1" x14ac:dyDescent="0.3">
      <c r="A225" s="663" t="s">
        <v>522</v>
      </c>
      <c r="B225" s="664" t="s">
        <v>1680</v>
      </c>
      <c r="C225" s="665" t="s">
        <v>535</v>
      </c>
      <c r="D225" s="666" t="s">
        <v>1683</v>
      </c>
      <c r="E225" s="665" t="s">
        <v>3237</v>
      </c>
      <c r="F225" s="666" t="s">
        <v>3238</v>
      </c>
      <c r="G225" s="665" t="s">
        <v>2619</v>
      </c>
      <c r="H225" s="665" t="s">
        <v>2620</v>
      </c>
      <c r="I225" s="667">
        <v>13.015000000000001</v>
      </c>
      <c r="J225" s="667">
        <v>4</v>
      </c>
      <c r="K225" s="668">
        <v>52.06</v>
      </c>
    </row>
    <row r="226" spans="1:11" ht="14.4" customHeight="1" x14ac:dyDescent="0.3">
      <c r="A226" s="663" t="s">
        <v>522</v>
      </c>
      <c r="B226" s="664" t="s">
        <v>1680</v>
      </c>
      <c r="C226" s="665" t="s">
        <v>535</v>
      </c>
      <c r="D226" s="666" t="s">
        <v>1683</v>
      </c>
      <c r="E226" s="665" t="s">
        <v>3237</v>
      </c>
      <c r="F226" s="666" t="s">
        <v>3238</v>
      </c>
      <c r="G226" s="665" t="s">
        <v>2621</v>
      </c>
      <c r="H226" s="665" t="s">
        <v>2622</v>
      </c>
      <c r="I226" s="667">
        <v>27.88</v>
      </c>
      <c r="J226" s="667">
        <v>16</v>
      </c>
      <c r="K226" s="668">
        <v>446.08000000000004</v>
      </c>
    </row>
    <row r="227" spans="1:11" ht="14.4" customHeight="1" x14ac:dyDescent="0.3">
      <c r="A227" s="663" t="s">
        <v>522</v>
      </c>
      <c r="B227" s="664" t="s">
        <v>1680</v>
      </c>
      <c r="C227" s="665" t="s">
        <v>535</v>
      </c>
      <c r="D227" s="666" t="s">
        <v>1683</v>
      </c>
      <c r="E227" s="665" t="s">
        <v>3237</v>
      </c>
      <c r="F227" s="666" t="s">
        <v>3238</v>
      </c>
      <c r="G227" s="665" t="s">
        <v>2623</v>
      </c>
      <c r="H227" s="665" t="s">
        <v>2624</v>
      </c>
      <c r="I227" s="667">
        <v>0.625</v>
      </c>
      <c r="J227" s="667">
        <v>1500</v>
      </c>
      <c r="K227" s="668">
        <v>940</v>
      </c>
    </row>
    <row r="228" spans="1:11" ht="14.4" customHeight="1" x14ac:dyDescent="0.3">
      <c r="A228" s="663" t="s">
        <v>522</v>
      </c>
      <c r="B228" s="664" t="s">
        <v>1680</v>
      </c>
      <c r="C228" s="665" t="s">
        <v>535</v>
      </c>
      <c r="D228" s="666" t="s">
        <v>1683</v>
      </c>
      <c r="E228" s="665" t="s">
        <v>3237</v>
      </c>
      <c r="F228" s="666" t="s">
        <v>3238</v>
      </c>
      <c r="G228" s="665" t="s">
        <v>2627</v>
      </c>
      <c r="H228" s="665" t="s">
        <v>2628</v>
      </c>
      <c r="I228" s="667">
        <v>1.17</v>
      </c>
      <c r="J228" s="667">
        <v>3000</v>
      </c>
      <c r="K228" s="668">
        <v>3510</v>
      </c>
    </row>
    <row r="229" spans="1:11" ht="14.4" customHeight="1" x14ac:dyDescent="0.3">
      <c r="A229" s="663" t="s">
        <v>522</v>
      </c>
      <c r="B229" s="664" t="s">
        <v>1680</v>
      </c>
      <c r="C229" s="665" t="s">
        <v>535</v>
      </c>
      <c r="D229" s="666" t="s">
        <v>1683</v>
      </c>
      <c r="E229" s="665" t="s">
        <v>3237</v>
      </c>
      <c r="F229" s="666" t="s">
        <v>3238</v>
      </c>
      <c r="G229" s="665" t="s">
        <v>2629</v>
      </c>
      <c r="H229" s="665" t="s">
        <v>2630</v>
      </c>
      <c r="I229" s="667">
        <v>23.914999999999999</v>
      </c>
      <c r="J229" s="667">
        <v>3</v>
      </c>
      <c r="K229" s="668">
        <v>71.740000000000009</v>
      </c>
    </row>
    <row r="230" spans="1:11" ht="14.4" customHeight="1" x14ac:dyDescent="0.3">
      <c r="A230" s="663" t="s">
        <v>522</v>
      </c>
      <c r="B230" s="664" t="s">
        <v>1680</v>
      </c>
      <c r="C230" s="665" t="s">
        <v>535</v>
      </c>
      <c r="D230" s="666" t="s">
        <v>1683</v>
      </c>
      <c r="E230" s="665" t="s">
        <v>3237</v>
      </c>
      <c r="F230" s="666" t="s">
        <v>3238</v>
      </c>
      <c r="G230" s="665" t="s">
        <v>2919</v>
      </c>
      <c r="H230" s="665" t="s">
        <v>2920</v>
      </c>
      <c r="I230" s="667">
        <v>10.87</v>
      </c>
      <c r="J230" s="667">
        <v>300</v>
      </c>
      <c r="K230" s="668">
        <v>3260.25</v>
      </c>
    </row>
    <row r="231" spans="1:11" ht="14.4" customHeight="1" x14ac:dyDescent="0.3">
      <c r="A231" s="663" t="s">
        <v>522</v>
      </c>
      <c r="B231" s="664" t="s">
        <v>1680</v>
      </c>
      <c r="C231" s="665" t="s">
        <v>535</v>
      </c>
      <c r="D231" s="666" t="s">
        <v>1683</v>
      </c>
      <c r="E231" s="665" t="s">
        <v>3237</v>
      </c>
      <c r="F231" s="666" t="s">
        <v>3238</v>
      </c>
      <c r="G231" s="665" t="s">
        <v>2631</v>
      </c>
      <c r="H231" s="665" t="s">
        <v>2632</v>
      </c>
      <c r="I231" s="667">
        <v>26.37</v>
      </c>
      <c r="J231" s="667">
        <v>60</v>
      </c>
      <c r="K231" s="668">
        <v>1582.17</v>
      </c>
    </row>
    <row r="232" spans="1:11" ht="14.4" customHeight="1" x14ac:dyDescent="0.3">
      <c r="A232" s="663" t="s">
        <v>522</v>
      </c>
      <c r="B232" s="664" t="s">
        <v>1680</v>
      </c>
      <c r="C232" s="665" t="s">
        <v>535</v>
      </c>
      <c r="D232" s="666" t="s">
        <v>1683</v>
      </c>
      <c r="E232" s="665" t="s">
        <v>3237</v>
      </c>
      <c r="F232" s="666" t="s">
        <v>3238</v>
      </c>
      <c r="G232" s="665" t="s">
        <v>2633</v>
      </c>
      <c r="H232" s="665" t="s">
        <v>2634</v>
      </c>
      <c r="I232" s="667">
        <v>0.85399999999999987</v>
      </c>
      <c r="J232" s="667">
        <v>550</v>
      </c>
      <c r="K232" s="668">
        <v>470</v>
      </c>
    </row>
    <row r="233" spans="1:11" ht="14.4" customHeight="1" x14ac:dyDescent="0.3">
      <c r="A233" s="663" t="s">
        <v>522</v>
      </c>
      <c r="B233" s="664" t="s">
        <v>1680</v>
      </c>
      <c r="C233" s="665" t="s">
        <v>535</v>
      </c>
      <c r="D233" s="666" t="s">
        <v>1683</v>
      </c>
      <c r="E233" s="665" t="s">
        <v>3237</v>
      </c>
      <c r="F233" s="666" t="s">
        <v>3238</v>
      </c>
      <c r="G233" s="665" t="s">
        <v>2637</v>
      </c>
      <c r="H233" s="665" t="s">
        <v>2638</v>
      </c>
      <c r="I233" s="667">
        <v>2.06</v>
      </c>
      <c r="J233" s="667">
        <v>100</v>
      </c>
      <c r="K233" s="668">
        <v>206</v>
      </c>
    </row>
    <row r="234" spans="1:11" ht="14.4" customHeight="1" x14ac:dyDescent="0.3">
      <c r="A234" s="663" t="s">
        <v>522</v>
      </c>
      <c r="B234" s="664" t="s">
        <v>1680</v>
      </c>
      <c r="C234" s="665" t="s">
        <v>535</v>
      </c>
      <c r="D234" s="666" t="s">
        <v>1683</v>
      </c>
      <c r="E234" s="665" t="s">
        <v>3237</v>
      </c>
      <c r="F234" s="666" t="s">
        <v>3238</v>
      </c>
      <c r="G234" s="665" t="s">
        <v>2639</v>
      </c>
      <c r="H234" s="665" t="s">
        <v>2640</v>
      </c>
      <c r="I234" s="667">
        <v>3.37</v>
      </c>
      <c r="J234" s="667">
        <v>100</v>
      </c>
      <c r="K234" s="668">
        <v>337</v>
      </c>
    </row>
    <row r="235" spans="1:11" ht="14.4" customHeight="1" x14ac:dyDescent="0.3">
      <c r="A235" s="663" t="s">
        <v>522</v>
      </c>
      <c r="B235" s="664" t="s">
        <v>1680</v>
      </c>
      <c r="C235" s="665" t="s">
        <v>535</v>
      </c>
      <c r="D235" s="666" t="s">
        <v>1683</v>
      </c>
      <c r="E235" s="665" t="s">
        <v>3237</v>
      </c>
      <c r="F235" s="666" t="s">
        <v>3238</v>
      </c>
      <c r="G235" s="665" t="s">
        <v>2813</v>
      </c>
      <c r="H235" s="665" t="s">
        <v>2814</v>
      </c>
      <c r="I235" s="667">
        <v>5.28</v>
      </c>
      <c r="J235" s="667">
        <v>120</v>
      </c>
      <c r="K235" s="668">
        <v>633.6</v>
      </c>
    </row>
    <row r="236" spans="1:11" ht="14.4" customHeight="1" x14ac:dyDescent="0.3">
      <c r="A236" s="663" t="s">
        <v>522</v>
      </c>
      <c r="B236" s="664" t="s">
        <v>1680</v>
      </c>
      <c r="C236" s="665" t="s">
        <v>535</v>
      </c>
      <c r="D236" s="666" t="s">
        <v>1683</v>
      </c>
      <c r="E236" s="665" t="s">
        <v>3237</v>
      </c>
      <c r="F236" s="666" t="s">
        <v>3238</v>
      </c>
      <c r="G236" s="665" t="s">
        <v>2921</v>
      </c>
      <c r="H236" s="665" t="s">
        <v>2922</v>
      </c>
      <c r="I236" s="667">
        <v>0.19</v>
      </c>
      <c r="J236" s="667">
        <v>1200</v>
      </c>
      <c r="K236" s="668">
        <v>223.67000000000002</v>
      </c>
    </row>
    <row r="237" spans="1:11" ht="14.4" customHeight="1" x14ac:dyDescent="0.3">
      <c r="A237" s="663" t="s">
        <v>522</v>
      </c>
      <c r="B237" s="664" t="s">
        <v>1680</v>
      </c>
      <c r="C237" s="665" t="s">
        <v>535</v>
      </c>
      <c r="D237" s="666" t="s">
        <v>1683</v>
      </c>
      <c r="E237" s="665" t="s">
        <v>3237</v>
      </c>
      <c r="F237" s="666" t="s">
        <v>3238</v>
      </c>
      <c r="G237" s="665" t="s">
        <v>2923</v>
      </c>
      <c r="H237" s="665" t="s">
        <v>2924</v>
      </c>
      <c r="I237" s="667">
        <v>18.399999999999999</v>
      </c>
      <c r="J237" s="667">
        <v>100</v>
      </c>
      <c r="K237" s="668">
        <v>1840</v>
      </c>
    </row>
    <row r="238" spans="1:11" ht="14.4" customHeight="1" x14ac:dyDescent="0.3">
      <c r="A238" s="663" t="s">
        <v>522</v>
      </c>
      <c r="B238" s="664" t="s">
        <v>1680</v>
      </c>
      <c r="C238" s="665" t="s">
        <v>535</v>
      </c>
      <c r="D238" s="666" t="s">
        <v>1683</v>
      </c>
      <c r="E238" s="665" t="s">
        <v>3237</v>
      </c>
      <c r="F238" s="666" t="s">
        <v>3238</v>
      </c>
      <c r="G238" s="665" t="s">
        <v>2652</v>
      </c>
      <c r="H238" s="665" t="s">
        <v>2653</v>
      </c>
      <c r="I238" s="667">
        <v>0.62</v>
      </c>
      <c r="J238" s="667">
        <v>19050</v>
      </c>
      <c r="K238" s="668">
        <v>11825.25</v>
      </c>
    </row>
    <row r="239" spans="1:11" ht="14.4" customHeight="1" x14ac:dyDescent="0.3">
      <c r="A239" s="663" t="s">
        <v>522</v>
      </c>
      <c r="B239" s="664" t="s">
        <v>1680</v>
      </c>
      <c r="C239" s="665" t="s">
        <v>535</v>
      </c>
      <c r="D239" s="666" t="s">
        <v>1683</v>
      </c>
      <c r="E239" s="665" t="s">
        <v>3237</v>
      </c>
      <c r="F239" s="666" t="s">
        <v>3238</v>
      </c>
      <c r="G239" s="665" t="s">
        <v>2925</v>
      </c>
      <c r="H239" s="665" t="s">
        <v>2926</v>
      </c>
      <c r="I239" s="667">
        <v>120.31428571428572</v>
      </c>
      <c r="J239" s="667">
        <v>200</v>
      </c>
      <c r="K239" s="668">
        <v>24760.469999999998</v>
      </c>
    </row>
    <row r="240" spans="1:11" ht="14.4" customHeight="1" x14ac:dyDescent="0.3">
      <c r="A240" s="663" t="s">
        <v>522</v>
      </c>
      <c r="B240" s="664" t="s">
        <v>1680</v>
      </c>
      <c r="C240" s="665" t="s">
        <v>535</v>
      </c>
      <c r="D240" s="666" t="s">
        <v>1683</v>
      </c>
      <c r="E240" s="665" t="s">
        <v>3237</v>
      </c>
      <c r="F240" s="666" t="s">
        <v>3238</v>
      </c>
      <c r="G240" s="665" t="s">
        <v>2927</v>
      </c>
      <c r="H240" s="665" t="s">
        <v>2928</v>
      </c>
      <c r="I240" s="667">
        <v>2.54</v>
      </c>
      <c r="J240" s="667">
        <v>1000</v>
      </c>
      <c r="K240" s="668">
        <v>2539.1999999999998</v>
      </c>
    </row>
    <row r="241" spans="1:11" ht="14.4" customHeight="1" x14ac:dyDescent="0.3">
      <c r="A241" s="663" t="s">
        <v>522</v>
      </c>
      <c r="B241" s="664" t="s">
        <v>1680</v>
      </c>
      <c r="C241" s="665" t="s">
        <v>535</v>
      </c>
      <c r="D241" s="666" t="s">
        <v>1683</v>
      </c>
      <c r="E241" s="665" t="s">
        <v>3237</v>
      </c>
      <c r="F241" s="666" t="s">
        <v>3238</v>
      </c>
      <c r="G241" s="665" t="s">
        <v>2658</v>
      </c>
      <c r="H241" s="665" t="s">
        <v>2659</v>
      </c>
      <c r="I241" s="667">
        <v>10.52</v>
      </c>
      <c r="J241" s="667">
        <v>90</v>
      </c>
      <c r="K241" s="668">
        <v>946.80000000000007</v>
      </c>
    </row>
    <row r="242" spans="1:11" ht="14.4" customHeight="1" x14ac:dyDescent="0.3">
      <c r="A242" s="663" t="s">
        <v>522</v>
      </c>
      <c r="B242" s="664" t="s">
        <v>1680</v>
      </c>
      <c r="C242" s="665" t="s">
        <v>535</v>
      </c>
      <c r="D242" s="666" t="s">
        <v>1683</v>
      </c>
      <c r="E242" s="665" t="s">
        <v>3237</v>
      </c>
      <c r="F242" s="666" t="s">
        <v>3238</v>
      </c>
      <c r="G242" s="665" t="s">
        <v>2929</v>
      </c>
      <c r="H242" s="665" t="s">
        <v>2930</v>
      </c>
      <c r="I242" s="667">
        <v>97.045000000000002</v>
      </c>
      <c r="J242" s="667">
        <v>8</v>
      </c>
      <c r="K242" s="668">
        <v>776.34999999999991</v>
      </c>
    </row>
    <row r="243" spans="1:11" ht="14.4" customHeight="1" x14ac:dyDescent="0.3">
      <c r="A243" s="663" t="s">
        <v>522</v>
      </c>
      <c r="B243" s="664" t="s">
        <v>1680</v>
      </c>
      <c r="C243" s="665" t="s">
        <v>535</v>
      </c>
      <c r="D243" s="666" t="s">
        <v>1683</v>
      </c>
      <c r="E243" s="665" t="s">
        <v>3239</v>
      </c>
      <c r="F243" s="666" t="s">
        <v>3240</v>
      </c>
      <c r="G243" s="665" t="s">
        <v>2668</v>
      </c>
      <c r="H243" s="665" t="s">
        <v>2669</v>
      </c>
      <c r="I243" s="667">
        <v>11.15</v>
      </c>
      <c r="J243" s="667">
        <v>50</v>
      </c>
      <c r="K243" s="668">
        <v>557.5</v>
      </c>
    </row>
    <row r="244" spans="1:11" ht="14.4" customHeight="1" x14ac:dyDescent="0.3">
      <c r="A244" s="663" t="s">
        <v>522</v>
      </c>
      <c r="B244" s="664" t="s">
        <v>1680</v>
      </c>
      <c r="C244" s="665" t="s">
        <v>535</v>
      </c>
      <c r="D244" s="666" t="s">
        <v>1683</v>
      </c>
      <c r="E244" s="665" t="s">
        <v>3239</v>
      </c>
      <c r="F244" s="666" t="s">
        <v>3240</v>
      </c>
      <c r="G244" s="665" t="s">
        <v>2821</v>
      </c>
      <c r="H244" s="665" t="s">
        <v>2822</v>
      </c>
      <c r="I244" s="667">
        <v>1.68</v>
      </c>
      <c r="J244" s="667">
        <v>500</v>
      </c>
      <c r="K244" s="668">
        <v>840</v>
      </c>
    </row>
    <row r="245" spans="1:11" ht="14.4" customHeight="1" x14ac:dyDescent="0.3">
      <c r="A245" s="663" t="s">
        <v>522</v>
      </c>
      <c r="B245" s="664" t="s">
        <v>1680</v>
      </c>
      <c r="C245" s="665" t="s">
        <v>535</v>
      </c>
      <c r="D245" s="666" t="s">
        <v>1683</v>
      </c>
      <c r="E245" s="665" t="s">
        <v>3239</v>
      </c>
      <c r="F245" s="666" t="s">
        <v>3240</v>
      </c>
      <c r="G245" s="665" t="s">
        <v>2823</v>
      </c>
      <c r="H245" s="665" t="s">
        <v>2824</v>
      </c>
      <c r="I245" s="667">
        <v>0.47400000000000003</v>
      </c>
      <c r="J245" s="667">
        <v>5000</v>
      </c>
      <c r="K245" s="668">
        <v>2374</v>
      </c>
    </row>
    <row r="246" spans="1:11" ht="14.4" customHeight="1" x14ac:dyDescent="0.3">
      <c r="A246" s="663" t="s">
        <v>522</v>
      </c>
      <c r="B246" s="664" t="s">
        <v>1680</v>
      </c>
      <c r="C246" s="665" t="s">
        <v>535</v>
      </c>
      <c r="D246" s="666" t="s">
        <v>1683</v>
      </c>
      <c r="E246" s="665" t="s">
        <v>3239</v>
      </c>
      <c r="F246" s="666" t="s">
        <v>3240</v>
      </c>
      <c r="G246" s="665" t="s">
        <v>2825</v>
      </c>
      <c r="H246" s="665" t="s">
        <v>2826</v>
      </c>
      <c r="I246" s="667">
        <v>0.67</v>
      </c>
      <c r="J246" s="667">
        <v>5000</v>
      </c>
      <c r="K246" s="668">
        <v>3350</v>
      </c>
    </row>
    <row r="247" spans="1:11" ht="14.4" customHeight="1" x14ac:dyDescent="0.3">
      <c r="A247" s="663" t="s">
        <v>522</v>
      </c>
      <c r="B247" s="664" t="s">
        <v>1680</v>
      </c>
      <c r="C247" s="665" t="s">
        <v>535</v>
      </c>
      <c r="D247" s="666" t="s">
        <v>1683</v>
      </c>
      <c r="E247" s="665" t="s">
        <v>3239</v>
      </c>
      <c r="F247" s="666" t="s">
        <v>3240</v>
      </c>
      <c r="G247" s="665" t="s">
        <v>2702</v>
      </c>
      <c r="H247" s="665" t="s">
        <v>2703</v>
      </c>
      <c r="I247" s="667">
        <v>2.91</v>
      </c>
      <c r="J247" s="667">
        <v>100</v>
      </c>
      <c r="K247" s="668">
        <v>291</v>
      </c>
    </row>
    <row r="248" spans="1:11" ht="14.4" customHeight="1" x14ac:dyDescent="0.3">
      <c r="A248" s="663" t="s">
        <v>522</v>
      </c>
      <c r="B248" s="664" t="s">
        <v>1680</v>
      </c>
      <c r="C248" s="665" t="s">
        <v>535</v>
      </c>
      <c r="D248" s="666" t="s">
        <v>1683</v>
      </c>
      <c r="E248" s="665" t="s">
        <v>3239</v>
      </c>
      <c r="F248" s="666" t="s">
        <v>3240</v>
      </c>
      <c r="G248" s="665" t="s">
        <v>2931</v>
      </c>
      <c r="H248" s="665" t="s">
        <v>2932</v>
      </c>
      <c r="I248" s="667">
        <v>17.98</v>
      </c>
      <c r="J248" s="667">
        <v>50</v>
      </c>
      <c r="K248" s="668">
        <v>899</v>
      </c>
    </row>
    <row r="249" spans="1:11" ht="14.4" customHeight="1" x14ac:dyDescent="0.3">
      <c r="A249" s="663" t="s">
        <v>522</v>
      </c>
      <c r="B249" s="664" t="s">
        <v>1680</v>
      </c>
      <c r="C249" s="665" t="s">
        <v>535</v>
      </c>
      <c r="D249" s="666" t="s">
        <v>1683</v>
      </c>
      <c r="E249" s="665" t="s">
        <v>3239</v>
      </c>
      <c r="F249" s="666" t="s">
        <v>3240</v>
      </c>
      <c r="G249" s="665" t="s">
        <v>2708</v>
      </c>
      <c r="H249" s="665" t="s">
        <v>2709</v>
      </c>
      <c r="I249" s="667">
        <v>12.106666666666667</v>
      </c>
      <c r="J249" s="667">
        <v>30</v>
      </c>
      <c r="K249" s="668">
        <v>363.2</v>
      </c>
    </row>
    <row r="250" spans="1:11" ht="14.4" customHeight="1" x14ac:dyDescent="0.3">
      <c r="A250" s="663" t="s">
        <v>522</v>
      </c>
      <c r="B250" s="664" t="s">
        <v>1680</v>
      </c>
      <c r="C250" s="665" t="s">
        <v>535</v>
      </c>
      <c r="D250" s="666" t="s">
        <v>1683</v>
      </c>
      <c r="E250" s="665" t="s">
        <v>3239</v>
      </c>
      <c r="F250" s="666" t="s">
        <v>3240</v>
      </c>
      <c r="G250" s="665" t="s">
        <v>2933</v>
      </c>
      <c r="H250" s="665" t="s">
        <v>2934</v>
      </c>
      <c r="I250" s="667">
        <v>6.65</v>
      </c>
      <c r="J250" s="667">
        <v>10</v>
      </c>
      <c r="K250" s="668">
        <v>66.5</v>
      </c>
    </row>
    <row r="251" spans="1:11" ht="14.4" customHeight="1" x14ac:dyDescent="0.3">
      <c r="A251" s="663" t="s">
        <v>522</v>
      </c>
      <c r="B251" s="664" t="s">
        <v>1680</v>
      </c>
      <c r="C251" s="665" t="s">
        <v>535</v>
      </c>
      <c r="D251" s="666" t="s">
        <v>1683</v>
      </c>
      <c r="E251" s="665" t="s">
        <v>3239</v>
      </c>
      <c r="F251" s="666" t="s">
        <v>3240</v>
      </c>
      <c r="G251" s="665" t="s">
        <v>2747</v>
      </c>
      <c r="H251" s="665" t="s">
        <v>2748</v>
      </c>
      <c r="I251" s="667">
        <v>3.43</v>
      </c>
      <c r="J251" s="667">
        <v>120</v>
      </c>
      <c r="K251" s="668">
        <v>411.59999999999997</v>
      </c>
    </row>
    <row r="252" spans="1:11" ht="14.4" customHeight="1" x14ac:dyDescent="0.3">
      <c r="A252" s="663" t="s">
        <v>522</v>
      </c>
      <c r="B252" s="664" t="s">
        <v>1680</v>
      </c>
      <c r="C252" s="665" t="s">
        <v>535</v>
      </c>
      <c r="D252" s="666" t="s">
        <v>1683</v>
      </c>
      <c r="E252" s="665" t="s">
        <v>3239</v>
      </c>
      <c r="F252" s="666" t="s">
        <v>3240</v>
      </c>
      <c r="G252" s="665" t="s">
        <v>2837</v>
      </c>
      <c r="H252" s="665" t="s">
        <v>2838</v>
      </c>
      <c r="I252" s="667">
        <v>6.1</v>
      </c>
      <c r="J252" s="667">
        <v>20</v>
      </c>
      <c r="K252" s="668">
        <v>122</v>
      </c>
    </row>
    <row r="253" spans="1:11" ht="14.4" customHeight="1" x14ac:dyDescent="0.3">
      <c r="A253" s="663" t="s">
        <v>522</v>
      </c>
      <c r="B253" s="664" t="s">
        <v>1680</v>
      </c>
      <c r="C253" s="665" t="s">
        <v>535</v>
      </c>
      <c r="D253" s="666" t="s">
        <v>1683</v>
      </c>
      <c r="E253" s="665" t="s">
        <v>3239</v>
      </c>
      <c r="F253" s="666" t="s">
        <v>3240</v>
      </c>
      <c r="G253" s="665" t="s">
        <v>2749</v>
      </c>
      <c r="H253" s="665" t="s">
        <v>2750</v>
      </c>
      <c r="I253" s="667">
        <v>9.43</v>
      </c>
      <c r="J253" s="667">
        <v>50</v>
      </c>
      <c r="K253" s="668">
        <v>471.5</v>
      </c>
    </row>
    <row r="254" spans="1:11" ht="14.4" customHeight="1" x14ac:dyDescent="0.3">
      <c r="A254" s="663" t="s">
        <v>522</v>
      </c>
      <c r="B254" s="664" t="s">
        <v>1680</v>
      </c>
      <c r="C254" s="665" t="s">
        <v>535</v>
      </c>
      <c r="D254" s="666" t="s">
        <v>1683</v>
      </c>
      <c r="E254" s="665" t="s">
        <v>3255</v>
      </c>
      <c r="F254" s="666" t="s">
        <v>3256</v>
      </c>
      <c r="G254" s="665" t="s">
        <v>2935</v>
      </c>
      <c r="H254" s="665" t="s">
        <v>2936</v>
      </c>
      <c r="I254" s="667">
        <v>287.5</v>
      </c>
      <c r="J254" s="667">
        <v>9</v>
      </c>
      <c r="K254" s="668">
        <v>2612.1000000000004</v>
      </c>
    </row>
    <row r="255" spans="1:11" ht="14.4" customHeight="1" x14ac:dyDescent="0.3">
      <c r="A255" s="663" t="s">
        <v>522</v>
      </c>
      <c r="B255" s="664" t="s">
        <v>1680</v>
      </c>
      <c r="C255" s="665" t="s">
        <v>535</v>
      </c>
      <c r="D255" s="666" t="s">
        <v>1683</v>
      </c>
      <c r="E255" s="665" t="s">
        <v>3255</v>
      </c>
      <c r="F255" s="666" t="s">
        <v>3256</v>
      </c>
      <c r="G255" s="665" t="s">
        <v>2937</v>
      </c>
      <c r="H255" s="665" t="s">
        <v>2938</v>
      </c>
      <c r="I255" s="667">
        <v>356.34500000000003</v>
      </c>
      <c r="J255" s="667">
        <v>2</v>
      </c>
      <c r="K255" s="668">
        <v>712.69</v>
      </c>
    </row>
    <row r="256" spans="1:11" ht="14.4" customHeight="1" x14ac:dyDescent="0.3">
      <c r="A256" s="663" t="s">
        <v>522</v>
      </c>
      <c r="B256" s="664" t="s">
        <v>1680</v>
      </c>
      <c r="C256" s="665" t="s">
        <v>535</v>
      </c>
      <c r="D256" s="666" t="s">
        <v>1683</v>
      </c>
      <c r="E256" s="665" t="s">
        <v>3255</v>
      </c>
      <c r="F256" s="666" t="s">
        <v>3256</v>
      </c>
      <c r="G256" s="665" t="s">
        <v>2851</v>
      </c>
      <c r="H256" s="665" t="s">
        <v>2852</v>
      </c>
      <c r="I256" s="667">
        <v>213.81</v>
      </c>
      <c r="J256" s="667">
        <v>1</v>
      </c>
      <c r="K256" s="668">
        <v>213.81</v>
      </c>
    </row>
    <row r="257" spans="1:11" ht="14.4" customHeight="1" x14ac:dyDescent="0.3">
      <c r="A257" s="663" t="s">
        <v>522</v>
      </c>
      <c r="B257" s="664" t="s">
        <v>1680</v>
      </c>
      <c r="C257" s="665" t="s">
        <v>535</v>
      </c>
      <c r="D257" s="666" t="s">
        <v>1683</v>
      </c>
      <c r="E257" s="665" t="s">
        <v>3255</v>
      </c>
      <c r="F257" s="666" t="s">
        <v>3256</v>
      </c>
      <c r="G257" s="665" t="s">
        <v>2939</v>
      </c>
      <c r="H257" s="665" t="s">
        <v>2940</v>
      </c>
      <c r="I257" s="667">
        <v>175.45000000000002</v>
      </c>
      <c r="J257" s="667">
        <v>100</v>
      </c>
      <c r="K257" s="668">
        <v>17545</v>
      </c>
    </row>
    <row r="258" spans="1:11" ht="14.4" customHeight="1" x14ac:dyDescent="0.3">
      <c r="A258" s="663" t="s">
        <v>522</v>
      </c>
      <c r="B258" s="664" t="s">
        <v>1680</v>
      </c>
      <c r="C258" s="665" t="s">
        <v>535</v>
      </c>
      <c r="D258" s="666" t="s">
        <v>1683</v>
      </c>
      <c r="E258" s="665" t="s">
        <v>3255</v>
      </c>
      <c r="F258" s="666" t="s">
        <v>3256</v>
      </c>
      <c r="G258" s="665" t="s">
        <v>2941</v>
      </c>
      <c r="H258" s="665" t="s">
        <v>2942</v>
      </c>
      <c r="I258" s="667">
        <v>1.1887499999999998</v>
      </c>
      <c r="J258" s="667">
        <v>4000</v>
      </c>
      <c r="K258" s="668">
        <v>4742.7700000000004</v>
      </c>
    </row>
    <row r="259" spans="1:11" ht="14.4" customHeight="1" x14ac:dyDescent="0.3">
      <c r="A259" s="663" t="s">
        <v>522</v>
      </c>
      <c r="B259" s="664" t="s">
        <v>1680</v>
      </c>
      <c r="C259" s="665" t="s">
        <v>535</v>
      </c>
      <c r="D259" s="666" t="s">
        <v>1683</v>
      </c>
      <c r="E259" s="665" t="s">
        <v>3255</v>
      </c>
      <c r="F259" s="666" t="s">
        <v>3256</v>
      </c>
      <c r="G259" s="665" t="s">
        <v>2943</v>
      </c>
      <c r="H259" s="665" t="s">
        <v>2944</v>
      </c>
      <c r="I259" s="667">
        <v>150.65</v>
      </c>
      <c r="J259" s="667">
        <v>9</v>
      </c>
      <c r="K259" s="668">
        <v>1355.85</v>
      </c>
    </row>
    <row r="260" spans="1:11" ht="14.4" customHeight="1" x14ac:dyDescent="0.3">
      <c r="A260" s="663" t="s">
        <v>522</v>
      </c>
      <c r="B260" s="664" t="s">
        <v>1680</v>
      </c>
      <c r="C260" s="665" t="s">
        <v>535</v>
      </c>
      <c r="D260" s="666" t="s">
        <v>1683</v>
      </c>
      <c r="E260" s="665" t="s">
        <v>3255</v>
      </c>
      <c r="F260" s="666" t="s">
        <v>3256</v>
      </c>
      <c r="G260" s="665" t="s">
        <v>2945</v>
      </c>
      <c r="H260" s="665" t="s">
        <v>2946</v>
      </c>
      <c r="I260" s="667">
        <v>601.45000000000005</v>
      </c>
      <c r="J260" s="667">
        <v>1</v>
      </c>
      <c r="K260" s="668">
        <v>601.45000000000005</v>
      </c>
    </row>
    <row r="261" spans="1:11" ht="14.4" customHeight="1" x14ac:dyDescent="0.3">
      <c r="A261" s="663" t="s">
        <v>522</v>
      </c>
      <c r="B261" s="664" t="s">
        <v>1680</v>
      </c>
      <c r="C261" s="665" t="s">
        <v>535</v>
      </c>
      <c r="D261" s="666" t="s">
        <v>1683</v>
      </c>
      <c r="E261" s="665" t="s">
        <v>3255</v>
      </c>
      <c r="F261" s="666" t="s">
        <v>3256</v>
      </c>
      <c r="G261" s="665" t="s">
        <v>2947</v>
      </c>
      <c r="H261" s="665" t="s">
        <v>2948</v>
      </c>
      <c r="I261" s="667">
        <v>166.75</v>
      </c>
      <c r="J261" s="667">
        <v>6</v>
      </c>
      <c r="K261" s="668">
        <v>1000.5</v>
      </c>
    </row>
    <row r="262" spans="1:11" ht="14.4" customHeight="1" x14ac:dyDescent="0.3">
      <c r="A262" s="663" t="s">
        <v>522</v>
      </c>
      <c r="B262" s="664" t="s">
        <v>1680</v>
      </c>
      <c r="C262" s="665" t="s">
        <v>535</v>
      </c>
      <c r="D262" s="666" t="s">
        <v>1683</v>
      </c>
      <c r="E262" s="665" t="s">
        <v>3255</v>
      </c>
      <c r="F262" s="666" t="s">
        <v>3256</v>
      </c>
      <c r="G262" s="665" t="s">
        <v>2949</v>
      </c>
      <c r="H262" s="665" t="s">
        <v>2950</v>
      </c>
      <c r="I262" s="667">
        <v>323.14999999999998</v>
      </c>
      <c r="J262" s="667">
        <v>2</v>
      </c>
      <c r="K262" s="668">
        <v>646.29999999999995</v>
      </c>
    </row>
    <row r="263" spans="1:11" ht="14.4" customHeight="1" x14ac:dyDescent="0.3">
      <c r="A263" s="663" t="s">
        <v>522</v>
      </c>
      <c r="B263" s="664" t="s">
        <v>1680</v>
      </c>
      <c r="C263" s="665" t="s">
        <v>535</v>
      </c>
      <c r="D263" s="666" t="s">
        <v>1683</v>
      </c>
      <c r="E263" s="665" t="s">
        <v>3255</v>
      </c>
      <c r="F263" s="666" t="s">
        <v>3256</v>
      </c>
      <c r="G263" s="665" t="s">
        <v>2951</v>
      </c>
      <c r="H263" s="665" t="s">
        <v>2952</v>
      </c>
      <c r="I263" s="667">
        <v>139.21999999999997</v>
      </c>
      <c r="J263" s="667">
        <v>24</v>
      </c>
      <c r="K263" s="668">
        <v>3327.3</v>
      </c>
    </row>
    <row r="264" spans="1:11" ht="14.4" customHeight="1" x14ac:dyDescent="0.3">
      <c r="A264" s="663" t="s">
        <v>522</v>
      </c>
      <c r="B264" s="664" t="s">
        <v>1680</v>
      </c>
      <c r="C264" s="665" t="s">
        <v>535</v>
      </c>
      <c r="D264" s="666" t="s">
        <v>1683</v>
      </c>
      <c r="E264" s="665" t="s">
        <v>3255</v>
      </c>
      <c r="F264" s="666" t="s">
        <v>3256</v>
      </c>
      <c r="G264" s="665" t="s">
        <v>2953</v>
      </c>
      <c r="H264" s="665" t="s">
        <v>2954</v>
      </c>
      <c r="I264" s="667">
        <v>1122.8699999999999</v>
      </c>
      <c r="J264" s="667">
        <v>2</v>
      </c>
      <c r="K264" s="668">
        <v>2245.7399999999998</v>
      </c>
    </row>
    <row r="265" spans="1:11" ht="14.4" customHeight="1" x14ac:dyDescent="0.3">
      <c r="A265" s="663" t="s">
        <v>522</v>
      </c>
      <c r="B265" s="664" t="s">
        <v>1680</v>
      </c>
      <c r="C265" s="665" t="s">
        <v>535</v>
      </c>
      <c r="D265" s="666" t="s">
        <v>1683</v>
      </c>
      <c r="E265" s="665" t="s">
        <v>3255</v>
      </c>
      <c r="F265" s="666" t="s">
        <v>3256</v>
      </c>
      <c r="G265" s="665" t="s">
        <v>2857</v>
      </c>
      <c r="H265" s="665" t="s">
        <v>2858</v>
      </c>
      <c r="I265" s="667">
        <v>118.58</v>
      </c>
      <c r="J265" s="667">
        <v>90</v>
      </c>
      <c r="K265" s="668">
        <v>10672.2</v>
      </c>
    </row>
    <row r="266" spans="1:11" ht="14.4" customHeight="1" x14ac:dyDescent="0.3">
      <c r="A266" s="663" t="s">
        <v>522</v>
      </c>
      <c r="B266" s="664" t="s">
        <v>1680</v>
      </c>
      <c r="C266" s="665" t="s">
        <v>535</v>
      </c>
      <c r="D266" s="666" t="s">
        <v>1683</v>
      </c>
      <c r="E266" s="665" t="s">
        <v>3255</v>
      </c>
      <c r="F266" s="666" t="s">
        <v>3256</v>
      </c>
      <c r="G266" s="665" t="s">
        <v>2955</v>
      </c>
      <c r="H266" s="665" t="s">
        <v>2956</v>
      </c>
      <c r="I266" s="667">
        <v>758.67</v>
      </c>
      <c r="J266" s="667">
        <v>1</v>
      </c>
      <c r="K266" s="668">
        <v>758.67</v>
      </c>
    </row>
    <row r="267" spans="1:11" ht="14.4" customHeight="1" x14ac:dyDescent="0.3">
      <c r="A267" s="663" t="s">
        <v>522</v>
      </c>
      <c r="B267" s="664" t="s">
        <v>1680</v>
      </c>
      <c r="C267" s="665" t="s">
        <v>535</v>
      </c>
      <c r="D267" s="666" t="s">
        <v>1683</v>
      </c>
      <c r="E267" s="665" t="s">
        <v>3255</v>
      </c>
      <c r="F267" s="666" t="s">
        <v>3256</v>
      </c>
      <c r="G267" s="665" t="s">
        <v>2957</v>
      </c>
      <c r="H267" s="665" t="s">
        <v>2958</v>
      </c>
      <c r="I267" s="667">
        <v>166.75</v>
      </c>
      <c r="J267" s="667">
        <v>3</v>
      </c>
      <c r="K267" s="668">
        <v>500.25</v>
      </c>
    </row>
    <row r="268" spans="1:11" ht="14.4" customHeight="1" x14ac:dyDescent="0.3">
      <c r="A268" s="663" t="s">
        <v>522</v>
      </c>
      <c r="B268" s="664" t="s">
        <v>1680</v>
      </c>
      <c r="C268" s="665" t="s">
        <v>535</v>
      </c>
      <c r="D268" s="666" t="s">
        <v>1683</v>
      </c>
      <c r="E268" s="665" t="s">
        <v>3255</v>
      </c>
      <c r="F268" s="666" t="s">
        <v>3256</v>
      </c>
      <c r="G268" s="665" t="s">
        <v>2959</v>
      </c>
      <c r="H268" s="665" t="s">
        <v>2960</v>
      </c>
      <c r="I268" s="667">
        <v>601.45000000000005</v>
      </c>
      <c r="J268" s="667">
        <v>1</v>
      </c>
      <c r="K268" s="668">
        <v>601.45000000000005</v>
      </c>
    </row>
    <row r="269" spans="1:11" ht="14.4" customHeight="1" x14ac:dyDescent="0.3">
      <c r="A269" s="663" t="s">
        <v>522</v>
      </c>
      <c r="B269" s="664" t="s">
        <v>1680</v>
      </c>
      <c r="C269" s="665" t="s">
        <v>535</v>
      </c>
      <c r="D269" s="666" t="s">
        <v>1683</v>
      </c>
      <c r="E269" s="665" t="s">
        <v>3255</v>
      </c>
      <c r="F269" s="666" t="s">
        <v>3256</v>
      </c>
      <c r="G269" s="665" t="s">
        <v>2961</v>
      </c>
      <c r="H269" s="665" t="s">
        <v>2962</v>
      </c>
      <c r="I269" s="667">
        <v>160.55000000000001</v>
      </c>
      <c r="J269" s="667">
        <v>6</v>
      </c>
      <c r="K269" s="668">
        <v>963.30000000000007</v>
      </c>
    </row>
    <row r="270" spans="1:11" ht="14.4" customHeight="1" x14ac:dyDescent="0.3">
      <c r="A270" s="663" t="s">
        <v>522</v>
      </c>
      <c r="B270" s="664" t="s">
        <v>1680</v>
      </c>
      <c r="C270" s="665" t="s">
        <v>535</v>
      </c>
      <c r="D270" s="666" t="s">
        <v>1683</v>
      </c>
      <c r="E270" s="665" t="s">
        <v>3255</v>
      </c>
      <c r="F270" s="666" t="s">
        <v>3256</v>
      </c>
      <c r="G270" s="665" t="s">
        <v>2963</v>
      </c>
      <c r="H270" s="665" t="s">
        <v>2964</v>
      </c>
      <c r="I270" s="667">
        <v>162.41666666666666</v>
      </c>
      <c r="J270" s="667">
        <v>5</v>
      </c>
      <c r="K270" s="668">
        <v>808.45</v>
      </c>
    </row>
    <row r="271" spans="1:11" ht="14.4" customHeight="1" x14ac:dyDescent="0.3">
      <c r="A271" s="663" t="s">
        <v>522</v>
      </c>
      <c r="B271" s="664" t="s">
        <v>1680</v>
      </c>
      <c r="C271" s="665" t="s">
        <v>535</v>
      </c>
      <c r="D271" s="666" t="s">
        <v>1683</v>
      </c>
      <c r="E271" s="665" t="s">
        <v>3255</v>
      </c>
      <c r="F271" s="666" t="s">
        <v>3256</v>
      </c>
      <c r="G271" s="665" t="s">
        <v>2965</v>
      </c>
      <c r="H271" s="665" t="s">
        <v>2966</v>
      </c>
      <c r="I271" s="667">
        <v>71.39</v>
      </c>
      <c r="J271" s="667">
        <v>60</v>
      </c>
      <c r="K271" s="668">
        <v>4283.3999999999996</v>
      </c>
    </row>
    <row r="272" spans="1:11" ht="14.4" customHeight="1" x14ac:dyDescent="0.3">
      <c r="A272" s="663" t="s">
        <v>522</v>
      </c>
      <c r="B272" s="664" t="s">
        <v>1680</v>
      </c>
      <c r="C272" s="665" t="s">
        <v>535</v>
      </c>
      <c r="D272" s="666" t="s">
        <v>1683</v>
      </c>
      <c r="E272" s="665" t="s">
        <v>3255</v>
      </c>
      <c r="F272" s="666" t="s">
        <v>3256</v>
      </c>
      <c r="G272" s="665" t="s">
        <v>2967</v>
      </c>
      <c r="H272" s="665" t="s">
        <v>2968</v>
      </c>
      <c r="I272" s="667">
        <v>61.11</v>
      </c>
      <c r="J272" s="667">
        <v>120</v>
      </c>
      <c r="K272" s="668">
        <v>7332.99</v>
      </c>
    </row>
    <row r="273" spans="1:11" ht="14.4" customHeight="1" x14ac:dyDescent="0.3">
      <c r="A273" s="663" t="s">
        <v>522</v>
      </c>
      <c r="B273" s="664" t="s">
        <v>1680</v>
      </c>
      <c r="C273" s="665" t="s">
        <v>535</v>
      </c>
      <c r="D273" s="666" t="s">
        <v>1683</v>
      </c>
      <c r="E273" s="665" t="s">
        <v>3255</v>
      </c>
      <c r="F273" s="666" t="s">
        <v>3256</v>
      </c>
      <c r="G273" s="665" t="s">
        <v>2969</v>
      </c>
      <c r="H273" s="665" t="s">
        <v>2970</v>
      </c>
      <c r="I273" s="667">
        <v>505.78</v>
      </c>
      <c r="J273" s="667">
        <v>1</v>
      </c>
      <c r="K273" s="668">
        <v>505.78</v>
      </c>
    </row>
    <row r="274" spans="1:11" ht="14.4" customHeight="1" x14ac:dyDescent="0.3">
      <c r="A274" s="663" t="s">
        <v>522</v>
      </c>
      <c r="B274" s="664" t="s">
        <v>1680</v>
      </c>
      <c r="C274" s="665" t="s">
        <v>535</v>
      </c>
      <c r="D274" s="666" t="s">
        <v>1683</v>
      </c>
      <c r="E274" s="665" t="s">
        <v>3255</v>
      </c>
      <c r="F274" s="666" t="s">
        <v>3256</v>
      </c>
      <c r="G274" s="665" t="s">
        <v>2971</v>
      </c>
      <c r="H274" s="665" t="s">
        <v>2972</v>
      </c>
      <c r="I274" s="667">
        <v>151.80000000000001</v>
      </c>
      <c r="J274" s="667">
        <v>1</v>
      </c>
      <c r="K274" s="668">
        <v>151.80000000000001</v>
      </c>
    </row>
    <row r="275" spans="1:11" ht="14.4" customHeight="1" x14ac:dyDescent="0.3">
      <c r="A275" s="663" t="s">
        <v>522</v>
      </c>
      <c r="B275" s="664" t="s">
        <v>1680</v>
      </c>
      <c r="C275" s="665" t="s">
        <v>535</v>
      </c>
      <c r="D275" s="666" t="s">
        <v>1683</v>
      </c>
      <c r="E275" s="665" t="s">
        <v>3255</v>
      </c>
      <c r="F275" s="666" t="s">
        <v>3256</v>
      </c>
      <c r="G275" s="665" t="s">
        <v>2973</v>
      </c>
      <c r="H275" s="665" t="s">
        <v>2974</v>
      </c>
      <c r="I275" s="667">
        <v>960.45333333333338</v>
      </c>
      <c r="J275" s="667">
        <v>4</v>
      </c>
      <c r="K275" s="668">
        <v>3857.96</v>
      </c>
    </row>
    <row r="276" spans="1:11" ht="14.4" customHeight="1" x14ac:dyDescent="0.3">
      <c r="A276" s="663" t="s">
        <v>522</v>
      </c>
      <c r="B276" s="664" t="s">
        <v>1680</v>
      </c>
      <c r="C276" s="665" t="s">
        <v>535</v>
      </c>
      <c r="D276" s="666" t="s">
        <v>1683</v>
      </c>
      <c r="E276" s="665" t="s">
        <v>3255</v>
      </c>
      <c r="F276" s="666" t="s">
        <v>3256</v>
      </c>
      <c r="G276" s="665" t="s">
        <v>2975</v>
      </c>
      <c r="H276" s="665" t="s">
        <v>2976</v>
      </c>
      <c r="I276" s="667">
        <v>2003.5</v>
      </c>
      <c r="J276" s="667">
        <v>1</v>
      </c>
      <c r="K276" s="668">
        <v>2003.5</v>
      </c>
    </row>
    <row r="277" spans="1:11" ht="14.4" customHeight="1" x14ac:dyDescent="0.3">
      <c r="A277" s="663" t="s">
        <v>522</v>
      </c>
      <c r="B277" s="664" t="s">
        <v>1680</v>
      </c>
      <c r="C277" s="665" t="s">
        <v>535</v>
      </c>
      <c r="D277" s="666" t="s">
        <v>1683</v>
      </c>
      <c r="E277" s="665" t="s">
        <v>3255</v>
      </c>
      <c r="F277" s="666" t="s">
        <v>3256</v>
      </c>
      <c r="G277" s="665" t="s">
        <v>2867</v>
      </c>
      <c r="H277" s="665" t="s">
        <v>2868</v>
      </c>
      <c r="I277" s="667">
        <v>304</v>
      </c>
      <c r="J277" s="667">
        <v>2</v>
      </c>
      <c r="K277" s="668">
        <v>608</v>
      </c>
    </row>
    <row r="278" spans="1:11" ht="14.4" customHeight="1" x14ac:dyDescent="0.3">
      <c r="A278" s="663" t="s">
        <v>522</v>
      </c>
      <c r="B278" s="664" t="s">
        <v>1680</v>
      </c>
      <c r="C278" s="665" t="s">
        <v>535</v>
      </c>
      <c r="D278" s="666" t="s">
        <v>1683</v>
      </c>
      <c r="E278" s="665" t="s">
        <v>3255</v>
      </c>
      <c r="F278" s="666" t="s">
        <v>3256</v>
      </c>
      <c r="G278" s="665" t="s">
        <v>2977</v>
      </c>
      <c r="H278" s="665" t="s">
        <v>2978</v>
      </c>
      <c r="I278" s="667">
        <v>4295.5</v>
      </c>
      <c r="J278" s="667">
        <v>1</v>
      </c>
      <c r="K278" s="668">
        <v>4295.5</v>
      </c>
    </row>
    <row r="279" spans="1:11" ht="14.4" customHeight="1" x14ac:dyDescent="0.3">
      <c r="A279" s="663" t="s">
        <v>522</v>
      </c>
      <c r="B279" s="664" t="s">
        <v>1680</v>
      </c>
      <c r="C279" s="665" t="s">
        <v>535</v>
      </c>
      <c r="D279" s="666" t="s">
        <v>1683</v>
      </c>
      <c r="E279" s="665" t="s">
        <v>3255</v>
      </c>
      <c r="F279" s="666" t="s">
        <v>3256</v>
      </c>
      <c r="G279" s="665" t="s">
        <v>2979</v>
      </c>
      <c r="H279" s="665" t="s">
        <v>2980</v>
      </c>
      <c r="I279" s="667">
        <v>809</v>
      </c>
      <c r="J279" s="667">
        <v>1</v>
      </c>
      <c r="K279" s="668">
        <v>809</v>
      </c>
    </row>
    <row r="280" spans="1:11" ht="14.4" customHeight="1" x14ac:dyDescent="0.3">
      <c r="A280" s="663" t="s">
        <v>522</v>
      </c>
      <c r="B280" s="664" t="s">
        <v>1680</v>
      </c>
      <c r="C280" s="665" t="s">
        <v>535</v>
      </c>
      <c r="D280" s="666" t="s">
        <v>1683</v>
      </c>
      <c r="E280" s="665" t="s">
        <v>3255</v>
      </c>
      <c r="F280" s="666" t="s">
        <v>3256</v>
      </c>
      <c r="G280" s="665" t="s">
        <v>2871</v>
      </c>
      <c r="H280" s="665" t="s">
        <v>2872</v>
      </c>
      <c r="I280" s="667">
        <v>338.78</v>
      </c>
      <c r="J280" s="667">
        <v>10</v>
      </c>
      <c r="K280" s="668">
        <v>3387.81</v>
      </c>
    </row>
    <row r="281" spans="1:11" ht="14.4" customHeight="1" x14ac:dyDescent="0.3">
      <c r="A281" s="663" t="s">
        <v>522</v>
      </c>
      <c r="B281" s="664" t="s">
        <v>1680</v>
      </c>
      <c r="C281" s="665" t="s">
        <v>535</v>
      </c>
      <c r="D281" s="666" t="s">
        <v>1683</v>
      </c>
      <c r="E281" s="665" t="s">
        <v>3255</v>
      </c>
      <c r="F281" s="666" t="s">
        <v>3256</v>
      </c>
      <c r="G281" s="665" t="s">
        <v>2873</v>
      </c>
      <c r="H281" s="665" t="s">
        <v>2874</v>
      </c>
      <c r="I281" s="667">
        <v>411.36749999999995</v>
      </c>
      <c r="J281" s="667">
        <v>8</v>
      </c>
      <c r="K281" s="668">
        <v>3290.9399999999996</v>
      </c>
    </row>
    <row r="282" spans="1:11" ht="14.4" customHeight="1" x14ac:dyDescent="0.3">
      <c r="A282" s="663" t="s">
        <v>522</v>
      </c>
      <c r="B282" s="664" t="s">
        <v>1680</v>
      </c>
      <c r="C282" s="665" t="s">
        <v>535</v>
      </c>
      <c r="D282" s="666" t="s">
        <v>1683</v>
      </c>
      <c r="E282" s="665" t="s">
        <v>3255</v>
      </c>
      <c r="F282" s="666" t="s">
        <v>3256</v>
      </c>
      <c r="G282" s="665" t="s">
        <v>2981</v>
      </c>
      <c r="H282" s="665" t="s">
        <v>2982</v>
      </c>
      <c r="I282" s="667">
        <v>151.80000000000001</v>
      </c>
      <c r="J282" s="667">
        <v>1</v>
      </c>
      <c r="K282" s="668">
        <v>151.80000000000001</v>
      </c>
    </row>
    <row r="283" spans="1:11" ht="14.4" customHeight="1" x14ac:dyDescent="0.3">
      <c r="A283" s="663" t="s">
        <v>522</v>
      </c>
      <c r="B283" s="664" t="s">
        <v>1680</v>
      </c>
      <c r="C283" s="665" t="s">
        <v>535</v>
      </c>
      <c r="D283" s="666" t="s">
        <v>1683</v>
      </c>
      <c r="E283" s="665" t="s">
        <v>3255</v>
      </c>
      <c r="F283" s="666" t="s">
        <v>3256</v>
      </c>
      <c r="G283" s="665" t="s">
        <v>2983</v>
      </c>
      <c r="H283" s="665" t="s">
        <v>2984</v>
      </c>
      <c r="I283" s="667">
        <v>107.69</v>
      </c>
      <c r="J283" s="667">
        <v>20</v>
      </c>
      <c r="K283" s="668">
        <v>2153.8000000000002</v>
      </c>
    </row>
    <row r="284" spans="1:11" ht="14.4" customHeight="1" x14ac:dyDescent="0.3">
      <c r="A284" s="663" t="s">
        <v>522</v>
      </c>
      <c r="B284" s="664" t="s">
        <v>1680</v>
      </c>
      <c r="C284" s="665" t="s">
        <v>535</v>
      </c>
      <c r="D284" s="666" t="s">
        <v>1683</v>
      </c>
      <c r="E284" s="665" t="s">
        <v>3255</v>
      </c>
      <c r="F284" s="666" t="s">
        <v>3256</v>
      </c>
      <c r="G284" s="665" t="s">
        <v>2985</v>
      </c>
      <c r="H284" s="665" t="s">
        <v>2986</v>
      </c>
      <c r="I284" s="667">
        <v>349.69</v>
      </c>
      <c r="J284" s="667">
        <v>20</v>
      </c>
      <c r="K284" s="668">
        <v>6993.8</v>
      </c>
    </row>
    <row r="285" spans="1:11" ht="14.4" customHeight="1" x14ac:dyDescent="0.3">
      <c r="A285" s="663" t="s">
        <v>522</v>
      </c>
      <c r="B285" s="664" t="s">
        <v>1680</v>
      </c>
      <c r="C285" s="665" t="s">
        <v>535</v>
      </c>
      <c r="D285" s="666" t="s">
        <v>1683</v>
      </c>
      <c r="E285" s="665" t="s">
        <v>3255</v>
      </c>
      <c r="F285" s="666" t="s">
        <v>3256</v>
      </c>
      <c r="G285" s="665" t="s">
        <v>2987</v>
      </c>
      <c r="H285" s="665" t="s">
        <v>2988</v>
      </c>
      <c r="I285" s="667">
        <v>107.69</v>
      </c>
      <c r="J285" s="667">
        <v>20</v>
      </c>
      <c r="K285" s="668">
        <v>2153.8000000000002</v>
      </c>
    </row>
    <row r="286" spans="1:11" ht="14.4" customHeight="1" x14ac:dyDescent="0.3">
      <c r="A286" s="663" t="s">
        <v>522</v>
      </c>
      <c r="B286" s="664" t="s">
        <v>1680</v>
      </c>
      <c r="C286" s="665" t="s">
        <v>535</v>
      </c>
      <c r="D286" s="666" t="s">
        <v>1683</v>
      </c>
      <c r="E286" s="665" t="s">
        <v>3255</v>
      </c>
      <c r="F286" s="666" t="s">
        <v>3256</v>
      </c>
      <c r="G286" s="665" t="s">
        <v>2989</v>
      </c>
      <c r="H286" s="665" t="s">
        <v>2990</v>
      </c>
      <c r="I286" s="667">
        <v>2200</v>
      </c>
      <c r="J286" s="667">
        <v>2</v>
      </c>
      <c r="K286" s="668">
        <v>4400</v>
      </c>
    </row>
    <row r="287" spans="1:11" ht="14.4" customHeight="1" x14ac:dyDescent="0.3">
      <c r="A287" s="663" t="s">
        <v>522</v>
      </c>
      <c r="B287" s="664" t="s">
        <v>1680</v>
      </c>
      <c r="C287" s="665" t="s">
        <v>535</v>
      </c>
      <c r="D287" s="666" t="s">
        <v>1683</v>
      </c>
      <c r="E287" s="665" t="s">
        <v>3255</v>
      </c>
      <c r="F287" s="666" t="s">
        <v>3256</v>
      </c>
      <c r="G287" s="665" t="s">
        <v>2991</v>
      </c>
      <c r="H287" s="665" t="s">
        <v>2992</v>
      </c>
      <c r="I287" s="667">
        <v>56.47</v>
      </c>
      <c r="J287" s="667">
        <v>480</v>
      </c>
      <c r="K287" s="668">
        <v>27298.579999999998</v>
      </c>
    </row>
    <row r="288" spans="1:11" ht="14.4" customHeight="1" x14ac:dyDescent="0.3">
      <c r="A288" s="663" t="s">
        <v>522</v>
      </c>
      <c r="B288" s="664" t="s">
        <v>1680</v>
      </c>
      <c r="C288" s="665" t="s">
        <v>535</v>
      </c>
      <c r="D288" s="666" t="s">
        <v>1683</v>
      </c>
      <c r="E288" s="665" t="s">
        <v>3255</v>
      </c>
      <c r="F288" s="666" t="s">
        <v>3256</v>
      </c>
      <c r="G288" s="665" t="s">
        <v>2993</v>
      </c>
      <c r="H288" s="665" t="s">
        <v>2994</v>
      </c>
      <c r="I288" s="667">
        <v>636.82000000000005</v>
      </c>
      <c r="J288" s="667">
        <v>1</v>
      </c>
      <c r="K288" s="668">
        <v>636.82000000000005</v>
      </c>
    </row>
    <row r="289" spans="1:11" ht="14.4" customHeight="1" x14ac:dyDescent="0.3">
      <c r="A289" s="663" t="s">
        <v>522</v>
      </c>
      <c r="B289" s="664" t="s">
        <v>1680</v>
      </c>
      <c r="C289" s="665" t="s">
        <v>535</v>
      </c>
      <c r="D289" s="666" t="s">
        <v>1683</v>
      </c>
      <c r="E289" s="665" t="s">
        <v>3255</v>
      </c>
      <c r="F289" s="666" t="s">
        <v>3256</v>
      </c>
      <c r="G289" s="665" t="s">
        <v>2995</v>
      </c>
      <c r="H289" s="665" t="s">
        <v>2996</v>
      </c>
      <c r="I289" s="667">
        <v>2200</v>
      </c>
      <c r="J289" s="667">
        <v>2</v>
      </c>
      <c r="K289" s="668">
        <v>4400</v>
      </c>
    </row>
    <row r="290" spans="1:11" ht="14.4" customHeight="1" x14ac:dyDescent="0.3">
      <c r="A290" s="663" t="s">
        <v>522</v>
      </c>
      <c r="B290" s="664" t="s">
        <v>1680</v>
      </c>
      <c r="C290" s="665" t="s">
        <v>535</v>
      </c>
      <c r="D290" s="666" t="s">
        <v>1683</v>
      </c>
      <c r="E290" s="665" t="s">
        <v>3255</v>
      </c>
      <c r="F290" s="666" t="s">
        <v>3256</v>
      </c>
      <c r="G290" s="665" t="s">
        <v>2889</v>
      </c>
      <c r="H290" s="665" t="s">
        <v>2890</v>
      </c>
      <c r="I290" s="667">
        <v>2897.51</v>
      </c>
      <c r="J290" s="667">
        <v>1</v>
      </c>
      <c r="K290" s="668">
        <v>2897.51</v>
      </c>
    </row>
    <row r="291" spans="1:11" ht="14.4" customHeight="1" x14ac:dyDescent="0.3">
      <c r="A291" s="663" t="s">
        <v>522</v>
      </c>
      <c r="B291" s="664" t="s">
        <v>1680</v>
      </c>
      <c r="C291" s="665" t="s">
        <v>535</v>
      </c>
      <c r="D291" s="666" t="s">
        <v>1683</v>
      </c>
      <c r="E291" s="665" t="s">
        <v>3255</v>
      </c>
      <c r="F291" s="666" t="s">
        <v>3256</v>
      </c>
      <c r="G291" s="665" t="s">
        <v>2997</v>
      </c>
      <c r="H291" s="665" t="s">
        <v>2998</v>
      </c>
      <c r="I291" s="667">
        <v>2897.5</v>
      </c>
      <c r="J291" s="667">
        <v>1</v>
      </c>
      <c r="K291" s="668">
        <v>2897.5</v>
      </c>
    </row>
    <row r="292" spans="1:11" ht="14.4" customHeight="1" x14ac:dyDescent="0.3">
      <c r="A292" s="663" t="s">
        <v>522</v>
      </c>
      <c r="B292" s="664" t="s">
        <v>1680</v>
      </c>
      <c r="C292" s="665" t="s">
        <v>535</v>
      </c>
      <c r="D292" s="666" t="s">
        <v>1683</v>
      </c>
      <c r="E292" s="665" t="s">
        <v>3255</v>
      </c>
      <c r="F292" s="666" t="s">
        <v>3256</v>
      </c>
      <c r="G292" s="665" t="s">
        <v>2999</v>
      </c>
      <c r="H292" s="665" t="s">
        <v>3000</v>
      </c>
      <c r="I292" s="667">
        <v>3906.5</v>
      </c>
      <c r="J292" s="667">
        <v>1</v>
      </c>
      <c r="K292" s="668">
        <v>3906.5</v>
      </c>
    </row>
    <row r="293" spans="1:11" ht="14.4" customHeight="1" x14ac:dyDescent="0.3">
      <c r="A293" s="663" t="s">
        <v>522</v>
      </c>
      <c r="B293" s="664" t="s">
        <v>1680</v>
      </c>
      <c r="C293" s="665" t="s">
        <v>535</v>
      </c>
      <c r="D293" s="666" t="s">
        <v>1683</v>
      </c>
      <c r="E293" s="665" t="s">
        <v>3255</v>
      </c>
      <c r="F293" s="666" t="s">
        <v>3256</v>
      </c>
      <c r="G293" s="665" t="s">
        <v>3001</v>
      </c>
      <c r="H293" s="665" t="s">
        <v>3002</v>
      </c>
      <c r="I293" s="667">
        <v>3906.5</v>
      </c>
      <c r="J293" s="667">
        <v>1</v>
      </c>
      <c r="K293" s="668">
        <v>3906.5</v>
      </c>
    </row>
    <row r="294" spans="1:11" ht="14.4" customHeight="1" x14ac:dyDescent="0.3">
      <c r="A294" s="663" t="s">
        <v>522</v>
      </c>
      <c r="B294" s="664" t="s">
        <v>1680</v>
      </c>
      <c r="C294" s="665" t="s">
        <v>535</v>
      </c>
      <c r="D294" s="666" t="s">
        <v>1683</v>
      </c>
      <c r="E294" s="665" t="s">
        <v>3255</v>
      </c>
      <c r="F294" s="666" t="s">
        <v>3256</v>
      </c>
      <c r="G294" s="665" t="s">
        <v>3003</v>
      </c>
      <c r="H294" s="665" t="s">
        <v>3004</v>
      </c>
      <c r="I294" s="667">
        <v>676.39</v>
      </c>
      <c r="J294" s="667">
        <v>6</v>
      </c>
      <c r="K294" s="668">
        <v>4058.34</v>
      </c>
    </row>
    <row r="295" spans="1:11" ht="14.4" customHeight="1" x14ac:dyDescent="0.3">
      <c r="A295" s="663" t="s">
        <v>522</v>
      </c>
      <c r="B295" s="664" t="s">
        <v>1680</v>
      </c>
      <c r="C295" s="665" t="s">
        <v>535</v>
      </c>
      <c r="D295" s="666" t="s">
        <v>1683</v>
      </c>
      <c r="E295" s="665" t="s">
        <v>3255</v>
      </c>
      <c r="F295" s="666" t="s">
        <v>3256</v>
      </c>
      <c r="G295" s="665" t="s">
        <v>3005</v>
      </c>
      <c r="H295" s="665" t="s">
        <v>3006</v>
      </c>
      <c r="I295" s="667">
        <v>676.39</v>
      </c>
      <c r="J295" s="667">
        <v>6</v>
      </c>
      <c r="K295" s="668">
        <v>4058.34</v>
      </c>
    </row>
    <row r="296" spans="1:11" ht="14.4" customHeight="1" x14ac:dyDescent="0.3">
      <c r="A296" s="663" t="s">
        <v>522</v>
      </c>
      <c r="B296" s="664" t="s">
        <v>1680</v>
      </c>
      <c r="C296" s="665" t="s">
        <v>535</v>
      </c>
      <c r="D296" s="666" t="s">
        <v>1683</v>
      </c>
      <c r="E296" s="665" t="s">
        <v>3255</v>
      </c>
      <c r="F296" s="666" t="s">
        <v>3256</v>
      </c>
      <c r="G296" s="665" t="s">
        <v>3007</v>
      </c>
      <c r="H296" s="665" t="s">
        <v>3008</v>
      </c>
      <c r="I296" s="667">
        <v>676.39</v>
      </c>
      <c r="J296" s="667">
        <v>6</v>
      </c>
      <c r="K296" s="668">
        <v>4058.34</v>
      </c>
    </row>
    <row r="297" spans="1:11" ht="14.4" customHeight="1" x14ac:dyDescent="0.3">
      <c r="A297" s="663" t="s">
        <v>522</v>
      </c>
      <c r="B297" s="664" t="s">
        <v>1680</v>
      </c>
      <c r="C297" s="665" t="s">
        <v>535</v>
      </c>
      <c r="D297" s="666" t="s">
        <v>1683</v>
      </c>
      <c r="E297" s="665" t="s">
        <v>3255</v>
      </c>
      <c r="F297" s="666" t="s">
        <v>3256</v>
      </c>
      <c r="G297" s="665" t="s">
        <v>3009</v>
      </c>
      <c r="H297" s="665" t="s">
        <v>3010</v>
      </c>
      <c r="I297" s="667">
        <v>150.65</v>
      </c>
      <c r="J297" s="667">
        <v>4</v>
      </c>
      <c r="K297" s="668">
        <v>602.6</v>
      </c>
    </row>
    <row r="298" spans="1:11" ht="14.4" customHeight="1" x14ac:dyDescent="0.3">
      <c r="A298" s="663" t="s">
        <v>522</v>
      </c>
      <c r="B298" s="664" t="s">
        <v>1680</v>
      </c>
      <c r="C298" s="665" t="s">
        <v>535</v>
      </c>
      <c r="D298" s="666" t="s">
        <v>1683</v>
      </c>
      <c r="E298" s="665" t="s">
        <v>3255</v>
      </c>
      <c r="F298" s="666" t="s">
        <v>3256</v>
      </c>
      <c r="G298" s="665" t="s">
        <v>3011</v>
      </c>
      <c r="H298" s="665" t="s">
        <v>3012</v>
      </c>
      <c r="I298" s="667">
        <v>71.39</v>
      </c>
      <c r="J298" s="667">
        <v>90</v>
      </c>
      <c r="K298" s="668">
        <v>6425.1</v>
      </c>
    </row>
    <row r="299" spans="1:11" ht="14.4" customHeight="1" x14ac:dyDescent="0.3">
      <c r="A299" s="663" t="s">
        <v>522</v>
      </c>
      <c r="B299" s="664" t="s">
        <v>1680</v>
      </c>
      <c r="C299" s="665" t="s">
        <v>535</v>
      </c>
      <c r="D299" s="666" t="s">
        <v>1683</v>
      </c>
      <c r="E299" s="665" t="s">
        <v>3255</v>
      </c>
      <c r="F299" s="666" t="s">
        <v>3256</v>
      </c>
      <c r="G299" s="665" t="s">
        <v>3013</v>
      </c>
      <c r="H299" s="665" t="s">
        <v>3014</v>
      </c>
      <c r="I299" s="667">
        <v>47.19</v>
      </c>
      <c r="J299" s="667">
        <v>90</v>
      </c>
      <c r="K299" s="668">
        <v>4247.1000000000004</v>
      </c>
    </row>
    <row r="300" spans="1:11" ht="14.4" customHeight="1" x14ac:dyDescent="0.3">
      <c r="A300" s="663" t="s">
        <v>522</v>
      </c>
      <c r="B300" s="664" t="s">
        <v>1680</v>
      </c>
      <c r="C300" s="665" t="s">
        <v>535</v>
      </c>
      <c r="D300" s="666" t="s">
        <v>1683</v>
      </c>
      <c r="E300" s="665" t="s">
        <v>3255</v>
      </c>
      <c r="F300" s="666" t="s">
        <v>3256</v>
      </c>
      <c r="G300" s="665" t="s">
        <v>3015</v>
      </c>
      <c r="H300" s="665" t="s">
        <v>3016</v>
      </c>
      <c r="I300" s="667">
        <v>66.5</v>
      </c>
      <c r="J300" s="667">
        <v>10</v>
      </c>
      <c r="K300" s="668">
        <v>665</v>
      </c>
    </row>
    <row r="301" spans="1:11" ht="14.4" customHeight="1" x14ac:dyDescent="0.3">
      <c r="A301" s="663" t="s">
        <v>522</v>
      </c>
      <c r="B301" s="664" t="s">
        <v>1680</v>
      </c>
      <c r="C301" s="665" t="s">
        <v>535</v>
      </c>
      <c r="D301" s="666" t="s">
        <v>1683</v>
      </c>
      <c r="E301" s="665" t="s">
        <v>3255</v>
      </c>
      <c r="F301" s="666" t="s">
        <v>3256</v>
      </c>
      <c r="G301" s="665" t="s">
        <v>3017</v>
      </c>
      <c r="H301" s="665" t="s">
        <v>3018</v>
      </c>
      <c r="I301" s="667">
        <v>505.78</v>
      </c>
      <c r="J301" s="667">
        <v>1</v>
      </c>
      <c r="K301" s="668">
        <v>505.78</v>
      </c>
    </row>
    <row r="302" spans="1:11" ht="14.4" customHeight="1" x14ac:dyDescent="0.3">
      <c r="A302" s="663" t="s">
        <v>522</v>
      </c>
      <c r="B302" s="664" t="s">
        <v>1680</v>
      </c>
      <c r="C302" s="665" t="s">
        <v>535</v>
      </c>
      <c r="D302" s="666" t="s">
        <v>1683</v>
      </c>
      <c r="E302" s="665" t="s">
        <v>3245</v>
      </c>
      <c r="F302" s="666" t="s">
        <v>3246</v>
      </c>
      <c r="G302" s="665" t="s">
        <v>2767</v>
      </c>
      <c r="H302" s="665" t="s">
        <v>2768</v>
      </c>
      <c r="I302" s="667">
        <v>42.1</v>
      </c>
      <c r="J302" s="667">
        <v>540</v>
      </c>
      <c r="K302" s="668">
        <v>22735.599999999999</v>
      </c>
    </row>
    <row r="303" spans="1:11" ht="14.4" customHeight="1" x14ac:dyDescent="0.3">
      <c r="A303" s="663" t="s">
        <v>522</v>
      </c>
      <c r="B303" s="664" t="s">
        <v>1680</v>
      </c>
      <c r="C303" s="665" t="s">
        <v>535</v>
      </c>
      <c r="D303" s="666" t="s">
        <v>1683</v>
      </c>
      <c r="E303" s="665" t="s">
        <v>3245</v>
      </c>
      <c r="F303" s="666" t="s">
        <v>3246</v>
      </c>
      <c r="G303" s="665" t="s">
        <v>2769</v>
      </c>
      <c r="H303" s="665" t="s">
        <v>2770</v>
      </c>
      <c r="I303" s="667">
        <v>39.67</v>
      </c>
      <c r="J303" s="667">
        <v>216</v>
      </c>
      <c r="K303" s="668">
        <v>8569.7999999999993</v>
      </c>
    </row>
    <row r="304" spans="1:11" ht="14.4" customHeight="1" x14ac:dyDescent="0.3">
      <c r="A304" s="663" t="s">
        <v>522</v>
      </c>
      <c r="B304" s="664" t="s">
        <v>1680</v>
      </c>
      <c r="C304" s="665" t="s">
        <v>535</v>
      </c>
      <c r="D304" s="666" t="s">
        <v>1683</v>
      </c>
      <c r="E304" s="665" t="s">
        <v>3245</v>
      </c>
      <c r="F304" s="666" t="s">
        <v>3246</v>
      </c>
      <c r="G304" s="665" t="s">
        <v>2897</v>
      </c>
      <c r="H304" s="665" t="s">
        <v>2898</v>
      </c>
      <c r="I304" s="667">
        <v>26.57</v>
      </c>
      <c r="J304" s="667">
        <v>144</v>
      </c>
      <c r="K304" s="668">
        <v>3825.36</v>
      </c>
    </row>
    <row r="305" spans="1:11" ht="14.4" customHeight="1" x14ac:dyDescent="0.3">
      <c r="A305" s="663" t="s">
        <v>522</v>
      </c>
      <c r="B305" s="664" t="s">
        <v>1680</v>
      </c>
      <c r="C305" s="665" t="s">
        <v>535</v>
      </c>
      <c r="D305" s="666" t="s">
        <v>1683</v>
      </c>
      <c r="E305" s="665" t="s">
        <v>3245</v>
      </c>
      <c r="F305" s="666" t="s">
        <v>3246</v>
      </c>
      <c r="G305" s="665" t="s">
        <v>2771</v>
      </c>
      <c r="H305" s="665" t="s">
        <v>2772</v>
      </c>
      <c r="I305" s="667">
        <v>40.200000000000003</v>
      </c>
      <c r="J305" s="667">
        <v>180</v>
      </c>
      <c r="K305" s="668">
        <v>7235.7999999999993</v>
      </c>
    </row>
    <row r="306" spans="1:11" ht="14.4" customHeight="1" x14ac:dyDescent="0.3">
      <c r="A306" s="663" t="s">
        <v>522</v>
      </c>
      <c r="B306" s="664" t="s">
        <v>1680</v>
      </c>
      <c r="C306" s="665" t="s">
        <v>535</v>
      </c>
      <c r="D306" s="666" t="s">
        <v>1683</v>
      </c>
      <c r="E306" s="665" t="s">
        <v>3245</v>
      </c>
      <c r="F306" s="666" t="s">
        <v>3246</v>
      </c>
      <c r="G306" s="665" t="s">
        <v>2901</v>
      </c>
      <c r="H306" s="665" t="s">
        <v>2902</v>
      </c>
      <c r="I306" s="667">
        <v>65.400000000000006</v>
      </c>
      <c r="J306" s="667">
        <v>24</v>
      </c>
      <c r="K306" s="668">
        <v>1569.55</v>
      </c>
    </row>
    <row r="307" spans="1:11" ht="14.4" customHeight="1" x14ac:dyDescent="0.3">
      <c r="A307" s="663" t="s">
        <v>522</v>
      </c>
      <c r="B307" s="664" t="s">
        <v>1680</v>
      </c>
      <c r="C307" s="665" t="s">
        <v>535</v>
      </c>
      <c r="D307" s="666" t="s">
        <v>1683</v>
      </c>
      <c r="E307" s="665" t="s">
        <v>3245</v>
      </c>
      <c r="F307" s="666" t="s">
        <v>3246</v>
      </c>
      <c r="G307" s="665" t="s">
        <v>2773</v>
      </c>
      <c r="H307" s="665" t="s">
        <v>2774</v>
      </c>
      <c r="I307" s="667">
        <v>69.92</v>
      </c>
      <c r="J307" s="667">
        <v>312</v>
      </c>
      <c r="K307" s="668">
        <v>21813.98</v>
      </c>
    </row>
    <row r="308" spans="1:11" ht="14.4" customHeight="1" x14ac:dyDescent="0.3">
      <c r="A308" s="663" t="s">
        <v>522</v>
      </c>
      <c r="B308" s="664" t="s">
        <v>1680</v>
      </c>
      <c r="C308" s="665" t="s">
        <v>535</v>
      </c>
      <c r="D308" s="666" t="s">
        <v>1683</v>
      </c>
      <c r="E308" s="665" t="s">
        <v>3245</v>
      </c>
      <c r="F308" s="666" t="s">
        <v>3246</v>
      </c>
      <c r="G308" s="665" t="s">
        <v>2905</v>
      </c>
      <c r="H308" s="665" t="s">
        <v>2906</v>
      </c>
      <c r="I308" s="667">
        <v>67.42</v>
      </c>
      <c r="J308" s="667">
        <v>96</v>
      </c>
      <c r="K308" s="668">
        <v>6472.42</v>
      </c>
    </row>
    <row r="309" spans="1:11" ht="14.4" customHeight="1" x14ac:dyDescent="0.3">
      <c r="A309" s="663" t="s">
        <v>522</v>
      </c>
      <c r="B309" s="664" t="s">
        <v>1680</v>
      </c>
      <c r="C309" s="665" t="s">
        <v>535</v>
      </c>
      <c r="D309" s="666" t="s">
        <v>1683</v>
      </c>
      <c r="E309" s="665" t="s">
        <v>3245</v>
      </c>
      <c r="F309" s="666" t="s">
        <v>3246</v>
      </c>
      <c r="G309" s="665" t="s">
        <v>2907</v>
      </c>
      <c r="H309" s="665" t="s">
        <v>2908</v>
      </c>
      <c r="I309" s="667">
        <v>30.2</v>
      </c>
      <c r="J309" s="667">
        <v>72</v>
      </c>
      <c r="K309" s="668">
        <v>2174.42</v>
      </c>
    </row>
    <row r="310" spans="1:11" ht="14.4" customHeight="1" x14ac:dyDescent="0.3">
      <c r="A310" s="663" t="s">
        <v>522</v>
      </c>
      <c r="B310" s="664" t="s">
        <v>1680</v>
      </c>
      <c r="C310" s="665" t="s">
        <v>535</v>
      </c>
      <c r="D310" s="666" t="s">
        <v>1683</v>
      </c>
      <c r="E310" s="665" t="s">
        <v>3245</v>
      </c>
      <c r="F310" s="666" t="s">
        <v>3246</v>
      </c>
      <c r="G310" s="665" t="s">
        <v>2909</v>
      </c>
      <c r="H310" s="665" t="s">
        <v>2910</v>
      </c>
      <c r="I310" s="667">
        <v>69.92</v>
      </c>
      <c r="J310" s="667">
        <v>120</v>
      </c>
      <c r="K310" s="668">
        <v>8389.99</v>
      </c>
    </row>
    <row r="311" spans="1:11" ht="14.4" customHeight="1" x14ac:dyDescent="0.3">
      <c r="A311" s="663" t="s">
        <v>522</v>
      </c>
      <c r="B311" s="664" t="s">
        <v>1680</v>
      </c>
      <c r="C311" s="665" t="s">
        <v>535</v>
      </c>
      <c r="D311" s="666" t="s">
        <v>1683</v>
      </c>
      <c r="E311" s="665" t="s">
        <v>3245</v>
      </c>
      <c r="F311" s="666" t="s">
        <v>3246</v>
      </c>
      <c r="G311" s="665" t="s">
        <v>2911</v>
      </c>
      <c r="H311" s="665" t="s">
        <v>2912</v>
      </c>
      <c r="I311" s="667">
        <v>41.18</v>
      </c>
      <c r="J311" s="667">
        <v>36</v>
      </c>
      <c r="K311" s="668">
        <v>1482.58</v>
      </c>
    </row>
    <row r="312" spans="1:11" ht="14.4" customHeight="1" x14ac:dyDescent="0.3">
      <c r="A312" s="663" t="s">
        <v>522</v>
      </c>
      <c r="B312" s="664" t="s">
        <v>1680</v>
      </c>
      <c r="C312" s="665" t="s">
        <v>535</v>
      </c>
      <c r="D312" s="666" t="s">
        <v>1683</v>
      </c>
      <c r="E312" s="665" t="s">
        <v>3245</v>
      </c>
      <c r="F312" s="666" t="s">
        <v>3246</v>
      </c>
      <c r="G312" s="665" t="s">
        <v>3019</v>
      </c>
      <c r="H312" s="665" t="s">
        <v>3020</v>
      </c>
      <c r="I312" s="667">
        <v>63.13</v>
      </c>
      <c r="J312" s="667">
        <v>48</v>
      </c>
      <c r="K312" s="668">
        <v>3030.3</v>
      </c>
    </row>
    <row r="313" spans="1:11" ht="14.4" customHeight="1" x14ac:dyDescent="0.3">
      <c r="A313" s="663" t="s">
        <v>522</v>
      </c>
      <c r="B313" s="664" t="s">
        <v>1680</v>
      </c>
      <c r="C313" s="665" t="s">
        <v>535</v>
      </c>
      <c r="D313" s="666" t="s">
        <v>1683</v>
      </c>
      <c r="E313" s="665" t="s">
        <v>3245</v>
      </c>
      <c r="F313" s="666" t="s">
        <v>3246</v>
      </c>
      <c r="G313" s="665" t="s">
        <v>3021</v>
      </c>
      <c r="H313" s="665" t="s">
        <v>3022</v>
      </c>
      <c r="I313" s="667">
        <v>63.13</v>
      </c>
      <c r="J313" s="667">
        <v>48</v>
      </c>
      <c r="K313" s="668">
        <v>3030.3</v>
      </c>
    </row>
    <row r="314" spans="1:11" ht="14.4" customHeight="1" x14ac:dyDescent="0.3">
      <c r="A314" s="663" t="s">
        <v>522</v>
      </c>
      <c r="B314" s="664" t="s">
        <v>1680</v>
      </c>
      <c r="C314" s="665" t="s">
        <v>535</v>
      </c>
      <c r="D314" s="666" t="s">
        <v>1683</v>
      </c>
      <c r="E314" s="665" t="s">
        <v>3245</v>
      </c>
      <c r="F314" s="666" t="s">
        <v>3246</v>
      </c>
      <c r="G314" s="665" t="s">
        <v>3023</v>
      </c>
      <c r="H314" s="665" t="s">
        <v>3024</v>
      </c>
      <c r="I314" s="667">
        <v>60.37</v>
      </c>
      <c r="J314" s="667">
        <v>120</v>
      </c>
      <c r="K314" s="668">
        <v>7244.88</v>
      </c>
    </row>
    <row r="315" spans="1:11" ht="14.4" customHeight="1" x14ac:dyDescent="0.3">
      <c r="A315" s="663" t="s">
        <v>522</v>
      </c>
      <c r="B315" s="664" t="s">
        <v>1680</v>
      </c>
      <c r="C315" s="665" t="s">
        <v>535</v>
      </c>
      <c r="D315" s="666" t="s">
        <v>1683</v>
      </c>
      <c r="E315" s="665" t="s">
        <v>3247</v>
      </c>
      <c r="F315" s="666" t="s">
        <v>3248</v>
      </c>
      <c r="G315" s="665" t="s">
        <v>2783</v>
      </c>
      <c r="H315" s="665" t="s">
        <v>2784</v>
      </c>
      <c r="I315" s="667">
        <v>0.3</v>
      </c>
      <c r="J315" s="667">
        <v>9500</v>
      </c>
      <c r="K315" s="668">
        <v>2850</v>
      </c>
    </row>
    <row r="316" spans="1:11" ht="14.4" customHeight="1" x14ac:dyDescent="0.3">
      <c r="A316" s="663" t="s">
        <v>522</v>
      </c>
      <c r="B316" s="664" t="s">
        <v>1680</v>
      </c>
      <c r="C316" s="665" t="s">
        <v>535</v>
      </c>
      <c r="D316" s="666" t="s">
        <v>1683</v>
      </c>
      <c r="E316" s="665" t="s">
        <v>3247</v>
      </c>
      <c r="F316" s="666" t="s">
        <v>3248</v>
      </c>
      <c r="G316" s="665" t="s">
        <v>2785</v>
      </c>
      <c r="H316" s="665" t="s">
        <v>2786</v>
      </c>
      <c r="I316" s="667">
        <v>0.30599999999999999</v>
      </c>
      <c r="J316" s="667">
        <v>4300</v>
      </c>
      <c r="K316" s="668">
        <v>1313</v>
      </c>
    </row>
    <row r="317" spans="1:11" ht="14.4" customHeight="1" x14ac:dyDescent="0.3">
      <c r="A317" s="663" t="s">
        <v>522</v>
      </c>
      <c r="B317" s="664" t="s">
        <v>1680</v>
      </c>
      <c r="C317" s="665" t="s">
        <v>535</v>
      </c>
      <c r="D317" s="666" t="s">
        <v>1683</v>
      </c>
      <c r="E317" s="665" t="s">
        <v>3247</v>
      </c>
      <c r="F317" s="666" t="s">
        <v>3248</v>
      </c>
      <c r="G317" s="665" t="s">
        <v>2787</v>
      </c>
      <c r="H317" s="665" t="s">
        <v>2788</v>
      </c>
      <c r="I317" s="667">
        <v>0.48499999999999999</v>
      </c>
      <c r="J317" s="667">
        <v>1800</v>
      </c>
      <c r="K317" s="668">
        <v>875</v>
      </c>
    </row>
    <row r="318" spans="1:11" ht="14.4" customHeight="1" x14ac:dyDescent="0.3">
      <c r="A318" s="663" t="s">
        <v>522</v>
      </c>
      <c r="B318" s="664" t="s">
        <v>1680</v>
      </c>
      <c r="C318" s="665" t="s">
        <v>535</v>
      </c>
      <c r="D318" s="666" t="s">
        <v>1683</v>
      </c>
      <c r="E318" s="665" t="s">
        <v>3249</v>
      </c>
      <c r="F318" s="666" t="s">
        <v>3250</v>
      </c>
      <c r="G318" s="665" t="s">
        <v>2797</v>
      </c>
      <c r="H318" s="665" t="s">
        <v>2798</v>
      </c>
      <c r="I318" s="667">
        <v>0.71124999999999994</v>
      </c>
      <c r="J318" s="667">
        <v>30000</v>
      </c>
      <c r="K318" s="668">
        <v>21304</v>
      </c>
    </row>
    <row r="319" spans="1:11" ht="14.4" customHeight="1" x14ac:dyDescent="0.3">
      <c r="A319" s="663" t="s">
        <v>522</v>
      </c>
      <c r="B319" s="664" t="s">
        <v>1680</v>
      </c>
      <c r="C319" s="665" t="s">
        <v>535</v>
      </c>
      <c r="D319" s="666" t="s">
        <v>1683</v>
      </c>
      <c r="E319" s="665" t="s">
        <v>3249</v>
      </c>
      <c r="F319" s="666" t="s">
        <v>3250</v>
      </c>
      <c r="G319" s="665" t="s">
        <v>2799</v>
      </c>
      <c r="H319" s="665" t="s">
        <v>2800</v>
      </c>
      <c r="I319" s="667">
        <v>0.71</v>
      </c>
      <c r="J319" s="667">
        <v>14000</v>
      </c>
      <c r="K319" s="668">
        <v>9940</v>
      </c>
    </row>
    <row r="320" spans="1:11" ht="14.4" customHeight="1" x14ac:dyDescent="0.3">
      <c r="A320" s="663" t="s">
        <v>522</v>
      </c>
      <c r="B320" s="664" t="s">
        <v>1680</v>
      </c>
      <c r="C320" s="665" t="s">
        <v>535</v>
      </c>
      <c r="D320" s="666" t="s">
        <v>1683</v>
      </c>
      <c r="E320" s="665" t="s">
        <v>3249</v>
      </c>
      <c r="F320" s="666" t="s">
        <v>3250</v>
      </c>
      <c r="G320" s="665" t="s">
        <v>2801</v>
      </c>
      <c r="H320" s="665" t="s">
        <v>2802</v>
      </c>
      <c r="I320" s="667">
        <v>0.71</v>
      </c>
      <c r="J320" s="667">
        <v>6000</v>
      </c>
      <c r="K320" s="668">
        <v>4260</v>
      </c>
    </row>
    <row r="321" spans="1:11" ht="14.4" customHeight="1" x14ac:dyDescent="0.3">
      <c r="A321" s="663" t="s">
        <v>522</v>
      </c>
      <c r="B321" s="664" t="s">
        <v>1680</v>
      </c>
      <c r="C321" s="665" t="s">
        <v>538</v>
      </c>
      <c r="D321" s="666" t="s">
        <v>1684</v>
      </c>
      <c r="E321" s="665" t="s">
        <v>3237</v>
      </c>
      <c r="F321" s="666" t="s">
        <v>3238</v>
      </c>
      <c r="G321" s="665" t="s">
        <v>2607</v>
      </c>
      <c r="H321" s="665" t="s">
        <v>2608</v>
      </c>
      <c r="I321" s="667">
        <v>260.3</v>
      </c>
      <c r="J321" s="667">
        <v>2</v>
      </c>
      <c r="K321" s="668">
        <v>520.6</v>
      </c>
    </row>
    <row r="322" spans="1:11" ht="14.4" customHeight="1" x14ac:dyDescent="0.3">
      <c r="A322" s="663" t="s">
        <v>522</v>
      </c>
      <c r="B322" s="664" t="s">
        <v>1680</v>
      </c>
      <c r="C322" s="665" t="s">
        <v>538</v>
      </c>
      <c r="D322" s="666" t="s">
        <v>1684</v>
      </c>
      <c r="E322" s="665" t="s">
        <v>3237</v>
      </c>
      <c r="F322" s="666" t="s">
        <v>3238</v>
      </c>
      <c r="G322" s="665" t="s">
        <v>3025</v>
      </c>
      <c r="H322" s="665" t="s">
        <v>3026</v>
      </c>
      <c r="I322" s="667">
        <v>15.53</v>
      </c>
      <c r="J322" s="667">
        <v>10</v>
      </c>
      <c r="K322" s="668">
        <v>155.30000000000001</v>
      </c>
    </row>
    <row r="323" spans="1:11" ht="14.4" customHeight="1" x14ac:dyDescent="0.3">
      <c r="A323" s="663" t="s">
        <v>522</v>
      </c>
      <c r="B323" s="664" t="s">
        <v>1680</v>
      </c>
      <c r="C323" s="665" t="s">
        <v>538</v>
      </c>
      <c r="D323" s="666" t="s">
        <v>1684</v>
      </c>
      <c r="E323" s="665" t="s">
        <v>3237</v>
      </c>
      <c r="F323" s="666" t="s">
        <v>3238</v>
      </c>
      <c r="G323" s="665" t="s">
        <v>3027</v>
      </c>
      <c r="H323" s="665" t="s">
        <v>3028</v>
      </c>
      <c r="I323" s="667">
        <v>54.86</v>
      </c>
      <c r="J323" s="667">
        <v>10</v>
      </c>
      <c r="K323" s="668">
        <v>548.6</v>
      </c>
    </row>
    <row r="324" spans="1:11" ht="14.4" customHeight="1" x14ac:dyDescent="0.3">
      <c r="A324" s="663" t="s">
        <v>522</v>
      </c>
      <c r="B324" s="664" t="s">
        <v>1680</v>
      </c>
      <c r="C324" s="665" t="s">
        <v>538</v>
      </c>
      <c r="D324" s="666" t="s">
        <v>1684</v>
      </c>
      <c r="E324" s="665" t="s">
        <v>3237</v>
      </c>
      <c r="F324" s="666" t="s">
        <v>3238</v>
      </c>
      <c r="G324" s="665" t="s">
        <v>2611</v>
      </c>
      <c r="H324" s="665" t="s">
        <v>2612</v>
      </c>
      <c r="I324" s="667">
        <v>18.399999999999999</v>
      </c>
      <c r="J324" s="667">
        <v>400</v>
      </c>
      <c r="K324" s="668">
        <v>7360</v>
      </c>
    </row>
    <row r="325" spans="1:11" ht="14.4" customHeight="1" x14ac:dyDescent="0.3">
      <c r="A325" s="663" t="s">
        <v>522</v>
      </c>
      <c r="B325" s="664" t="s">
        <v>1680</v>
      </c>
      <c r="C325" s="665" t="s">
        <v>538</v>
      </c>
      <c r="D325" s="666" t="s">
        <v>1684</v>
      </c>
      <c r="E325" s="665" t="s">
        <v>3237</v>
      </c>
      <c r="F325" s="666" t="s">
        <v>3238</v>
      </c>
      <c r="G325" s="665" t="s">
        <v>3029</v>
      </c>
      <c r="H325" s="665" t="s">
        <v>3030</v>
      </c>
      <c r="I325" s="667">
        <v>1.21</v>
      </c>
      <c r="J325" s="667">
        <v>1000</v>
      </c>
      <c r="K325" s="668">
        <v>1210</v>
      </c>
    </row>
    <row r="326" spans="1:11" ht="14.4" customHeight="1" x14ac:dyDescent="0.3">
      <c r="A326" s="663" t="s">
        <v>522</v>
      </c>
      <c r="B326" s="664" t="s">
        <v>1680</v>
      </c>
      <c r="C326" s="665" t="s">
        <v>538</v>
      </c>
      <c r="D326" s="666" t="s">
        <v>1684</v>
      </c>
      <c r="E326" s="665" t="s">
        <v>3237</v>
      </c>
      <c r="F326" s="666" t="s">
        <v>3238</v>
      </c>
      <c r="G326" s="665" t="s">
        <v>3031</v>
      </c>
      <c r="H326" s="665" t="s">
        <v>3032</v>
      </c>
      <c r="I326" s="667">
        <v>36.93</v>
      </c>
      <c r="J326" s="667">
        <v>20</v>
      </c>
      <c r="K326" s="668">
        <v>738.53</v>
      </c>
    </row>
    <row r="327" spans="1:11" ht="14.4" customHeight="1" x14ac:dyDescent="0.3">
      <c r="A327" s="663" t="s">
        <v>522</v>
      </c>
      <c r="B327" s="664" t="s">
        <v>1680</v>
      </c>
      <c r="C327" s="665" t="s">
        <v>538</v>
      </c>
      <c r="D327" s="666" t="s">
        <v>1684</v>
      </c>
      <c r="E327" s="665" t="s">
        <v>3237</v>
      </c>
      <c r="F327" s="666" t="s">
        <v>3238</v>
      </c>
      <c r="G327" s="665" t="s">
        <v>2917</v>
      </c>
      <c r="H327" s="665" t="s">
        <v>2918</v>
      </c>
      <c r="I327" s="667">
        <v>140.11000000000001</v>
      </c>
      <c r="J327" s="667">
        <v>100</v>
      </c>
      <c r="K327" s="668">
        <v>14010.939999999999</v>
      </c>
    </row>
    <row r="328" spans="1:11" ht="14.4" customHeight="1" x14ac:dyDescent="0.3">
      <c r="A328" s="663" t="s">
        <v>522</v>
      </c>
      <c r="B328" s="664" t="s">
        <v>1680</v>
      </c>
      <c r="C328" s="665" t="s">
        <v>538</v>
      </c>
      <c r="D328" s="666" t="s">
        <v>1684</v>
      </c>
      <c r="E328" s="665" t="s">
        <v>3237</v>
      </c>
      <c r="F328" s="666" t="s">
        <v>3238</v>
      </c>
      <c r="G328" s="665" t="s">
        <v>2623</v>
      </c>
      <c r="H328" s="665" t="s">
        <v>2624</v>
      </c>
      <c r="I328" s="667">
        <v>0.63</v>
      </c>
      <c r="J328" s="667">
        <v>500</v>
      </c>
      <c r="K328" s="668">
        <v>315</v>
      </c>
    </row>
    <row r="329" spans="1:11" ht="14.4" customHeight="1" x14ac:dyDescent="0.3">
      <c r="A329" s="663" t="s">
        <v>522</v>
      </c>
      <c r="B329" s="664" t="s">
        <v>1680</v>
      </c>
      <c r="C329" s="665" t="s">
        <v>538</v>
      </c>
      <c r="D329" s="666" t="s">
        <v>1684</v>
      </c>
      <c r="E329" s="665" t="s">
        <v>3237</v>
      </c>
      <c r="F329" s="666" t="s">
        <v>3238</v>
      </c>
      <c r="G329" s="665" t="s">
        <v>2627</v>
      </c>
      <c r="H329" s="665" t="s">
        <v>2628</v>
      </c>
      <c r="I329" s="667">
        <v>1.17</v>
      </c>
      <c r="J329" s="667">
        <v>1000</v>
      </c>
      <c r="K329" s="668">
        <v>1170</v>
      </c>
    </row>
    <row r="330" spans="1:11" ht="14.4" customHeight="1" x14ac:dyDescent="0.3">
      <c r="A330" s="663" t="s">
        <v>522</v>
      </c>
      <c r="B330" s="664" t="s">
        <v>1680</v>
      </c>
      <c r="C330" s="665" t="s">
        <v>538</v>
      </c>
      <c r="D330" s="666" t="s">
        <v>1684</v>
      </c>
      <c r="E330" s="665" t="s">
        <v>3237</v>
      </c>
      <c r="F330" s="666" t="s">
        <v>3238</v>
      </c>
      <c r="G330" s="665" t="s">
        <v>2641</v>
      </c>
      <c r="H330" s="665" t="s">
        <v>2643</v>
      </c>
      <c r="I330" s="667">
        <v>191.13</v>
      </c>
      <c r="J330" s="667">
        <v>3</v>
      </c>
      <c r="K330" s="668">
        <v>573.39</v>
      </c>
    </row>
    <row r="331" spans="1:11" ht="14.4" customHeight="1" x14ac:dyDescent="0.3">
      <c r="A331" s="663" t="s">
        <v>522</v>
      </c>
      <c r="B331" s="664" t="s">
        <v>1680</v>
      </c>
      <c r="C331" s="665" t="s">
        <v>538</v>
      </c>
      <c r="D331" s="666" t="s">
        <v>1684</v>
      </c>
      <c r="E331" s="665" t="s">
        <v>3237</v>
      </c>
      <c r="F331" s="666" t="s">
        <v>3238</v>
      </c>
      <c r="G331" s="665" t="s">
        <v>2813</v>
      </c>
      <c r="H331" s="665" t="s">
        <v>2814</v>
      </c>
      <c r="I331" s="667">
        <v>5.3460000000000001</v>
      </c>
      <c r="J331" s="667">
        <v>1250</v>
      </c>
      <c r="K331" s="668">
        <v>6697.54</v>
      </c>
    </row>
    <row r="332" spans="1:11" ht="14.4" customHeight="1" x14ac:dyDescent="0.3">
      <c r="A332" s="663" t="s">
        <v>522</v>
      </c>
      <c r="B332" s="664" t="s">
        <v>1680</v>
      </c>
      <c r="C332" s="665" t="s">
        <v>538</v>
      </c>
      <c r="D332" s="666" t="s">
        <v>1684</v>
      </c>
      <c r="E332" s="665" t="s">
        <v>3237</v>
      </c>
      <c r="F332" s="666" t="s">
        <v>3238</v>
      </c>
      <c r="G332" s="665" t="s">
        <v>2650</v>
      </c>
      <c r="H332" s="665" t="s">
        <v>2651</v>
      </c>
      <c r="I332" s="667">
        <v>5.28</v>
      </c>
      <c r="J332" s="667">
        <v>20</v>
      </c>
      <c r="K332" s="668">
        <v>105.6</v>
      </c>
    </row>
    <row r="333" spans="1:11" ht="14.4" customHeight="1" x14ac:dyDescent="0.3">
      <c r="A333" s="663" t="s">
        <v>522</v>
      </c>
      <c r="B333" s="664" t="s">
        <v>1680</v>
      </c>
      <c r="C333" s="665" t="s">
        <v>538</v>
      </c>
      <c r="D333" s="666" t="s">
        <v>1684</v>
      </c>
      <c r="E333" s="665" t="s">
        <v>3237</v>
      </c>
      <c r="F333" s="666" t="s">
        <v>3238</v>
      </c>
      <c r="G333" s="665" t="s">
        <v>2921</v>
      </c>
      <c r="H333" s="665" t="s">
        <v>2922</v>
      </c>
      <c r="I333" s="667">
        <v>0.19</v>
      </c>
      <c r="J333" s="667">
        <v>600</v>
      </c>
      <c r="K333" s="668">
        <v>111.83</v>
      </c>
    </row>
    <row r="334" spans="1:11" ht="14.4" customHeight="1" x14ac:dyDescent="0.3">
      <c r="A334" s="663" t="s">
        <v>522</v>
      </c>
      <c r="B334" s="664" t="s">
        <v>1680</v>
      </c>
      <c r="C334" s="665" t="s">
        <v>538</v>
      </c>
      <c r="D334" s="666" t="s">
        <v>1684</v>
      </c>
      <c r="E334" s="665" t="s">
        <v>3237</v>
      </c>
      <c r="F334" s="666" t="s">
        <v>3238</v>
      </c>
      <c r="G334" s="665" t="s">
        <v>3033</v>
      </c>
      <c r="H334" s="665" t="s">
        <v>3034</v>
      </c>
      <c r="I334" s="667">
        <v>8.77</v>
      </c>
      <c r="J334" s="667">
        <v>96</v>
      </c>
      <c r="K334" s="668">
        <v>842.35</v>
      </c>
    </row>
    <row r="335" spans="1:11" ht="14.4" customHeight="1" x14ac:dyDescent="0.3">
      <c r="A335" s="663" t="s">
        <v>522</v>
      </c>
      <c r="B335" s="664" t="s">
        <v>1680</v>
      </c>
      <c r="C335" s="665" t="s">
        <v>538</v>
      </c>
      <c r="D335" s="666" t="s">
        <v>1684</v>
      </c>
      <c r="E335" s="665" t="s">
        <v>3237</v>
      </c>
      <c r="F335" s="666" t="s">
        <v>3238</v>
      </c>
      <c r="G335" s="665" t="s">
        <v>2925</v>
      </c>
      <c r="H335" s="665" t="s">
        <v>2926</v>
      </c>
      <c r="I335" s="667">
        <v>111.58999999999999</v>
      </c>
      <c r="J335" s="667">
        <v>60</v>
      </c>
      <c r="K335" s="668">
        <v>6695.41</v>
      </c>
    </row>
    <row r="336" spans="1:11" ht="14.4" customHeight="1" x14ac:dyDescent="0.3">
      <c r="A336" s="663" t="s">
        <v>522</v>
      </c>
      <c r="B336" s="664" t="s">
        <v>1680</v>
      </c>
      <c r="C336" s="665" t="s">
        <v>538</v>
      </c>
      <c r="D336" s="666" t="s">
        <v>1684</v>
      </c>
      <c r="E336" s="665" t="s">
        <v>3237</v>
      </c>
      <c r="F336" s="666" t="s">
        <v>3238</v>
      </c>
      <c r="G336" s="665" t="s">
        <v>3035</v>
      </c>
      <c r="H336" s="665" t="s">
        <v>3036</v>
      </c>
      <c r="I336" s="667">
        <v>16.21</v>
      </c>
      <c r="J336" s="667">
        <v>30</v>
      </c>
      <c r="K336" s="668">
        <v>486.45</v>
      </c>
    </row>
    <row r="337" spans="1:11" ht="14.4" customHeight="1" x14ac:dyDescent="0.3">
      <c r="A337" s="663" t="s">
        <v>522</v>
      </c>
      <c r="B337" s="664" t="s">
        <v>1680</v>
      </c>
      <c r="C337" s="665" t="s">
        <v>538</v>
      </c>
      <c r="D337" s="666" t="s">
        <v>1684</v>
      </c>
      <c r="E337" s="665" t="s">
        <v>3237</v>
      </c>
      <c r="F337" s="666" t="s">
        <v>3238</v>
      </c>
      <c r="G337" s="665" t="s">
        <v>3037</v>
      </c>
      <c r="H337" s="665" t="s">
        <v>3038</v>
      </c>
      <c r="I337" s="667">
        <v>16.21</v>
      </c>
      <c r="J337" s="667">
        <v>920</v>
      </c>
      <c r="K337" s="668">
        <v>14917.800000000001</v>
      </c>
    </row>
    <row r="338" spans="1:11" ht="14.4" customHeight="1" x14ac:dyDescent="0.3">
      <c r="A338" s="663" t="s">
        <v>522</v>
      </c>
      <c r="B338" s="664" t="s">
        <v>1680</v>
      </c>
      <c r="C338" s="665" t="s">
        <v>538</v>
      </c>
      <c r="D338" s="666" t="s">
        <v>1684</v>
      </c>
      <c r="E338" s="665" t="s">
        <v>3237</v>
      </c>
      <c r="F338" s="666" t="s">
        <v>3238</v>
      </c>
      <c r="G338" s="665" t="s">
        <v>2929</v>
      </c>
      <c r="H338" s="665" t="s">
        <v>2930</v>
      </c>
      <c r="I338" s="667">
        <v>97.04</v>
      </c>
      <c r="J338" s="667">
        <v>2</v>
      </c>
      <c r="K338" s="668">
        <v>194.08</v>
      </c>
    </row>
    <row r="339" spans="1:11" ht="14.4" customHeight="1" x14ac:dyDescent="0.3">
      <c r="A339" s="663" t="s">
        <v>522</v>
      </c>
      <c r="B339" s="664" t="s">
        <v>1680</v>
      </c>
      <c r="C339" s="665" t="s">
        <v>538</v>
      </c>
      <c r="D339" s="666" t="s">
        <v>1684</v>
      </c>
      <c r="E339" s="665" t="s">
        <v>3237</v>
      </c>
      <c r="F339" s="666" t="s">
        <v>3238</v>
      </c>
      <c r="G339" s="665" t="s">
        <v>3039</v>
      </c>
      <c r="H339" s="665" t="s">
        <v>3040</v>
      </c>
      <c r="I339" s="667">
        <v>29.09</v>
      </c>
      <c r="J339" s="667">
        <v>48</v>
      </c>
      <c r="K339" s="668">
        <v>1396.56</v>
      </c>
    </row>
    <row r="340" spans="1:11" ht="14.4" customHeight="1" x14ac:dyDescent="0.3">
      <c r="A340" s="663" t="s">
        <v>522</v>
      </c>
      <c r="B340" s="664" t="s">
        <v>1680</v>
      </c>
      <c r="C340" s="665" t="s">
        <v>538</v>
      </c>
      <c r="D340" s="666" t="s">
        <v>1684</v>
      </c>
      <c r="E340" s="665" t="s">
        <v>3237</v>
      </c>
      <c r="F340" s="666" t="s">
        <v>3238</v>
      </c>
      <c r="G340" s="665" t="s">
        <v>2660</v>
      </c>
      <c r="H340" s="665" t="s">
        <v>2661</v>
      </c>
      <c r="I340" s="667">
        <v>599.15</v>
      </c>
      <c r="J340" s="667">
        <v>1</v>
      </c>
      <c r="K340" s="668">
        <v>599.15</v>
      </c>
    </row>
    <row r="341" spans="1:11" ht="14.4" customHeight="1" x14ac:dyDescent="0.3">
      <c r="A341" s="663" t="s">
        <v>522</v>
      </c>
      <c r="B341" s="664" t="s">
        <v>1680</v>
      </c>
      <c r="C341" s="665" t="s">
        <v>538</v>
      </c>
      <c r="D341" s="666" t="s">
        <v>1684</v>
      </c>
      <c r="E341" s="665" t="s">
        <v>3239</v>
      </c>
      <c r="F341" s="666" t="s">
        <v>3240</v>
      </c>
      <c r="G341" s="665" t="s">
        <v>3041</v>
      </c>
      <c r="H341" s="665" t="s">
        <v>3042</v>
      </c>
      <c r="I341" s="667">
        <v>2.9</v>
      </c>
      <c r="J341" s="667">
        <v>100</v>
      </c>
      <c r="K341" s="668">
        <v>290</v>
      </c>
    </row>
    <row r="342" spans="1:11" ht="14.4" customHeight="1" x14ac:dyDescent="0.3">
      <c r="A342" s="663" t="s">
        <v>522</v>
      </c>
      <c r="B342" s="664" t="s">
        <v>1680</v>
      </c>
      <c r="C342" s="665" t="s">
        <v>538</v>
      </c>
      <c r="D342" s="666" t="s">
        <v>1684</v>
      </c>
      <c r="E342" s="665" t="s">
        <v>3239</v>
      </c>
      <c r="F342" s="666" t="s">
        <v>3240</v>
      </c>
      <c r="G342" s="665" t="s">
        <v>2664</v>
      </c>
      <c r="H342" s="665" t="s">
        <v>2665</v>
      </c>
      <c r="I342" s="667">
        <v>2.75</v>
      </c>
      <c r="J342" s="667">
        <v>201</v>
      </c>
      <c r="K342" s="668">
        <v>552.75</v>
      </c>
    </row>
    <row r="343" spans="1:11" ht="14.4" customHeight="1" x14ac:dyDescent="0.3">
      <c r="A343" s="663" t="s">
        <v>522</v>
      </c>
      <c r="B343" s="664" t="s">
        <v>1680</v>
      </c>
      <c r="C343" s="665" t="s">
        <v>538</v>
      </c>
      <c r="D343" s="666" t="s">
        <v>1684</v>
      </c>
      <c r="E343" s="665" t="s">
        <v>3239</v>
      </c>
      <c r="F343" s="666" t="s">
        <v>3240</v>
      </c>
      <c r="G343" s="665" t="s">
        <v>2668</v>
      </c>
      <c r="H343" s="665" t="s">
        <v>2669</v>
      </c>
      <c r="I343" s="667">
        <v>11.14</v>
      </c>
      <c r="J343" s="667">
        <v>50</v>
      </c>
      <c r="K343" s="668">
        <v>557</v>
      </c>
    </row>
    <row r="344" spans="1:11" ht="14.4" customHeight="1" x14ac:dyDescent="0.3">
      <c r="A344" s="663" t="s">
        <v>522</v>
      </c>
      <c r="B344" s="664" t="s">
        <v>1680</v>
      </c>
      <c r="C344" s="665" t="s">
        <v>538</v>
      </c>
      <c r="D344" s="666" t="s">
        <v>1684</v>
      </c>
      <c r="E344" s="665" t="s">
        <v>3239</v>
      </c>
      <c r="F344" s="666" t="s">
        <v>3240</v>
      </c>
      <c r="G344" s="665" t="s">
        <v>3043</v>
      </c>
      <c r="H344" s="665" t="s">
        <v>3044</v>
      </c>
      <c r="I344" s="667">
        <v>7.43</v>
      </c>
      <c r="J344" s="667">
        <v>50</v>
      </c>
      <c r="K344" s="668">
        <v>371.5</v>
      </c>
    </row>
    <row r="345" spans="1:11" ht="14.4" customHeight="1" x14ac:dyDescent="0.3">
      <c r="A345" s="663" t="s">
        <v>522</v>
      </c>
      <c r="B345" s="664" t="s">
        <v>1680</v>
      </c>
      <c r="C345" s="665" t="s">
        <v>538</v>
      </c>
      <c r="D345" s="666" t="s">
        <v>1684</v>
      </c>
      <c r="E345" s="665" t="s">
        <v>3239</v>
      </c>
      <c r="F345" s="666" t="s">
        <v>3240</v>
      </c>
      <c r="G345" s="665" t="s">
        <v>3045</v>
      </c>
      <c r="H345" s="665" t="s">
        <v>3046</v>
      </c>
      <c r="I345" s="667">
        <v>8.4700000000000006</v>
      </c>
      <c r="J345" s="667">
        <v>20</v>
      </c>
      <c r="K345" s="668">
        <v>169.4</v>
      </c>
    </row>
    <row r="346" spans="1:11" ht="14.4" customHeight="1" x14ac:dyDescent="0.3">
      <c r="A346" s="663" t="s">
        <v>522</v>
      </c>
      <c r="B346" s="664" t="s">
        <v>1680</v>
      </c>
      <c r="C346" s="665" t="s">
        <v>538</v>
      </c>
      <c r="D346" s="666" t="s">
        <v>1684</v>
      </c>
      <c r="E346" s="665" t="s">
        <v>3239</v>
      </c>
      <c r="F346" s="666" t="s">
        <v>3240</v>
      </c>
      <c r="G346" s="665" t="s">
        <v>3047</v>
      </c>
      <c r="H346" s="665" t="s">
        <v>3048</v>
      </c>
      <c r="I346" s="667">
        <v>8.4700000000000006</v>
      </c>
      <c r="J346" s="667">
        <v>30</v>
      </c>
      <c r="K346" s="668">
        <v>254.1</v>
      </c>
    </row>
    <row r="347" spans="1:11" ht="14.4" customHeight="1" x14ac:dyDescent="0.3">
      <c r="A347" s="663" t="s">
        <v>522</v>
      </c>
      <c r="B347" s="664" t="s">
        <v>1680</v>
      </c>
      <c r="C347" s="665" t="s">
        <v>538</v>
      </c>
      <c r="D347" s="666" t="s">
        <v>1684</v>
      </c>
      <c r="E347" s="665" t="s">
        <v>3239</v>
      </c>
      <c r="F347" s="666" t="s">
        <v>3240</v>
      </c>
      <c r="G347" s="665" t="s">
        <v>2670</v>
      </c>
      <c r="H347" s="665" t="s">
        <v>2671</v>
      </c>
      <c r="I347" s="667">
        <v>1.0900000000000001</v>
      </c>
      <c r="J347" s="667">
        <v>200</v>
      </c>
      <c r="K347" s="668">
        <v>218</v>
      </c>
    </row>
    <row r="348" spans="1:11" ht="14.4" customHeight="1" x14ac:dyDescent="0.3">
      <c r="A348" s="663" t="s">
        <v>522</v>
      </c>
      <c r="B348" s="664" t="s">
        <v>1680</v>
      </c>
      <c r="C348" s="665" t="s">
        <v>538</v>
      </c>
      <c r="D348" s="666" t="s">
        <v>1684</v>
      </c>
      <c r="E348" s="665" t="s">
        <v>3239</v>
      </c>
      <c r="F348" s="666" t="s">
        <v>3240</v>
      </c>
      <c r="G348" s="665" t="s">
        <v>2821</v>
      </c>
      <c r="H348" s="665" t="s">
        <v>2822</v>
      </c>
      <c r="I348" s="667">
        <v>1.6733333333333331</v>
      </c>
      <c r="J348" s="667">
        <v>1700</v>
      </c>
      <c r="K348" s="668">
        <v>2843</v>
      </c>
    </row>
    <row r="349" spans="1:11" ht="14.4" customHeight="1" x14ac:dyDescent="0.3">
      <c r="A349" s="663" t="s">
        <v>522</v>
      </c>
      <c r="B349" s="664" t="s">
        <v>1680</v>
      </c>
      <c r="C349" s="665" t="s">
        <v>538</v>
      </c>
      <c r="D349" s="666" t="s">
        <v>1684</v>
      </c>
      <c r="E349" s="665" t="s">
        <v>3239</v>
      </c>
      <c r="F349" s="666" t="s">
        <v>3240</v>
      </c>
      <c r="G349" s="665" t="s">
        <v>2825</v>
      </c>
      <c r="H349" s="665" t="s">
        <v>2826</v>
      </c>
      <c r="I349" s="667">
        <v>0.67</v>
      </c>
      <c r="J349" s="667">
        <v>2000</v>
      </c>
      <c r="K349" s="668">
        <v>1340</v>
      </c>
    </row>
    <row r="350" spans="1:11" ht="14.4" customHeight="1" x14ac:dyDescent="0.3">
      <c r="A350" s="663" t="s">
        <v>522</v>
      </c>
      <c r="B350" s="664" t="s">
        <v>1680</v>
      </c>
      <c r="C350" s="665" t="s">
        <v>538</v>
      </c>
      <c r="D350" s="666" t="s">
        <v>1684</v>
      </c>
      <c r="E350" s="665" t="s">
        <v>3239</v>
      </c>
      <c r="F350" s="666" t="s">
        <v>3240</v>
      </c>
      <c r="G350" s="665" t="s">
        <v>3049</v>
      </c>
      <c r="H350" s="665" t="s">
        <v>3050</v>
      </c>
      <c r="I350" s="667">
        <v>22.53</v>
      </c>
      <c r="J350" s="667">
        <v>20</v>
      </c>
      <c r="K350" s="668">
        <v>450.6</v>
      </c>
    </row>
    <row r="351" spans="1:11" ht="14.4" customHeight="1" x14ac:dyDescent="0.3">
      <c r="A351" s="663" t="s">
        <v>522</v>
      </c>
      <c r="B351" s="664" t="s">
        <v>1680</v>
      </c>
      <c r="C351" s="665" t="s">
        <v>538</v>
      </c>
      <c r="D351" s="666" t="s">
        <v>1684</v>
      </c>
      <c r="E351" s="665" t="s">
        <v>3239</v>
      </c>
      <c r="F351" s="666" t="s">
        <v>3240</v>
      </c>
      <c r="G351" s="665" t="s">
        <v>2676</v>
      </c>
      <c r="H351" s="665" t="s">
        <v>2677</v>
      </c>
      <c r="I351" s="667">
        <v>80.574999999999989</v>
      </c>
      <c r="J351" s="667">
        <v>60</v>
      </c>
      <c r="K351" s="668">
        <v>4834.6000000000004</v>
      </c>
    </row>
    <row r="352" spans="1:11" ht="14.4" customHeight="1" x14ac:dyDescent="0.3">
      <c r="A352" s="663" t="s">
        <v>522</v>
      </c>
      <c r="B352" s="664" t="s">
        <v>1680</v>
      </c>
      <c r="C352" s="665" t="s">
        <v>538</v>
      </c>
      <c r="D352" s="666" t="s">
        <v>1684</v>
      </c>
      <c r="E352" s="665" t="s">
        <v>3239</v>
      </c>
      <c r="F352" s="666" t="s">
        <v>3240</v>
      </c>
      <c r="G352" s="665" t="s">
        <v>2678</v>
      </c>
      <c r="H352" s="665" t="s">
        <v>2679</v>
      </c>
      <c r="I352" s="667">
        <v>6.17</v>
      </c>
      <c r="J352" s="667">
        <v>20</v>
      </c>
      <c r="K352" s="668">
        <v>123.4</v>
      </c>
    </row>
    <row r="353" spans="1:11" ht="14.4" customHeight="1" x14ac:dyDescent="0.3">
      <c r="A353" s="663" t="s">
        <v>522</v>
      </c>
      <c r="B353" s="664" t="s">
        <v>1680</v>
      </c>
      <c r="C353" s="665" t="s">
        <v>538</v>
      </c>
      <c r="D353" s="666" t="s">
        <v>1684</v>
      </c>
      <c r="E353" s="665" t="s">
        <v>3239</v>
      </c>
      <c r="F353" s="666" t="s">
        <v>3240</v>
      </c>
      <c r="G353" s="665" t="s">
        <v>2682</v>
      </c>
      <c r="H353" s="665" t="s">
        <v>2683</v>
      </c>
      <c r="I353" s="667">
        <v>206.04500000000002</v>
      </c>
      <c r="J353" s="667">
        <v>5</v>
      </c>
      <c r="K353" s="668">
        <v>1030.23</v>
      </c>
    </row>
    <row r="354" spans="1:11" ht="14.4" customHeight="1" x14ac:dyDescent="0.3">
      <c r="A354" s="663" t="s">
        <v>522</v>
      </c>
      <c r="B354" s="664" t="s">
        <v>1680</v>
      </c>
      <c r="C354" s="665" t="s">
        <v>538</v>
      </c>
      <c r="D354" s="666" t="s">
        <v>1684</v>
      </c>
      <c r="E354" s="665" t="s">
        <v>3239</v>
      </c>
      <c r="F354" s="666" t="s">
        <v>3240</v>
      </c>
      <c r="G354" s="665" t="s">
        <v>3051</v>
      </c>
      <c r="H354" s="665" t="s">
        <v>3052</v>
      </c>
      <c r="I354" s="667">
        <v>34</v>
      </c>
      <c r="J354" s="667">
        <v>90</v>
      </c>
      <c r="K354" s="668">
        <v>3060</v>
      </c>
    </row>
    <row r="355" spans="1:11" ht="14.4" customHeight="1" x14ac:dyDescent="0.3">
      <c r="A355" s="663" t="s">
        <v>522</v>
      </c>
      <c r="B355" s="664" t="s">
        <v>1680</v>
      </c>
      <c r="C355" s="665" t="s">
        <v>538</v>
      </c>
      <c r="D355" s="666" t="s">
        <v>1684</v>
      </c>
      <c r="E355" s="665" t="s">
        <v>3239</v>
      </c>
      <c r="F355" s="666" t="s">
        <v>3240</v>
      </c>
      <c r="G355" s="665" t="s">
        <v>2696</v>
      </c>
      <c r="H355" s="665" t="s">
        <v>2697</v>
      </c>
      <c r="I355" s="667">
        <v>2.0499999999999998</v>
      </c>
      <c r="J355" s="667">
        <v>10</v>
      </c>
      <c r="K355" s="668">
        <v>20.5</v>
      </c>
    </row>
    <row r="356" spans="1:11" ht="14.4" customHeight="1" x14ac:dyDescent="0.3">
      <c r="A356" s="663" t="s">
        <v>522</v>
      </c>
      <c r="B356" s="664" t="s">
        <v>1680</v>
      </c>
      <c r="C356" s="665" t="s">
        <v>538</v>
      </c>
      <c r="D356" s="666" t="s">
        <v>1684</v>
      </c>
      <c r="E356" s="665" t="s">
        <v>3239</v>
      </c>
      <c r="F356" s="666" t="s">
        <v>3240</v>
      </c>
      <c r="G356" s="665" t="s">
        <v>3053</v>
      </c>
      <c r="H356" s="665" t="s">
        <v>3054</v>
      </c>
      <c r="I356" s="667">
        <v>29.9</v>
      </c>
      <c r="J356" s="667">
        <v>10</v>
      </c>
      <c r="K356" s="668">
        <v>299</v>
      </c>
    </row>
    <row r="357" spans="1:11" ht="14.4" customHeight="1" x14ac:dyDescent="0.3">
      <c r="A357" s="663" t="s">
        <v>522</v>
      </c>
      <c r="B357" s="664" t="s">
        <v>1680</v>
      </c>
      <c r="C357" s="665" t="s">
        <v>538</v>
      </c>
      <c r="D357" s="666" t="s">
        <v>1684</v>
      </c>
      <c r="E357" s="665" t="s">
        <v>3239</v>
      </c>
      <c r="F357" s="666" t="s">
        <v>3240</v>
      </c>
      <c r="G357" s="665" t="s">
        <v>3055</v>
      </c>
      <c r="H357" s="665" t="s">
        <v>3056</v>
      </c>
      <c r="I357" s="667">
        <v>6.05</v>
      </c>
      <c r="J357" s="667">
        <v>10</v>
      </c>
      <c r="K357" s="668">
        <v>60.5</v>
      </c>
    </row>
    <row r="358" spans="1:11" ht="14.4" customHeight="1" x14ac:dyDescent="0.3">
      <c r="A358" s="663" t="s">
        <v>522</v>
      </c>
      <c r="B358" s="664" t="s">
        <v>1680</v>
      </c>
      <c r="C358" s="665" t="s">
        <v>538</v>
      </c>
      <c r="D358" s="666" t="s">
        <v>1684</v>
      </c>
      <c r="E358" s="665" t="s">
        <v>3239</v>
      </c>
      <c r="F358" s="666" t="s">
        <v>3240</v>
      </c>
      <c r="G358" s="665" t="s">
        <v>2702</v>
      </c>
      <c r="H358" s="665" t="s">
        <v>2703</v>
      </c>
      <c r="I358" s="667">
        <v>2.9025000000000003</v>
      </c>
      <c r="J358" s="667">
        <v>700</v>
      </c>
      <c r="K358" s="668">
        <v>2032</v>
      </c>
    </row>
    <row r="359" spans="1:11" ht="14.4" customHeight="1" x14ac:dyDescent="0.3">
      <c r="A359" s="663" t="s">
        <v>522</v>
      </c>
      <c r="B359" s="664" t="s">
        <v>1680</v>
      </c>
      <c r="C359" s="665" t="s">
        <v>538</v>
      </c>
      <c r="D359" s="666" t="s">
        <v>1684</v>
      </c>
      <c r="E359" s="665" t="s">
        <v>3239</v>
      </c>
      <c r="F359" s="666" t="s">
        <v>3240</v>
      </c>
      <c r="G359" s="665" t="s">
        <v>2706</v>
      </c>
      <c r="H359" s="665" t="s">
        <v>2707</v>
      </c>
      <c r="I359" s="667">
        <v>47.19</v>
      </c>
      <c r="J359" s="667">
        <v>20</v>
      </c>
      <c r="K359" s="668">
        <v>943.8</v>
      </c>
    </row>
    <row r="360" spans="1:11" ht="14.4" customHeight="1" x14ac:dyDescent="0.3">
      <c r="A360" s="663" t="s">
        <v>522</v>
      </c>
      <c r="B360" s="664" t="s">
        <v>1680</v>
      </c>
      <c r="C360" s="665" t="s">
        <v>538</v>
      </c>
      <c r="D360" s="666" t="s">
        <v>1684</v>
      </c>
      <c r="E360" s="665" t="s">
        <v>3239</v>
      </c>
      <c r="F360" s="666" t="s">
        <v>3240</v>
      </c>
      <c r="G360" s="665" t="s">
        <v>2931</v>
      </c>
      <c r="H360" s="665" t="s">
        <v>2932</v>
      </c>
      <c r="I360" s="667">
        <v>17.98</v>
      </c>
      <c r="J360" s="667">
        <v>50</v>
      </c>
      <c r="K360" s="668">
        <v>899</v>
      </c>
    </row>
    <row r="361" spans="1:11" ht="14.4" customHeight="1" x14ac:dyDescent="0.3">
      <c r="A361" s="663" t="s">
        <v>522</v>
      </c>
      <c r="B361" s="664" t="s">
        <v>1680</v>
      </c>
      <c r="C361" s="665" t="s">
        <v>538</v>
      </c>
      <c r="D361" s="666" t="s">
        <v>1684</v>
      </c>
      <c r="E361" s="665" t="s">
        <v>3239</v>
      </c>
      <c r="F361" s="666" t="s">
        <v>3240</v>
      </c>
      <c r="G361" s="665" t="s">
        <v>2708</v>
      </c>
      <c r="H361" s="665" t="s">
        <v>2709</v>
      </c>
      <c r="I361" s="667">
        <v>12.11</v>
      </c>
      <c r="J361" s="667">
        <v>70</v>
      </c>
      <c r="K361" s="668">
        <v>847.7</v>
      </c>
    </row>
    <row r="362" spans="1:11" ht="14.4" customHeight="1" x14ac:dyDescent="0.3">
      <c r="A362" s="663" t="s">
        <v>522</v>
      </c>
      <c r="B362" s="664" t="s">
        <v>1680</v>
      </c>
      <c r="C362" s="665" t="s">
        <v>538</v>
      </c>
      <c r="D362" s="666" t="s">
        <v>1684</v>
      </c>
      <c r="E362" s="665" t="s">
        <v>3239</v>
      </c>
      <c r="F362" s="666" t="s">
        <v>3240</v>
      </c>
      <c r="G362" s="665" t="s">
        <v>3057</v>
      </c>
      <c r="H362" s="665" t="s">
        <v>3058</v>
      </c>
      <c r="I362" s="667">
        <v>17.3</v>
      </c>
      <c r="J362" s="667">
        <v>100</v>
      </c>
      <c r="K362" s="668">
        <v>1730.3</v>
      </c>
    </row>
    <row r="363" spans="1:11" ht="14.4" customHeight="1" x14ac:dyDescent="0.3">
      <c r="A363" s="663" t="s">
        <v>522</v>
      </c>
      <c r="B363" s="664" t="s">
        <v>1680</v>
      </c>
      <c r="C363" s="665" t="s">
        <v>538</v>
      </c>
      <c r="D363" s="666" t="s">
        <v>1684</v>
      </c>
      <c r="E363" s="665" t="s">
        <v>3239</v>
      </c>
      <c r="F363" s="666" t="s">
        <v>3240</v>
      </c>
      <c r="G363" s="665" t="s">
        <v>2716</v>
      </c>
      <c r="H363" s="665" t="s">
        <v>2717</v>
      </c>
      <c r="I363" s="667">
        <v>11.5</v>
      </c>
      <c r="J363" s="667">
        <v>10</v>
      </c>
      <c r="K363" s="668">
        <v>115</v>
      </c>
    </row>
    <row r="364" spans="1:11" ht="14.4" customHeight="1" x14ac:dyDescent="0.3">
      <c r="A364" s="663" t="s">
        <v>522</v>
      </c>
      <c r="B364" s="664" t="s">
        <v>1680</v>
      </c>
      <c r="C364" s="665" t="s">
        <v>538</v>
      </c>
      <c r="D364" s="666" t="s">
        <v>1684</v>
      </c>
      <c r="E364" s="665" t="s">
        <v>3239</v>
      </c>
      <c r="F364" s="666" t="s">
        <v>3240</v>
      </c>
      <c r="G364" s="665" t="s">
        <v>3059</v>
      </c>
      <c r="H364" s="665" t="s">
        <v>3060</v>
      </c>
      <c r="I364" s="667">
        <v>17.3</v>
      </c>
      <c r="J364" s="667">
        <v>100</v>
      </c>
      <c r="K364" s="668">
        <v>1730.3</v>
      </c>
    </row>
    <row r="365" spans="1:11" ht="14.4" customHeight="1" x14ac:dyDescent="0.3">
      <c r="A365" s="663" t="s">
        <v>522</v>
      </c>
      <c r="B365" s="664" t="s">
        <v>1680</v>
      </c>
      <c r="C365" s="665" t="s">
        <v>538</v>
      </c>
      <c r="D365" s="666" t="s">
        <v>1684</v>
      </c>
      <c r="E365" s="665" t="s">
        <v>3239</v>
      </c>
      <c r="F365" s="666" t="s">
        <v>3240</v>
      </c>
      <c r="G365" s="665" t="s">
        <v>3061</v>
      </c>
      <c r="H365" s="665" t="s">
        <v>3062</v>
      </c>
      <c r="I365" s="667">
        <v>2.9050000000000002</v>
      </c>
      <c r="J365" s="667">
        <v>50</v>
      </c>
      <c r="K365" s="668">
        <v>145.30000000000001</v>
      </c>
    </row>
    <row r="366" spans="1:11" ht="14.4" customHeight="1" x14ac:dyDescent="0.3">
      <c r="A366" s="663" t="s">
        <v>522</v>
      </c>
      <c r="B366" s="664" t="s">
        <v>1680</v>
      </c>
      <c r="C366" s="665" t="s">
        <v>538</v>
      </c>
      <c r="D366" s="666" t="s">
        <v>1684</v>
      </c>
      <c r="E366" s="665" t="s">
        <v>3239</v>
      </c>
      <c r="F366" s="666" t="s">
        <v>3240</v>
      </c>
      <c r="G366" s="665" t="s">
        <v>3063</v>
      </c>
      <c r="H366" s="665" t="s">
        <v>3064</v>
      </c>
      <c r="I366" s="667">
        <v>2.94</v>
      </c>
      <c r="J366" s="667">
        <v>10</v>
      </c>
      <c r="K366" s="668">
        <v>29.4</v>
      </c>
    </row>
    <row r="367" spans="1:11" ht="14.4" customHeight="1" x14ac:dyDescent="0.3">
      <c r="A367" s="663" t="s">
        <v>522</v>
      </c>
      <c r="B367" s="664" t="s">
        <v>1680</v>
      </c>
      <c r="C367" s="665" t="s">
        <v>538</v>
      </c>
      <c r="D367" s="666" t="s">
        <v>1684</v>
      </c>
      <c r="E367" s="665" t="s">
        <v>3239</v>
      </c>
      <c r="F367" s="666" t="s">
        <v>3240</v>
      </c>
      <c r="G367" s="665" t="s">
        <v>2720</v>
      </c>
      <c r="H367" s="665" t="s">
        <v>2721</v>
      </c>
      <c r="I367" s="667">
        <v>484.03</v>
      </c>
      <c r="J367" s="667">
        <v>5</v>
      </c>
      <c r="K367" s="668">
        <v>2420.15</v>
      </c>
    </row>
    <row r="368" spans="1:11" ht="14.4" customHeight="1" x14ac:dyDescent="0.3">
      <c r="A368" s="663" t="s">
        <v>522</v>
      </c>
      <c r="B368" s="664" t="s">
        <v>1680</v>
      </c>
      <c r="C368" s="665" t="s">
        <v>538</v>
      </c>
      <c r="D368" s="666" t="s">
        <v>1684</v>
      </c>
      <c r="E368" s="665" t="s">
        <v>3239</v>
      </c>
      <c r="F368" s="666" t="s">
        <v>3240</v>
      </c>
      <c r="G368" s="665" t="s">
        <v>3065</v>
      </c>
      <c r="H368" s="665" t="s">
        <v>3066</v>
      </c>
      <c r="I368" s="667">
        <v>3730.7899999999995</v>
      </c>
      <c r="J368" s="667">
        <v>9</v>
      </c>
      <c r="K368" s="668">
        <v>33577.14</v>
      </c>
    </row>
    <row r="369" spans="1:11" ht="14.4" customHeight="1" x14ac:dyDescent="0.3">
      <c r="A369" s="663" t="s">
        <v>522</v>
      </c>
      <c r="B369" s="664" t="s">
        <v>1680</v>
      </c>
      <c r="C369" s="665" t="s">
        <v>538</v>
      </c>
      <c r="D369" s="666" t="s">
        <v>1684</v>
      </c>
      <c r="E369" s="665" t="s">
        <v>3239</v>
      </c>
      <c r="F369" s="666" t="s">
        <v>3240</v>
      </c>
      <c r="G369" s="665" t="s">
        <v>3067</v>
      </c>
      <c r="H369" s="665" t="s">
        <v>3068</v>
      </c>
      <c r="I369" s="667">
        <v>76.23</v>
      </c>
      <c r="J369" s="667">
        <v>270</v>
      </c>
      <c r="K369" s="668">
        <v>20582.100000000002</v>
      </c>
    </row>
    <row r="370" spans="1:11" ht="14.4" customHeight="1" x14ac:dyDescent="0.3">
      <c r="A370" s="663" t="s">
        <v>522</v>
      </c>
      <c r="B370" s="664" t="s">
        <v>1680</v>
      </c>
      <c r="C370" s="665" t="s">
        <v>538</v>
      </c>
      <c r="D370" s="666" t="s">
        <v>1684</v>
      </c>
      <c r="E370" s="665" t="s">
        <v>3239</v>
      </c>
      <c r="F370" s="666" t="s">
        <v>3240</v>
      </c>
      <c r="G370" s="665" t="s">
        <v>2728</v>
      </c>
      <c r="H370" s="665" t="s">
        <v>2729</v>
      </c>
      <c r="I370" s="667">
        <v>75.02</v>
      </c>
      <c r="J370" s="667">
        <v>20</v>
      </c>
      <c r="K370" s="668">
        <v>1500.4</v>
      </c>
    </row>
    <row r="371" spans="1:11" ht="14.4" customHeight="1" x14ac:dyDescent="0.3">
      <c r="A371" s="663" t="s">
        <v>522</v>
      </c>
      <c r="B371" s="664" t="s">
        <v>1680</v>
      </c>
      <c r="C371" s="665" t="s">
        <v>538</v>
      </c>
      <c r="D371" s="666" t="s">
        <v>1684</v>
      </c>
      <c r="E371" s="665" t="s">
        <v>3239</v>
      </c>
      <c r="F371" s="666" t="s">
        <v>3240</v>
      </c>
      <c r="G371" s="665" t="s">
        <v>3069</v>
      </c>
      <c r="H371" s="665" t="s">
        <v>3070</v>
      </c>
      <c r="I371" s="667">
        <v>25.59</v>
      </c>
      <c r="J371" s="667">
        <v>110</v>
      </c>
      <c r="K371" s="668">
        <v>2815.0699999999997</v>
      </c>
    </row>
    <row r="372" spans="1:11" ht="14.4" customHeight="1" x14ac:dyDescent="0.3">
      <c r="A372" s="663" t="s">
        <v>522</v>
      </c>
      <c r="B372" s="664" t="s">
        <v>1680</v>
      </c>
      <c r="C372" s="665" t="s">
        <v>538</v>
      </c>
      <c r="D372" s="666" t="s">
        <v>1684</v>
      </c>
      <c r="E372" s="665" t="s">
        <v>3239</v>
      </c>
      <c r="F372" s="666" t="s">
        <v>3240</v>
      </c>
      <c r="G372" s="665" t="s">
        <v>2737</v>
      </c>
      <c r="H372" s="665" t="s">
        <v>2738</v>
      </c>
      <c r="I372" s="667">
        <v>6.32</v>
      </c>
      <c r="J372" s="667">
        <v>100</v>
      </c>
      <c r="K372" s="668">
        <v>631.62</v>
      </c>
    </row>
    <row r="373" spans="1:11" ht="14.4" customHeight="1" x14ac:dyDescent="0.3">
      <c r="A373" s="663" t="s">
        <v>522</v>
      </c>
      <c r="B373" s="664" t="s">
        <v>1680</v>
      </c>
      <c r="C373" s="665" t="s">
        <v>538</v>
      </c>
      <c r="D373" s="666" t="s">
        <v>1684</v>
      </c>
      <c r="E373" s="665" t="s">
        <v>3239</v>
      </c>
      <c r="F373" s="666" t="s">
        <v>3240</v>
      </c>
      <c r="G373" s="665" t="s">
        <v>3071</v>
      </c>
      <c r="H373" s="665" t="s">
        <v>3072</v>
      </c>
      <c r="I373" s="667">
        <v>37.51</v>
      </c>
      <c r="J373" s="667">
        <v>195</v>
      </c>
      <c r="K373" s="668">
        <v>7314.5</v>
      </c>
    </row>
    <row r="374" spans="1:11" ht="14.4" customHeight="1" x14ac:dyDescent="0.3">
      <c r="A374" s="663" t="s">
        <v>522</v>
      </c>
      <c r="B374" s="664" t="s">
        <v>1680</v>
      </c>
      <c r="C374" s="665" t="s">
        <v>538</v>
      </c>
      <c r="D374" s="666" t="s">
        <v>1684</v>
      </c>
      <c r="E374" s="665" t="s">
        <v>3239</v>
      </c>
      <c r="F374" s="666" t="s">
        <v>3240</v>
      </c>
      <c r="G374" s="665" t="s">
        <v>3073</v>
      </c>
      <c r="H374" s="665" t="s">
        <v>3074</v>
      </c>
      <c r="I374" s="667">
        <v>37.51</v>
      </c>
      <c r="J374" s="667">
        <v>50</v>
      </c>
      <c r="K374" s="668">
        <v>1875.5</v>
      </c>
    </row>
    <row r="375" spans="1:11" ht="14.4" customHeight="1" x14ac:dyDescent="0.3">
      <c r="A375" s="663" t="s">
        <v>522</v>
      </c>
      <c r="B375" s="664" t="s">
        <v>1680</v>
      </c>
      <c r="C375" s="665" t="s">
        <v>538</v>
      </c>
      <c r="D375" s="666" t="s">
        <v>1684</v>
      </c>
      <c r="E375" s="665" t="s">
        <v>3239</v>
      </c>
      <c r="F375" s="666" t="s">
        <v>3240</v>
      </c>
      <c r="G375" s="665" t="s">
        <v>2745</v>
      </c>
      <c r="H375" s="665" t="s">
        <v>2746</v>
      </c>
      <c r="I375" s="667">
        <v>1.0566666666666666</v>
      </c>
      <c r="J375" s="667">
        <v>500</v>
      </c>
      <c r="K375" s="668">
        <v>529</v>
      </c>
    </row>
    <row r="376" spans="1:11" ht="14.4" customHeight="1" x14ac:dyDescent="0.3">
      <c r="A376" s="663" t="s">
        <v>522</v>
      </c>
      <c r="B376" s="664" t="s">
        <v>1680</v>
      </c>
      <c r="C376" s="665" t="s">
        <v>538</v>
      </c>
      <c r="D376" s="666" t="s">
        <v>1684</v>
      </c>
      <c r="E376" s="665" t="s">
        <v>3239</v>
      </c>
      <c r="F376" s="666" t="s">
        <v>3240</v>
      </c>
      <c r="G376" s="665" t="s">
        <v>2747</v>
      </c>
      <c r="H376" s="665" t="s">
        <v>2748</v>
      </c>
      <c r="I376" s="667">
        <v>3.39</v>
      </c>
      <c r="J376" s="667">
        <v>40</v>
      </c>
      <c r="K376" s="668">
        <v>135.6</v>
      </c>
    </row>
    <row r="377" spans="1:11" ht="14.4" customHeight="1" x14ac:dyDescent="0.3">
      <c r="A377" s="663" t="s">
        <v>522</v>
      </c>
      <c r="B377" s="664" t="s">
        <v>1680</v>
      </c>
      <c r="C377" s="665" t="s">
        <v>538</v>
      </c>
      <c r="D377" s="666" t="s">
        <v>1684</v>
      </c>
      <c r="E377" s="665" t="s">
        <v>3239</v>
      </c>
      <c r="F377" s="666" t="s">
        <v>3240</v>
      </c>
      <c r="G377" s="665" t="s">
        <v>2837</v>
      </c>
      <c r="H377" s="665" t="s">
        <v>2838</v>
      </c>
      <c r="I377" s="667">
        <v>6.05</v>
      </c>
      <c r="J377" s="667">
        <v>20</v>
      </c>
      <c r="K377" s="668">
        <v>121</v>
      </c>
    </row>
    <row r="378" spans="1:11" ht="14.4" customHeight="1" x14ac:dyDescent="0.3">
      <c r="A378" s="663" t="s">
        <v>522</v>
      </c>
      <c r="B378" s="664" t="s">
        <v>1680</v>
      </c>
      <c r="C378" s="665" t="s">
        <v>538</v>
      </c>
      <c r="D378" s="666" t="s">
        <v>1684</v>
      </c>
      <c r="E378" s="665" t="s">
        <v>3239</v>
      </c>
      <c r="F378" s="666" t="s">
        <v>3240</v>
      </c>
      <c r="G378" s="665" t="s">
        <v>2749</v>
      </c>
      <c r="H378" s="665" t="s">
        <v>2750</v>
      </c>
      <c r="I378" s="667">
        <v>9.44</v>
      </c>
      <c r="J378" s="667">
        <v>150</v>
      </c>
      <c r="K378" s="668">
        <v>1416</v>
      </c>
    </row>
    <row r="379" spans="1:11" ht="14.4" customHeight="1" x14ac:dyDescent="0.3">
      <c r="A379" s="663" t="s">
        <v>522</v>
      </c>
      <c r="B379" s="664" t="s">
        <v>1680</v>
      </c>
      <c r="C379" s="665" t="s">
        <v>538</v>
      </c>
      <c r="D379" s="666" t="s">
        <v>1684</v>
      </c>
      <c r="E379" s="665" t="s">
        <v>3239</v>
      </c>
      <c r="F379" s="666" t="s">
        <v>3240</v>
      </c>
      <c r="G379" s="665" t="s">
        <v>2751</v>
      </c>
      <c r="H379" s="665" t="s">
        <v>2752</v>
      </c>
      <c r="I379" s="667">
        <v>1492.7</v>
      </c>
      <c r="J379" s="667">
        <v>2</v>
      </c>
      <c r="K379" s="668">
        <v>2985.4</v>
      </c>
    </row>
    <row r="380" spans="1:11" ht="14.4" customHeight="1" x14ac:dyDescent="0.3">
      <c r="A380" s="663" t="s">
        <v>522</v>
      </c>
      <c r="B380" s="664" t="s">
        <v>1680</v>
      </c>
      <c r="C380" s="665" t="s">
        <v>538</v>
      </c>
      <c r="D380" s="666" t="s">
        <v>1684</v>
      </c>
      <c r="E380" s="665" t="s">
        <v>3239</v>
      </c>
      <c r="F380" s="666" t="s">
        <v>3240</v>
      </c>
      <c r="G380" s="665" t="s">
        <v>2753</v>
      </c>
      <c r="H380" s="665" t="s">
        <v>2754</v>
      </c>
      <c r="I380" s="667">
        <v>5.77</v>
      </c>
      <c r="J380" s="667">
        <v>100</v>
      </c>
      <c r="K380" s="668">
        <v>577.16999999999996</v>
      </c>
    </row>
    <row r="381" spans="1:11" ht="14.4" customHeight="1" x14ac:dyDescent="0.3">
      <c r="A381" s="663" t="s">
        <v>522</v>
      </c>
      <c r="B381" s="664" t="s">
        <v>1680</v>
      </c>
      <c r="C381" s="665" t="s">
        <v>538</v>
      </c>
      <c r="D381" s="666" t="s">
        <v>1684</v>
      </c>
      <c r="E381" s="665" t="s">
        <v>3239</v>
      </c>
      <c r="F381" s="666" t="s">
        <v>3240</v>
      </c>
      <c r="G381" s="665" t="s">
        <v>3075</v>
      </c>
      <c r="H381" s="665" t="s">
        <v>3076</v>
      </c>
      <c r="I381" s="667">
        <v>1905</v>
      </c>
      <c r="J381" s="667">
        <v>2</v>
      </c>
      <c r="K381" s="668">
        <v>3810</v>
      </c>
    </row>
    <row r="382" spans="1:11" ht="14.4" customHeight="1" x14ac:dyDescent="0.3">
      <c r="A382" s="663" t="s">
        <v>522</v>
      </c>
      <c r="B382" s="664" t="s">
        <v>1680</v>
      </c>
      <c r="C382" s="665" t="s">
        <v>538</v>
      </c>
      <c r="D382" s="666" t="s">
        <v>1684</v>
      </c>
      <c r="E382" s="665" t="s">
        <v>3239</v>
      </c>
      <c r="F382" s="666" t="s">
        <v>3240</v>
      </c>
      <c r="G382" s="665" t="s">
        <v>3077</v>
      </c>
      <c r="H382" s="665" t="s">
        <v>3078</v>
      </c>
      <c r="I382" s="667">
        <v>980.1</v>
      </c>
      <c r="J382" s="667">
        <v>8</v>
      </c>
      <c r="K382" s="668">
        <v>7840.8</v>
      </c>
    </row>
    <row r="383" spans="1:11" ht="14.4" customHeight="1" x14ac:dyDescent="0.3">
      <c r="A383" s="663" t="s">
        <v>522</v>
      </c>
      <c r="B383" s="664" t="s">
        <v>1680</v>
      </c>
      <c r="C383" s="665" t="s">
        <v>538</v>
      </c>
      <c r="D383" s="666" t="s">
        <v>1684</v>
      </c>
      <c r="E383" s="665" t="s">
        <v>3239</v>
      </c>
      <c r="F383" s="666" t="s">
        <v>3240</v>
      </c>
      <c r="G383" s="665" t="s">
        <v>3079</v>
      </c>
      <c r="H383" s="665" t="s">
        <v>3080</v>
      </c>
      <c r="I383" s="667">
        <v>713</v>
      </c>
      <c r="J383" s="667">
        <v>2</v>
      </c>
      <c r="K383" s="668">
        <v>1426</v>
      </c>
    </row>
    <row r="384" spans="1:11" ht="14.4" customHeight="1" x14ac:dyDescent="0.3">
      <c r="A384" s="663" t="s">
        <v>522</v>
      </c>
      <c r="B384" s="664" t="s">
        <v>1680</v>
      </c>
      <c r="C384" s="665" t="s">
        <v>538</v>
      </c>
      <c r="D384" s="666" t="s">
        <v>1684</v>
      </c>
      <c r="E384" s="665" t="s">
        <v>3257</v>
      </c>
      <c r="F384" s="666" t="s">
        <v>3258</v>
      </c>
      <c r="G384" s="665" t="s">
        <v>3081</v>
      </c>
      <c r="H384" s="665" t="s">
        <v>3082</v>
      </c>
      <c r="I384" s="667">
        <v>50.82</v>
      </c>
      <c r="J384" s="667">
        <v>1</v>
      </c>
      <c r="K384" s="668">
        <v>50.82</v>
      </c>
    </row>
    <row r="385" spans="1:11" ht="14.4" customHeight="1" x14ac:dyDescent="0.3">
      <c r="A385" s="663" t="s">
        <v>522</v>
      </c>
      <c r="B385" s="664" t="s">
        <v>1680</v>
      </c>
      <c r="C385" s="665" t="s">
        <v>538</v>
      </c>
      <c r="D385" s="666" t="s">
        <v>1684</v>
      </c>
      <c r="E385" s="665" t="s">
        <v>3257</v>
      </c>
      <c r="F385" s="666" t="s">
        <v>3258</v>
      </c>
      <c r="G385" s="665" t="s">
        <v>3083</v>
      </c>
      <c r="H385" s="665" t="s">
        <v>3084</v>
      </c>
      <c r="I385" s="667">
        <v>87.12</v>
      </c>
      <c r="J385" s="667">
        <v>2</v>
      </c>
      <c r="K385" s="668">
        <v>174.24</v>
      </c>
    </row>
    <row r="386" spans="1:11" ht="14.4" customHeight="1" x14ac:dyDescent="0.3">
      <c r="A386" s="663" t="s">
        <v>522</v>
      </c>
      <c r="B386" s="664" t="s">
        <v>1680</v>
      </c>
      <c r="C386" s="665" t="s">
        <v>538</v>
      </c>
      <c r="D386" s="666" t="s">
        <v>1684</v>
      </c>
      <c r="E386" s="665" t="s">
        <v>3259</v>
      </c>
      <c r="F386" s="666" t="s">
        <v>3260</v>
      </c>
      <c r="G386" s="665" t="s">
        <v>3085</v>
      </c>
      <c r="H386" s="665" t="s">
        <v>3086</v>
      </c>
      <c r="I386" s="667">
        <v>307.05</v>
      </c>
      <c r="J386" s="667">
        <v>1</v>
      </c>
      <c r="K386" s="668">
        <v>307.05</v>
      </c>
    </row>
    <row r="387" spans="1:11" ht="14.4" customHeight="1" x14ac:dyDescent="0.3">
      <c r="A387" s="663" t="s">
        <v>522</v>
      </c>
      <c r="B387" s="664" t="s">
        <v>1680</v>
      </c>
      <c r="C387" s="665" t="s">
        <v>538</v>
      </c>
      <c r="D387" s="666" t="s">
        <v>1684</v>
      </c>
      <c r="E387" s="665" t="s">
        <v>3259</v>
      </c>
      <c r="F387" s="666" t="s">
        <v>3260</v>
      </c>
      <c r="G387" s="665" t="s">
        <v>3087</v>
      </c>
      <c r="H387" s="665" t="s">
        <v>3088</v>
      </c>
      <c r="I387" s="667">
        <v>175.95</v>
      </c>
      <c r="J387" s="667">
        <v>2</v>
      </c>
      <c r="K387" s="668">
        <v>351.9</v>
      </c>
    </row>
    <row r="388" spans="1:11" ht="14.4" customHeight="1" x14ac:dyDescent="0.3">
      <c r="A388" s="663" t="s">
        <v>522</v>
      </c>
      <c r="B388" s="664" t="s">
        <v>1680</v>
      </c>
      <c r="C388" s="665" t="s">
        <v>538</v>
      </c>
      <c r="D388" s="666" t="s">
        <v>1684</v>
      </c>
      <c r="E388" s="665" t="s">
        <v>3259</v>
      </c>
      <c r="F388" s="666" t="s">
        <v>3260</v>
      </c>
      <c r="G388" s="665" t="s">
        <v>3089</v>
      </c>
      <c r="H388" s="665" t="s">
        <v>3090</v>
      </c>
      <c r="I388" s="667">
        <v>411.7</v>
      </c>
      <c r="J388" s="667">
        <v>1</v>
      </c>
      <c r="K388" s="668">
        <v>411.7</v>
      </c>
    </row>
    <row r="389" spans="1:11" ht="14.4" customHeight="1" x14ac:dyDescent="0.3">
      <c r="A389" s="663" t="s">
        <v>522</v>
      </c>
      <c r="B389" s="664" t="s">
        <v>1680</v>
      </c>
      <c r="C389" s="665" t="s">
        <v>538</v>
      </c>
      <c r="D389" s="666" t="s">
        <v>1684</v>
      </c>
      <c r="E389" s="665" t="s">
        <v>3255</v>
      </c>
      <c r="F389" s="666" t="s">
        <v>3256</v>
      </c>
      <c r="G389" s="665" t="s">
        <v>2943</v>
      </c>
      <c r="H389" s="665" t="s">
        <v>2944</v>
      </c>
      <c r="I389" s="667">
        <v>150.65</v>
      </c>
      <c r="J389" s="667">
        <v>58</v>
      </c>
      <c r="K389" s="668">
        <v>8737.6999999999989</v>
      </c>
    </row>
    <row r="390" spans="1:11" ht="14.4" customHeight="1" x14ac:dyDescent="0.3">
      <c r="A390" s="663" t="s">
        <v>522</v>
      </c>
      <c r="B390" s="664" t="s">
        <v>1680</v>
      </c>
      <c r="C390" s="665" t="s">
        <v>538</v>
      </c>
      <c r="D390" s="666" t="s">
        <v>1684</v>
      </c>
      <c r="E390" s="665" t="s">
        <v>3255</v>
      </c>
      <c r="F390" s="666" t="s">
        <v>3256</v>
      </c>
      <c r="G390" s="665" t="s">
        <v>2945</v>
      </c>
      <c r="H390" s="665" t="s">
        <v>2946</v>
      </c>
      <c r="I390" s="667">
        <v>601.44999999999993</v>
      </c>
      <c r="J390" s="667">
        <v>6</v>
      </c>
      <c r="K390" s="668">
        <v>3608.7</v>
      </c>
    </row>
    <row r="391" spans="1:11" ht="14.4" customHeight="1" x14ac:dyDescent="0.3">
      <c r="A391" s="663" t="s">
        <v>522</v>
      </c>
      <c r="B391" s="664" t="s">
        <v>1680</v>
      </c>
      <c r="C391" s="665" t="s">
        <v>538</v>
      </c>
      <c r="D391" s="666" t="s">
        <v>1684</v>
      </c>
      <c r="E391" s="665" t="s">
        <v>3255</v>
      </c>
      <c r="F391" s="666" t="s">
        <v>3256</v>
      </c>
      <c r="G391" s="665" t="s">
        <v>2947</v>
      </c>
      <c r="H391" s="665" t="s">
        <v>2948</v>
      </c>
      <c r="I391" s="667">
        <v>166.75</v>
      </c>
      <c r="J391" s="667">
        <v>158</v>
      </c>
      <c r="K391" s="668">
        <v>26346.5</v>
      </c>
    </row>
    <row r="392" spans="1:11" ht="14.4" customHeight="1" x14ac:dyDescent="0.3">
      <c r="A392" s="663" t="s">
        <v>522</v>
      </c>
      <c r="B392" s="664" t="s">
        <v>1680</v>
      </c>
      <c r="C392" s="665" t="s">
        <v>538</v>
      </c>
      <c r="D392" s="666" t="s">
        <v>1684</v>
      </c>
      <c r="E392" s="665" t="s">
        <v>3255</v>
      </c>
      <c r="F392" s="666" t="s">
        <v>3256</v>
      </c>
      <c r="G392" s="665" t="s">
        <v>2949</v>
      </c>
      <c r="H392" s="665" t="s">
        <v>2950</v>
      </c>
      <c r="I392" s="667">
        <v>323.14999999999998</v>
      </c>
      <c r="J392" s="667">
        <v>40</v>
      </c>
      <c r="K392" s="668">
        <v>12926</v>
      </c>
    </row>
    <row r="393" spans="1:11" ht="14.4" customHeight="1" x14ac:dyDescent="0.3">
      <c r="A393" s="663" t="s">
        <v>522</v>
      </c>
      <c r="B393" s="664" t="s">
        <v>1680</v>
      </c>
      <c r="C393" s="665" t="s">
        <v>538</v>
      </c>
      <c r="D393" s="666" t="s">
        <v>1684</v>
      </c>
      <c r="E393" s="665" t="s">
        <v>3255</v>
      </c>
      <c r="F393" s="666" t="s">
        <v>3256</v>
      </c>
      <c r="G393" s="665" t="s">
        <v>3091</v>
      </c>
      <c r="H393" s="665" t="s">
        <v>3092</v>
      </c>
      <c r="I393" s="667">
        <v>166.75</v>
      </c>
      <c r="J393" s="667">
        <v>29</v>
      </c>
      <c r="K393" s="668">
        <v>4835.75</v>
      </c>
    </row>
    <row r="394" spans="1:11" ht="14.4" customHeight="1" x14ac:dyDescent="0.3">
      <c r="A394" s="663" t="s">
        <v>522</v>
      </c>
      <c r="B394" s="664" t="s">
        <v>1680</v>
      </c>
      <c r="C394" s="665" t="s">
        <v>538</v>
      </c>
      <c r="D394" s="666" t="s">
        <v>1684</v>
      </c>
      <c r="E394" s="665" t="s">
        <v>3255</v>
      </c>
      <c r="F394" s="666" t="s">
        <v>3256</v>
      </c>
      <c r="G394" s="665" t="s">
        <v>2951</v>
      </c>
      <c r="H394" s="665" t="s">
        <v>2952</v>
      </c>
      <c r="I394" s="667">
        <v>141.55000000000001</v>
      </c>
      <c r="J394" s="667">
        <v>6</v>
      </c>
      <c r="K394" s="668">
        <v>849.3</v>
      </c>
    </row>
    <row r="395" spans="1:11" ht="14.4" customHeight="1" x14ac:dyDescent="0.3">
      <c r="A395" s="663" t="s">
        <v>522</v>
      </c>
      <c r="B395" s="664" t="s">
        <v>1680</v>
      </c>
      <c r="C395" s="665" t="s">
        <v>538</v>
      </c>
      <c r="D395" s="666" t="s">
        <v>1684</v>
      </c>
      <c r="E395" s="665" t="s">
        <v>3255</v>
      </c>
      <c r="F395" s="666" t="s">
        <v>3256</v>
      </c>
      <c r="G395" s="665" t="s">
        <v>3093</v>
      </c>
      <c r="H395" s="665" t="s">
        <v>3094</v>
      </c>
      <c r="I395" s="667">
        <v>190.9</v>
      </c>
      <c r="J395" s="667">
        <v>39</v>
      </c>
      <c r="K395" s="668">
        <v>7445.1</v>
      </c>
    </row>
    <row r="396" spans="1:11" ht="14.4" customHeight="1" x14ac:dyDescent="0.3">
      <c r="A396" s="663" t="s">
        <v>522</v>
      </c>
      <c r="B396" s="664" t="s">
        <v>1680</v>
      </c>
      <c r="C396" s="665" t="s">
        <v>538</v>
      </c>
      <c r="D396" s="666" t="s">
        <v>1684</v>
      </c>
      <c r="E396" s="665" t="s">
        <v>3255</v>
      </c>
      <c r="F396" s="666" t="s">
        <v>3256</v>
      </c>
      <c r="G396" s="665" t="s">
        <v>2957</v>
      </c>
      <c r="H396" s="665" t="s">
        <v>2958</v>
      </c>
      <c r="I396" s="667">
        <v>166.75</v>
      </c>
      <c r="J396" s="667">
        <v>37</v>
      </c>
      <c r="K396" s="668">
        <v>6169.75</v>
      </c>
    </row>
    <row r="397" spans="1:11" ht="14.4" customHeight="1" x14ac:dyDescent="0.3">
      <c r="A397" s="663" t="s">
        <v>522</v>
      </c>
      <c r="B397" s="664" t="s">
        <v>1680</v>
      </c>
      <c r="C397" s="665" t="s">
        <v>538</v>
      </c>
      <c r="D397" s="666" t="s">
        <v>1684</v>
      </c>
      <c r="E397" s="665" t="s">
        <v>3255</v>
      </c>
      <c r="F397" s="666" t="s">
        <v>3256</v>
      </c>
      <c r="G397" s="665" t="s">
        <v>2959</v>
      </c>
      <c r="H397" s="665" t="s">
        <v>2960</v>
      </c>
      <c r="I397" s="667">
        <v>601.45000000000005</v>
      </c>
      <c r="J397" s="667">
        <v>1</v>
      </c>
      <c r="K397" s="668">
        <v>601.45000000000005</v>
      </c>
    </row>
    <row r="398" spans="1:11" ht="14.4" customHeight="1" x14ac:dyDescent="0.3">
      <c r="A398" s="663" t="s">
        <v>522</v>
      </c>
      <c r="B398" s="664" t="s">
        <v>1680</v>
      </c>
      <c r="C398" s="665" t="s">
        <v>538</v>
      </c>
      <c r="D398" s="666" t="s">
        <v>1684</v>
      </c>
      <c r="E398" s="665" t="s">
        <v>3255</v>
      </c>
      <c r="F398" s="666" t="s">
        <v>3256</v>
      </c>
      <c r="G398" s="665" t="s">
        <v>3095</v>
      </c>
      <c r="H398" s="665" t="s">
        <v>3096</v>
      </c>
      <c r="I398" s="667">
        <v>166.75</v>
      </c>
      <c r="J398" s="667">
        <v>3</v>
      </c>
      <c r="K398" s="668">
        <v>500.25</v>
      </c>
    </row>
    <row r="399" spans="1:11" ht="14.4" customHeight="1" x14ac:dyDescent="0.3">
      <c r="A399" s="663" t="s">
        <v>522</v>
      </c>
      <c r="B399" s="664" t="s">
        <v>1680</v>
      </c>
      <c r="C399" s="665" t="s">
        <v>538</v>
      </c>
      <c r="D399" s="666" t="s">
        <v>1684</v>
      </c>
      <c r="E399" s="665" t="s">
        <v>3255</v>
      </c>
      <c r="F399" s="666" t="s">
        <v>3256</v>
      </c>
      <c r="G399" s="665" t="s">
        <v>3097</v>
      </c>
      <c r="H399" s="665" t="s">
        <v>3098</v>
      </c>
      <c r="I399" s="667">
        <v>307.05</v>
      </c>
      <c r="J399" s="667">
        <v>2</v>
      </c>
      <c r="K399" s="668">
        <v>614.1</v>
      </c>
    </row>
    <row r="400" spans="1:11" ht="14.4" customHeight="1" x14ac:dyDescent="0.3">
      <c r="A400" s="663" t="s">
        <v>522</v>
      </c>
      <c r="B400" s="664" t="s">
        <v>1680</v>
      </c>
      <c r="C400" s="665" t="s">
        <v>538</v>
      </c>
      <c r="D400" s="666" t="s">
        <v>1684</v>
      </c>
      <c r="E400" s="665" t="s">
        <v>3255</v>
      </c>
      <c r="F400" s="666" t="s">
        <v>3256</v>
      </c>
      <c r="G400" s="665" t="s">
        <v>3099</v>
      </c>
      <c r="H400" s="665" t="s">
        <v>3100</v>
      </c>
      <c r="I400" s="667">
        <v>369.15</v>
      </c>
      <c r="J400" s="667">
        <v>4</v>
      </c>
      <c r="K400" s="668">
        <v>1476.6</v>
      </c>
    </row>
    <row r="401" spans="1:11" ht="14.4" customHeight="1" x14ac:dyDescent="0.3">
      <c r="A401" s="663" t="s">
        <v>522</v>
      </c>
      <c r="B401" s="664" t="s">
        <v>1680</v>
      </c>
      <c r="C401" s="665" t="s">
        <v>538</v>
      </c>
      <c r="D401" s="666" t="s">
        <v>1684</v>
      </c>
      <c r="E401" s="665" t="s">
        <v>3255</v>
      </c>
      <c r="F401" s="666" t="s">
        <v>3256</v>
      </c>
      <c r="G401" s="665" t="s">
        <v>2971</v>
      </c>
      <c r="H401" s="665" t="s">
        <v>2972</v>
      </c>
      <c r="I401" s="667">
        <v>151.80000000000001</v>
      </c>
      <c r="J401" s="667">
        <v>4</v>
      </c>
      <c r="K401" s="668">
        <v>607.20000000000005</v>
      </c>
    </row>
    <row r="402" spans="1:11" ht="14.4" customHeight="1" x14ac:dyDescent="0.3">
      <c r="A402" s="663" t="s">
        <v>522</v>
      </c>
      <c r="B402" s="664" t="s">
        <v>1680</v>
      </c>
      <c r="C402" s="665" t="s">
        <v>538</v>
      </c>
      <c r="D402" s="666" t="s">
        <v>1684</v>
      </c>
      <c r="E402" s="665" t="s">
        <v>3255</v>
      </c>
      <c r="F402" s="666" t="s">
        <v>3256</v>
      </c>
      <c r="G402" s="665" t="s">
        <v>3101</v>
      </c>
      <c r="H402" s="665" t="s">
        <v>3102</v>
      </c>
      <c r="I402" s="667">
        <v>166.75</v>
      </c>
      <c r="J402" s="667">
        <v>13</v>
      </c>
      <c r="K402" s="668">
        <v>2167.75</v>
      </c>
    </row>
    <row r="403" spans="1:11" ht="14.4" customHeight="1" x14ac:dyDescent="0.3">
      <c r="A403" s="663" t="s">
        <v>522</v>
      </c>
      <c r="B403" s="664" t="s">
        <v>1680</v>
      </c>
      <c r="C403" s="665" t="s">
        <v>538</v>
      </c>
      <c r="D403" s="666" t="s">
        <v>1684</v>
      </c>
      <c r="E403" s="665" t="s">
        <v>3255</v>
      </c>
      <c r="F403" s="666" t="s">
        <v>3256</v>
      </c>
      <c r="G403" s="665" t="s">
        <v>3103</v>
      </c>
      <c r="H403" s="665" t="s">
        <v>3104</v>
      </c>
      <c r="I403" s="667">
        <v>166.75</v>
      </c>
      <c r="J403" s="667">
        <v>3</v>
      </c>
      <c r="K403" s="668">
        <v>500.25</v>
      </c>
    </row>
    <row r="404" spans="1:11" ht="14.4" customHeight="1" x14ac:dyDescent="0.3">
      <c r="A404" s="663" t="s">
        <v>522</v>
      </c>
      <c r="B404" s="664" t="s">
        <v>1680</v>
      </c>
      <c r="C404" s="665" t="s">
        <v>538</v>
      </c>
      <c r="D404" s="666" t="s">
        <v>1684</v>
      </c>
      <c r="E404" s="665" t="s">
        <v>3255</v>
      </c>
      <c r="F404" s="666" t="s">
        <v>3256</v>
      </c>
      <c r="G404" s="665" t="s">
        <v>3105</v>
      </c>
      <c r="H404" s="665" t="s">
        <v>3106</v>
      </c>
      <c r="I404" s="667">
        <v>527.41666666666663</v>
      </c>
      <c r="J404" s="667">
        <v>19</v>
      </c>
      <c r="K404" s="668">
        <v>10020.99</v>
      </c>
    </row>
    <row r="405" spans="1:11" ht="14.4" customHeight="1" x14ac:dyDescent="0.3">
      <c r="A405" s="663" t="s">
        <v>522</v>
      </c>
      <c r="B405" s="664" t="s">
        <v>1680</v>
      </c>
      <c r="C405" s="665" t="s">
        <v>538</v>
      </c>
      <c r="D405" s="666" t="s">
        <v>1684</v>
      </c>
      <c r="E405" s="665" t="s">
        <v>3255</v>
      </c>
      <c r="F405" s="666" t="s">
        <v>3256</v>
      </c>
      <c r="G405" s="665" t="s">
        <v>3107</v>
      </c>
      <c r="H405" s="665" t="s">
        <v>3108</v>
      </c>
      <c r="I405" s="667">
        <v>527.42250000000001</v>
      </c>
      <c r="J405" s="667">
        <v>9</v>
      </c>
      <c r="K405" s="668">
        <v>4746.84</v>
      </c>
    </row>
    <row r="406" spans="1:11" ht="14.4" customHeight="1" x14ac:dyDescent="0.3">
      <c r="A406" s="663" t="s">
        <v>522</v>
      </c>
      <c r="B406" s="664" t="s">
        <v>1680</v>
      </c>
      <c r="C406" s="665" t="s">
        <v>538</v>
      </c>
      <c r="D406" s="666" t="s">
        <v>1684</v>
      </c>
      <c r="E406" s="665" t="s">
        <v>3255</v>
      </c>
      <c r="F406" s="666" t="s">
        <v>3256</v>
      </c>
      <c r="G406" s="665" t="s">
        <v>3109</v>
      </c>
      <c r="H406" s="665" t="s">
        <v>3110</v>
      </c>
      <c r="I406" s="667">
        <v>527.42666666666662</v>
      </c>
      <c r="J406" s="667">
        <v>14</v>
      </c>
      <c r="K406" s="668">
        <v>7384</v>
      </c>
    </row>
    <row r="407" spans="1:11" ht="14.4" customHeight="1" x14ac:dyDescent="0.3">
      <c r="A407" s="663" t="s">
        <v>522</v>
      </c>
      <c r="B407" s="664" t="s">
        <v>1680</v>
      </c>
      <c r="C407" s="665" t="s">
        <v>538</v>
      </c>
      <c r="D407" s="666" t="s">
        <v>1684</v>
      </c>
      <c r="E407" s="665" t="s">
        <v>3255</v>
      </c>
      <c r="F407" s="666" t="s">
        <v>3256</v>
      </c>
      <c r="G407" s="665" t="s">
        <v>3111</v>
      </c>
      <c r="H407" s="665" t="s">
        <v>3112</v>
      </c>
      <c r="I407" s="667">
        <v>2036.0550000000001</v>
      </c>
      <c r="J407" s="667">
        <v>5</v>
      </c>
      <c r="K407" s="668">
        <v>10180.26</v>
      </c>
    </row>
    <row r="408" spans="1:11" ht="14.4" customHeight="1" x14ac:dyDescent="0.3">
      <c r="A408" s="663" t="s">
        <v>522</v>
      </c>
      <c r="B408" s="664" t="s">
        <v>1680</v>
      </c>
      <c r="C408" s="665" t="s">
        <v>538</v>
      </c>
      <c r="D408" s="666" t="s">
        <v>1684</v>
      </c>
      <c r="E408" s="665" t="s">
        <v>3255</v>
      </c>
      <c r="F408" s="666" t="s">
        <v>3256</v>
      </c>
      <c r="G408" s="665" t="s">
        <v>3113</v>
      </c>
      <c r="H408" s="665" t="s">
        <v>3114</v>
      </c>
      <c r="I408" s="667">
        <v>2036.0466666666664</v>
      </c>
      <c r="J408" s="667">
        <v>5</v>
      </c>
      <c r="K408" s="668">
        <v>10180.24</v>
      </c>
    </row>
    <row r="409" spans="1:11" ht="14.4" customHeight="1" x14ac:dyDescent="0.3">
      <c r="A409" s="663" t="s">
        <v>522</v>
      </c>
      <c r="B409" s="664" t="s">
        <v>1680</v>
      </c>
      <c r="C409" s="665" t="s">
        <v>538</v>
      </c>
      <c r="D409" s="666" t="s">
        <v>1684</v>
      </c>
      <c r="E409" s="665" t="s">
        <v>3255</v>
      </c>
      <c r="F409" s="666" t="s">
        <v>3256</v>
      </c>
      <c r="G409" s="665" t="s">
        <v>3115</v>
      </c>
      <c r="H409" s="665" t="s">
        <v>3116</v>
      </c>
      <c r="I409" s="667">
        <v>1350.5</v>
      </c>
      <c r="J409" s="667">
        <v>1</v>
      </c>
      <c r="K409" s="668">
        <v>1350.5</v>
      </c>
    </row>
    <row r="410" spans="1:11" ht="14.4" customHeight="1" x14ac:dyDescent="0.3">
      <c r="A410" s="663" t="s">
        <v>522</v>
      </c>
      <c r="B410" s="664" t="s">
        <v>1680</v>
      </c>
      <c r="C410" s="665" t="s">
        <v>538</v>
      </c>
      <c r="D410" s="666" t="s">
        <v>1684</v>
      </c>
      <c r="E410" s="665" t="s">
        <v>3255</v>
      </c>
      <c r="F410" s="666" t="s">
        <v>3256</v>
      </c>
      <c r="G410" s="665" t="s">
        <v>2981</v>
      </c>
      <c r="H410" s="665" t="s">
        <v>2982</v>
      </c>
      <c r="I410" s="667">
        <v>151.80000000000001</v>
      </c>
      <c r="J410" s="667">
        <v>3</v>
      </c>
      <c r="K410" s="668">
        <v>455.40000000000003</v>
      </c>
    </row>
    <row r="411" spans="1:11" ht="14.4" customHeight="1" x14ac:dyDescent="0.3">
      <c r="A411" s="663" t="s">
        <v>522</v>
      </c>
      <c r="B411" s="664" t="s">
        <v>1680</v>
      </c>
      <c r="C411" s="665" t="s">
        <v>538</v>
      </c>
      <c r="D411" s="666" t="s">
        <v>1684</v>
      </c>
      <c r="E411" s="665" t="s">
        <v>3255</v>
      </c>
      <c r="F411" s="666" t="s">
        <v>3256</v>
      </c>
      <c r="G411" s="665" t="s">
        <v>3117</v>
      </c>
      <c r="H411" s="665" t="s">
        <v>3118</v>
      </c>
      <c r="I411" s="667">
        <v>4343.55</v>
      </c>
      <c r="J411" s="667">
        <v>2</v>
      </c>
      <c r="K411" s="668">
        <v>8687.1</v>
      </c>
    </row>
    <row r="412" spans="1:11" ht="14.4" customHeight="1" x14ac:dyDescent="0.3">
      <c r="A412" s="663" t="s">
        <v>522</v>
      </c>
      <c r="B412" s="664" t="s">
        <v>1680</v>
      </c>
      <c r="C412" s="665" t="s">
        <v>538</v>
      </c>
      <c r="D412" s="666" t="s">
        <v>1684</v>
      </c>
      <c r="E412" s="665" t="s">
        <v>3255</v>
      </c>
      <c r="F412" s="666" t="s">
        <v>3256</v>
      </c>
      <c r="G412" s="665" t="s">
        <v>3119</v>
      </c>
      <c r="H412" s="665" t="s">
        <v>3120</v>
      </c>
      <c r="I412" s="667">
        <v>527.42399999999998</v>
      </c>
      <c r="J412" s="667">
        <v>54</v>
      </c>
      <c r="K412" s="668">
        <v>28480.86</v>
      </c>
    </row>
    <row r="413" spans="1:11" ht="14.4" customHeight="1" x14ac:dyDescent="0.3">
      <c r="A413" s="663" t="s">
        <v>522</v>
      </c>
      <c r="B413" s="664" t="s">
        <v>1680</v>
      </c>
      <c r="C413" s="665" t="s">
        <v>538</v>
      </c>
      <c r="D413" s="666" t="s">
        <v>1684</v>
      </c>
      <c r="E413" s="665" t="s">
        <v>3255</v>
      </c>
      <c r="F413" s="666" t="s">
        <v>3256</v>
      </c>
      <c r="G413" s="665" t="s">
        <v>3121</v>
      </c>
      <c r="H413" s="665" t="s">
        <v>3122</v>
      </c>
      <c r="I413" s="667">
        <v>527.4228571428572</v>
      </c>
      <c r="J413" s="667">
        <v>79</v>
      </c>
      <c r="K413" s="668">
        <v>41666.44</v>
      </c>
    </row>
    <row r="414" spans="1:11" ht="14.4" customHeight="1" x14ac:dyDescent="0.3">
      <c r="A414" s="663" t="s">
        <v>522</v>
      </c>
      <c r="B414" s="664" t="s">
        <v>1680</v>
      </c>
      <c r="C414" s="665" t="s">
        <v>538</v>
      </c>
      <c r="D414" s="666" t="s">
        <v>1684</v>
      </c>
      <c r="E414" s="665" t="s">
        <v>3255</v>
      </c>
      <c r="F414" s="666" t="s">
        <v>3256</v>
      </c>
      <c r="G414" s="665" t="s">
        <v>3123</v>
      </c>
      <c r="H414" s="665" t="s">
        <v>3124</v>
      </c>
      <c r="I414" s="667">
        <v>1927.7250000000001</v>
      </c>
      <c r="J414" s="667">
        <v>12</v>
      </c>
      <c r="K414" s="668">
        <v>23132.670000000002</v>
      </c>
    </row>
    <row r="415" spans="1:11" ht="14.4" customHeight="1" x14ac:dyDescent="0.3">
      <c r="A415" s="663" t="s">
        <v>522</v>
      </c>
      <c r="B415" s="664" t="s">
        <v>1680</v>
      </c>
      <c r="C415" s="665" t="s">
        <v>538</v>
      </c>
      <c r="D415" s="666" t="s">
        <v>1684</v>
      </c>
      <c r="E415" s="665" t="s">
        <v>3255</v>
      </c>
      <c r="F415" s="666" t="s">
        <v>3256</v>
      </c>
      <c r="G415" s="665" t="s">
        <v>3125</v>
      </c>
      <c r="H415" s="665" t="s">
        <v>3126</v>
      </c>
      <c r="I415" s="667">
        <v>533.91</v>
      </c>
      <c r="J415" s="667">
        <v>42</v>
      </c>
      <c r="K415" s="668">
        <v>22424.240000000002</v>
      </c>
    </row>
    <row r="416" spans="1:11" ht="14.4" customHeight="1" x14ac:dyDescent="0.3">
      <c r="A416" s="663" t="s">
        <v>522</v>
      </c>
      <c r="B416" s="664" t="s">
        <v>1680</v>
      </c>
      <c r="C416" s="665" t="s">
        <v>538</v>
      </c>
      <c r="D416" s="666" t="s">
        <v>1684</v>
      </c>
      <c r="E416" s="665" t="s">
        <v>3255</v>
      </c>
      <c r="F416" s="666" t="s">
        <v>3256</v>
      </c>
      <c r="G416" s="665" t="s">
        <v>3127</v>
      </c>
      <c r="H416" s="665" t="s">
        <v>3128</v>
      </c>
      <c r="I416" s="667">
        <v>411.7</v>
      </c>
      <c r="J416" s="667">
        <v>3</v>
      </c>
      <c r="K416" s="668">
        <v>1235.0999999999999</v>
      </c>
    </row>
    <row r="417" spans="1:11" ht="14.4" customHeight="1" x14ac:dyDescent="0.3">
      <c r="A417" s="663" t="s">
        <v>522</v>
      </c>
      <c r="B417" s="664" t="s">
        <v>1680</v>
      </c>
      <c r="C417" s="665" t="s">
        <v>538</v>
      </c>
      <c r="D417" s="666" t="s">
        <v>1684</v>
      </c>
      <c r="E417" s="665" t="s">
        <v>3255</v>
      </c>
      <c r="F417" s="666" t="s">
        <v>3256</v>
      </c>
      <c r="G417" s="665" t="s">
        <v>3129</v>
      </c>
      <c r="H417" s="665" t="s">
        <v>3130</v>
      </c>
      <c r="I417" s="667">
        <v>1350.5139999999999</v>
      </c>
      <c r="J417" s="667">
        <v>8</v>
      </c>
      <c r="K417" s="668">
        <v>10804.14</v>
      </c>
    </row>
    <row r="418" spans="1:11" ht="14.4" customHeight="1" x14ac:dyDescent="0.3">
      <c r="A418" s="663" t="s">
        <v>522</v>
      </c>
      <c r="B418" s="664" t="s">
        <v>1680</v>
      </c>
      <c r="C418" s="665" t="s">
        <v>538</v>
      </c>
      <c r="D418" s="666" t="s">
        <v>1684</v>
      </c>
      <c r="E418" s="665" t="s">
        <v>3255</v>
      </c>
      <c r="F418" s="666" t="s">
        <v>3256</v>
      </c>
      <c r="G418" s="665" t="s">
        <v>3131</v>
      </c>
      <c r="H418" s="665" t="s">
        <v>3132</v>
      </c>
      <c r="I418" s="667">
        <v>1927.7649999999999</v>
      </c>
      <c r="J418" s="667">
        <v>2</v>
      </c>
      <c r="K418" s="668">
        <v>3855.5299999999997</v>
      </c>
    </row>
    <row r="419" spans="1:11" ht="14.4" customHeight="1" x14ac:dyDescent="0.3">
      <c r="A419" s="663" t="s">
        <v>522</v>
      </c>
      <c r="B419" s="664" t="s">
        <v>1680</v>
      </c>
      <c r="C419" s="665" t="s">
        <v>538</v>
      </c>
      <c r="D419" s="666" t="s">
        <v>1684</v>
      </c>
      <c r="E419" s="665" t="s">
        <v>3255</v>
      </c>
      <c r="F419" s="666" t="s">
        <v>3256</v>
      </c>
      <c r="G419" s="665" t="s">
        <v>3133</v>
      </c>
      <c r="H419" s="665" t="s">
        <v>3134</v>
      </c>
      <c r="I419" s="667">
        <v>1350.54</v>
      </c>
      <c r="J419" s="667">
        <v>1</v>
      </c>
      <c r="K419" s="668">
        <v>1350.54</v>
      </c>
    </row>
    <row r="420" spans="1:11" ht="14.4" customHeight="1" x14ac:dyDescent="0.3">
      <c r="A420" s="663" t="s">
        <v>522</v>
      </c>
      <c r="B420" s="664" t="s">
        <v>1680</v>
      </c>
      <c r="C420" s="665" t="s">
        <v>538</v>
      </c>
      <c r="D420" s="666" t="s">
        <v>1684</v>
      </c>
      <c r="E420" s="665" t="s">
        <v>3255</v>
      </c>
      <c r="F420" s="666" t="s">
        <v>3256</v>
      </c>
      <c r="G420" s="665" t="s">
        <v>3135</v>
      </c>
      <c r="H420" s="665" t="s">
        <v>3136</v>
      </c>
      <c r="I420" s="667">
        <v>150.65</v>
      </c>
      <c r="J420" s="667">
        <v>25</v>
      </c>
      <c r="K420" s="668">
        <v>3766.25</v>
      </c>
    </row>
    <row r="421" spans="1:11" ht="14.4" customHeight="1" x14ac:dyDescent="0.3">
      <c r="A421" s="663" t="s">
        <v>522</v>
      </c>
      <c r="B421" s="664" t="s">
        <v>1680</v>
      </c>
      <c r="C421" s="665" t="s">
        <v>538</v>
      </c>
      <c r="D421" s="666" t="s">
        <v>1684</v>
      </c>
      <c r="E421" s="665" t="s">
        <v>3255</v>
      </c>
      <c r="F421" s="666" t="s">
        <v>3256</v>
      </c>
      <c r="G421" s="665" t="s">
        <v>3137</v>
      </c>
      <c r="H421" s="665" t="s">
        <v>3138</v>
      </c>
      <c r="I421" s="667">
        <v>370.3</v>
      </c>
      <c r="J421" s="667">
        <v>1</v>
      </c>
      <c r="K421" s="668">
        <v>370.3</v>
      </c>
    </row>
    <row r="422" spans="1:11" ht="14.4" customHeight="1" x14ac:dyDescent="0.3">
      <c r="A422" s="663" t="s">
        <v>522</v>
      </c>
      <c r="B422" s="664" t="s">
        <v>1680</v>
      </c>
      <c r="C422" s="665" t="s">
        <v>538</v>
      </c>
      <c r="D422" s="666" t="s">
        <v>1684</v>
      </c>
      <c r="E422" s="665" t="s">
        <v>3255</v>
      </c>
      <c r="F422" s="666" t="s">
        <v>3256</v>
      </c>
      <c r="G422" s="665" t="s">
        <v>3139</v>
      </c>
      <c r="H422" s="665" t="s">
        <v>3140</v>
      </c>
      <c r="I422" s="667">
        <v>2343.625</v>
      </c>
      <c r="J422" s="667">
        <v>2</v>
      </c>
      <c r="K422" s="668">
        <v>4687.25</v>
      </c>
    </row>
    <row r="423" spans="1:11" ht="14.4" customHeight="1" x14ac:dyDescent="0.3">
      <c r="A423" s="663" t="s">
        <v>522</v>
      </c>
      <c r="B423" s="664" t="s">
        <v>1680</v>
      </c>
      <c r="C423" s="665" t="s">
        <v>538</v>
      </c>
      <c r="D423" s="666" t="s">
        <v>1684</v>
      </c>
      <c r="E423" s="665" t="s">
        <v>3255</v>
      </c>
      <c r="F423" s="666" t="s">
        <v>3256</v>
      </c>
      <c r="G423" s="665" t="s">
        <v>3141</v>
      </c>
      <c r="H423" s="665" t="s">
        <v>3142</v>
      </c>
      <c r="I423" s="667">
        <v>49.67</v>
      </c>
      <c r="J423" s="667">
        <v>12</v>
      </c>
      <c r="K423" s="668">
        <v>596</v>
      </c>
    </row>
    <row r="424" spans="1:11" ht="14.4" customHeight="1" x14ac:dyDescent="0.3">
      <c r="A424" s="663" t="s">
        <v>522</v>
      </c>
      <c r="B424" s="664" t="s">
        <v>1680</v>
      </c>
      <c r="C424" s="665" t="s">
        <v>538</v>
      </c>
      <c r="D424" s="666" t="s">
        <v>1684</v>
      </c>
      <c r="E424" s="665" t="s">
        <v>3255</v>
      </c>
      <c r="F424" s="666" t="s">
        <v>3256</v>
      </c>
      <c r="G424" s="665" t="s">
        <v>3143</v>
      </c>
      <c r="H424" s="665" t="s">
        <v>3144</v>
      </c>
      <c r="I424" s="667">
        <v>127.59</v>
      </c>
      <c r="J424" s="667">
        <v>5</v>
      </c>
      <c r="K424" s="668">
        <v>637.97</v>
      </c>
    </row>
    <row r="425" spans="1:11" ht="14.4" customHeight="1" x14ac:dyDescent="0.3">
      <c r="A425" s="663" t="s">
        <v>522</v>
      </c>
      <c r="B425" s="664" t="s">
        <v>1680</v>
      </c>
      <c r="C425" s="665" t="s">
        <v>538</v>
      </c>
      <c r="D425" s="666" t="s">
        <v>1684</v>
      </c>
      <c r="E425" s="665" t="s">
        <v>3255</v>
      </c>
      <c r="F425" s="666" t="s">
        <v>3256</v>
      </c>
      <c r="G425" s="665" t="s">
        <v>3145</v>
      </c>
      <c r="H425" s="665" t="s">
        <v>3146</v>
      </c>
      <c r="I425" s="667">
        <v>307.05</v>
      </c>
      <c r="J425" s="667">
        <v>2</v>
      </c>
      <c r="K425" s="668">
        <v>614.1</v>
      </c>
    </row>
    <row r="426" spans="1:11" ht="14.4" customHeight="1" x14ac:dyDescent="0.3">
      <c r="A426" s="663" t="s">
        <v>522</v>
      </c>
      <c r="B426" s="664" t="s">
        <v>1680</v>
      </c>
      <c r="C426" s="665" t="s">
        <v>538</v>
      </c>
      <c r="D426" s="666" t="s">
        <v>1684</v>
      </c>
      <c r="E426" s="665" t="s">
        <v>3255</v>
      </c>
      <c r="F426" s="666" t="s">
        <v>3256</v>
      </c>
      <c r="G426" s="665" t="s">
        <v>3009</v>
      </c>
      <c r="H426" s="665" t="s">
        <v>3010</v>
      </c>
      <c r="I426" s="667">
        <v>150.65</v>
      </c>
      <c r="J426" s="667">
        <v>8</v>
      </c>
      <c r="K426" s="668">
        <v>1205.2</v>
      </c>
    </row>
    <row r="427" spans="1:11" ht="14.4" customHeight="1" x14ac:dyDescent="0.3">
      <c r="A427" s="663" t="s">
        <v>522</v>
      </c>
      <c r="B427" s="664" t="s">
        <v>1680</v>
      </c>
      <c r="C427" s="665" t="s">
        <v>538</v>
      </c>
      <c r="D427" s="666" t="s">
        <v>1684</v>
      </c>
      <c r="E427" s="665" t="s">
        <v>3255</v>
      </c>
      <c r="F427" s="666" t="s">
        <v>3256</v>
      </c>
      <c r="G427" s="665" t="s">
        <v>3147</v>
      </c>
      <c r="H427" s="665" t="s">
        <v>3148</v>
      </c>
      <c r="I427" s="667">
        <v>1350.5</v>
      </c>
      <c r="J427" s="667">
        <v>1</v>
      </c>
      <c r="K427" s="668">
        <v>1350.5</v>
      </c>
    </row>
    <row r="428" spans="1:11" ht="14.4" customHeight="1" x14ac:dyDescent="0.3">
      <c r="A428" s="663" t="s">
        <v>522</v>
      </c>
      <c r="B428" s="664" t="s">
        <v>1680</v>
      </c>
      <c r="C428" s="665" t="s">
        <v>538</v>
      </c>
      <c r="D428" s="666" t="s">
        <v>1684</v>
      </c>
      <c r="E428" s="665" t="s">
        <v>3255</v>
      </c>
      <c r="F428" s="666" t="s">
        <v>3256</v>
      </c>
      <c r="G428" s="665" t="s">
        <v>3149</v>
      </c>
      <c r="H428" s="665" t="s">
        <v>3150</v>
      </c>
      <c r="I428" s="667">
        <v>293.25</v>
      </c>
      <c r="J428" s="667">
        <v>3</v>
      </c>
      <c r="K428" s="668">
        <v>879.75</v>
      </c>
    </row>
    <row r="429" spans="1:11" ht="14.4" customHeight="1" x14ac:dyDescent="0.3">
      <c r="A429" s="663" t="s">
        <v>522</v>
      </c>
      <c r="B429" s="664" t="s">
        <v>1680</v>
      </c>
      <c r="C429" s="665" t="s">
        <v>538</v>
      </c>
      <c r="D429" s="666" t="s">
        <v>1684</v>
      </c>
      <c r="E429" s="665" t="s">
        <v>3255</v>
      </c>
      <c r="F429" s="666" t="s">
        <v>3256</v>
      </c>
      <c r="G429" s="665" t="s">
        <v>3151</v>
      </c>
      <c r="H429" s="665" t="s">
        <v>3152</v>
      </c>
      <c r="I429" s="667">
        <v>293.25</v>
      </c>
      <c r="J429" s="667">
        <v>1</v>
      </c>
      <c r="K429" s="668">
        <v>293.25</v>
      </c>
    </row>
    <row r="430" spans="1:11" ht="14.4" customHeight="1" x14ac:dyDescent="0.3">
      <c r="A430" s="663" t="s">
        <v>522</v>
      </c>
      <c r="B430" s="664" t="s">
        <v>1680</v>
      </c>
      <c r="C430" s="665" t="s">
        <v>538</v>
      </c>
      <c r="D430" s="666" t="s">
        <v>1684</v>
      </c>
      <c r="E430" s="665" t="s">
        <v>3255</v>
      </c>
      <c r="F430" s="666" t="s">
        <v>3256</v>
      </c>
      <c r="G430" s="665" t="s">
        <v>3153</v>
      </c>
      <c r="H430" s="665" t="s">
        <v>3154</v>
      </c>
      <c r="I430" s="667">
        <v>175.95</v>
      </c>
      <c r="J430" s="667">
        <v>7</v>
      </c>
      <c r="K430" s="668">
        <v>1231.6500000000001</v>
      </c>
    </row>
    <row r="431" spans="1:11" ht="14.4" customHeight="1" x14ac:dyDescent="0.3">
      <c r="A431" s="663" t="s">
        <v>522</v>
      </c>
      <c r="B431" s="664" t="s">
        <v>1680</v>
      </c>
      <c r="C431" s="665" t="s">
        <v>538</v>
      </c>
      <c r="D431" s="666" t="s">
        <v>1684</v>
      </c>
      <c r="E431" s="665" t="s">
        <v>3255</v>
      </c>
      <c r="F431" s="666" t="s">
        <v>3256</v>
      </c>
      <c r="G431" s="665" t="s">
        <v>3155</v>
      </c>
      <c r="H431" s="665" t="s">
        <v>3156</v>
      </c>
      <c r="I431" s="667">
        <v>230</v>
      </c>
      <c r="J431" s="667">
        <v>1</v>
      </c>
      <c r="K431" s="668">
        <v>230</v>
      </c>
    </row>
    <row r="432" spans="1:11" ht="14.4" customHeight="1" x14ac:dyDescent="0.3">
      <c r="A432" s="663" t="s">
        <v>522</v>
      </c>
      <c r="B432" s="664" t="s">
        <v>1680</v>
      </c>
      <c r="C432" s="665" t="s">
        <v>538</v>
      </c>
      <c r="D432" s="666" t="s">
        <v>1684</v>
      </c>
      <c r="E432" s="665" t="s">
        <v>3255</v>
      </c>
      <c r="F432" s="666" t="s">
        <v>3256</v>
      </c>
      <c r="G432" s="665" t="s">
        <v>3157</v>
      </c>
      <c r="H432" s="665" t="s">
        <v>3158</v>
      </c>
      <c r="I432" s="667">
        <v>549.70000000000005</v>
      </c>
      <c r="J432" s="667">
        <v>1</v>
      </c>
      <c r="K432" s="668">
        <v>549.70000000000005</v>
      </c>
    </row>
    <row r="433" spans="1:11" ht="14.4" customHeight="1" x14ac:dyDescent="0.3">
      <c r="A433" s="663" t="s">
        <v>522</v>
      </c>
      <c r="B433" s="664" t="s">
        <v>1680</v>
      </c>
      <c r="C433" s="665" t="s">
        <v>538</v>
      </c>
      <c r="D433" s="666" t="s">
        <v>1684</v>
      </c>
      <c r="E433" s="665" t="s">
        <v>3255</v>
      </c>
      <c r="F433" s="666" t="s">
        <v>3256</v>
      </c>
      <c r="G433" s="665" t="s">
        <v>3159</v>
      </c>
      <c r="H433" s="665" t="s">
        <v>3160</v>
      </c>
      <c r="I433" s="667">
        <v>2592.1</v>
      </c>
      <c r="J433" s="667">
        <v>1</v>
      </c>
      <c r="K433" s="668">
        <v>2592.1</v>
      </c>
    </row>
    <row r="434" spans="1:11" ht="14.4" customHeight="1" x14ac:dyDescent="0.3">
      <c r="A434" s="663" t="s">
        <v>522</v>
      </c>
      <c r="B434" s="664" t="s">
        <v>1680</v>
      </c>
      <c r="C434" s="665" t="s">
        <v>538</v>
      </c>
      <c r="D434" s="666" t="s">
        <v>1684</v>
      </c>
      <c r="E434" s="665" t="s">
        <v>3255</v>
      </c>
      <c r="F434" s="666" t="s">
        <v>3256</v>
      </c>
      <c r="G434" s="665" t="s">
        <v>3015</v>
      </c>
      <c r="H434" s="665" t="s">
        <v>3016</v>
      </c>
      <c r="I434" s="667">
        <v>66.5</v>
      </c>
      <c r="J434" s="667">
        <v>5</v>
      </c>
      <c r="K434" s="668">
        <v>332.5</v>
      </c>
    </row>
    <row r="435" spans="1:11" ht="14.4" customHeight="1" x14ac:dyDescent="0.3">
      <c r="A435" s="663" t="s">
        <v>522</v>
      </c>
      <c r="B435" s="664" t="s">
        <v>1680</v>
      </c>
      <c r="C435" s="665" t="s">
        <v>538</v>
      </c>
      <c r="D435" s="666" t="s">
        <v>1684</v>
      </c>
      <c r="E435" s="665" t="s">
        <v>3255</v>
      </c>
      <c r="F435" s="666" t="s">
        <v>3256</v>
      </c>
      <c r="G435" s="665" t="s">
        <v>3161</v>
      </c>
      <c r="H435" s="665" t="s">
        <v>3162</v>
      </c>
      <c r="I435" s="667">
        <v>382.95</v>
      </c>
      <c r="J435" s="667">
        <v>1</v>
      </c>
      <c r="K435" s="668">
        <v>382.95</v>
      </c>
    </row>
    <row r="436" spans="1:11" ht="14.4" customHeight="1" x14ac:dyDescent="0.3">
      <c r="A436" s="663" t="s">
        <v>522</v>
      </c>
      <c r="B436" s="664" t="s">
        <v>1680</v>
      </c>
      <c r="C436" s="665" t="s">
        <v>538</v>
      </c>
      <c r="D436" s="666" t="s">
        <v>1684</v>
      </c>
      <c r="E436" s="665" t="s">
        <v>3255</v>
      </c>
      <c r="F436" s="666" t="s">
        <v>3256</v>
      </c>
      <c r="G436" s="665" t="s">
        <v>3163</v>
      </c>
      <c r="H436" s="665" t="s">
        <v>3164</v>
      </c>
      <c r="I436" s="667">
        <v>293.25</v>
      </c>
      <c r="J436" s="667">
        <v>1</v>
      </c>
      <c r="K436" s="668">
        <v>293.25</v>
      </c>
    </row>
    <row r="437" spans="1:11" ht="14.4" customHeight="1" x14ac:dyDescent="0.3">
      <c r="A437" s="663" t="s">
        <v>522</v>
      </c>
      <c r="B437" s="664" t="s">
        <v>1680</v>
      </c>
      <c r="C437" s="665" t="s">
        <v>538</v>
      </c>
      <c r="D437" s="666" t="s">
        <v>1684</v>
      </c>
      <c r="E437" s="665" t="s">
        <v>3255</v>
      </c>
      <c r="F437" s="666" t="s">
        <v>3256</v>
      </c>
      <c r="G437" s="665" t="s">
        <v>3165</v>
      </c>
      <c r="H437" s="665" t="s">
        <v>3166</v>
      </c>
      <c r="I437" s="667">
        <v>424.54</v>
      </c>
      <c r="J437" s="667">
        <v>5</v>
      </c>
      <c r="K437" s="668">
        <v>2122.6999999999998</v>
      </c>
    </row>
    <row r="438" spans="1:11" ht="14.4" customHeight="1" x14ac:dyDescent="0.3">
      <c r="A438" s="663" t="s">
        <v>522</v>
      </c>
      <c r="B438" s="664" t="s">
        <v>1680</v>
      </c>
      <c r="C438" s="665" t="s">
        <v>538</v>
      </c>
      <c r="D438" s="666" t="s">
        <v>1684</v>
      </c>
      <c r="E438" s="665" t="s">
        <v>3255</v>
      </c>
      <c r="F438" s="666" t="s">
        <v>3256</v>
      </c>
      <c r="G438" s="665" t="s">
        <v>3167</v>
      </c>
      <c r="H438" s="665" t="s">
        <v>3168</v>
      </c>
      <c r="I438" s="667">
        <v>450.52</v>
      </c>
      <c r="J438" s="667">
        <v>11</v>
      </c>
      <c r="K438" s="668">
        <v>4955.76</v>
      </c>
    </row>
    <row r="439" spans="1:11" ht="14.4" customHeight="1" x14ac:dyDescent="0.3">
      <c r="A439" s="663" t="s">
        <v>522</v>
      </c>
      <c r="B439" s="664" t="s">
        <v>1680</v>
      </c>
      <c r="C439" s="665" t="s">
        <v>538</v>
      </c>
      <c r="D439" s="666" t="s">
        <v>1684</v>
      </c>
      <c r="E439" s="665" t="s">
        <v>3255</v>
      </c>
      <c r="F439" s="666" t="s">
        <v>3256</v>
      </c>
      <c r="G439" s="665" t="s">
        <v>3169</v>
      </c>
      <c r="H439" s="665" t="s">
        <v>3170</v>
      </c>
      <c r="I439" s="667">
        <v>1806.45</v>
      </c>
      <c r="J439" s="667">
        <v>1</v>
      </c>
      <c r="K439" s="668">
        <v>1806.45</v>
      </c>
    </row>
    <row r="440" spans="1:11" ht="14.4" customHeight="1" x14ac:dyDescent="0.3">
      <c r="A440" s="663" t="s">
        <v>522</v>
      </c>
      <c r="B440" s="664" t="s">
        <v>1680</v>
      </c>
      <c r="C440" s="665" t="s">
        <v>538</v>
      </c>
      <c r="D440" s="666" t="s">
        <v>1684</v>
      </c>
      <c r="E440" s="665" t="s">
        <v>3255</v>
      </c>
      <c r="F440" s="666" t="s">
        <v>3256</v>
      </c>
      <c r="G440" s="665" t="s">
        <v>3171</v>
      </c>
      <c r="H440" s="665" t="s">
        <v>3172</v>
      </c>
      <c r="I440" s="667">
        <v>1806.45</v>
      </c>
      <c r="J440" s="667">
        <v>1</v>
      </c>
      <c r="K440" s="668">
        <v>1806.45</v>
      </c>
    </row>
    <row r="441" spans="1:11" ht="14.4" customHeight="1" x14ac:dyDescent="0.3">
      <c r="A441" s="663" t="s">
        <v>522</v>
      </c>
      <c r="B441" s="664" t="s">
        <v>1680</v>
      </c>
      <c r="C441" s="665" t="s">
        <v>538</v>
      </c>
      <c r="D441" s="666" t="s">
        <v>1684</v>
      </c>
      <c r="E441" s="665" t="s">
        <v>3255</v>
      </c>
      <c r="F441" s="666" t="s">
        <v>3256</v>
      </c>
      <c r="G441" s="665" t="s">
        <v>3173</v>
      </c>
      <c r="H441" s="665" t="s">
        <v>3174</v>
      </c>
      <c r="I441" s="667">
        <v>1806.45</v>
      </c>
      <c r="J441" s="667">
        <v>1</v>
      </c>
      <c r="K441" s="668">
        <v>1806.45</v>
      </c>
    </row>
    <row r="442" spans="1:11" ht="14.4" customHeight="1" x14ac:dyDescent="0.3">
      <c r="A442" s="663" t="s">
        <v>522</v>
      </c>
      <c r="B442" s="664" t="s">
        <v>1680</v>
      </c>
      <c r="C442" s="665" t="s">
        <v>538</v>
      </c>
      <c r="D442" s="666" t="s">
        <v>1684</v>
      </c>
      <c r="E442" s="665" t="s">
        <v>3255</v>
      </c>
      <c r="F442" s="666" t="s">
        <v>3256</v>
      </c>
      <c r="G442" s="665" t="s">
        <v>3175</v>
      </c>
      <c r="H442" s="665" t="s">
        <v>3176</v>
      </c>
      <c r="I442" s="667">
        <v>1806.45</v>
      </c>
      <c r="J442" s="667">
        <v>1</v>
      </c>
      <c r="K442" s="668">
        <v>1806.45</v>
      </c>
    </row>
    <row r="443" spans="1:11" ht="14.4" customHeight="1" x14ac:dyDescent="0.3">
      <c r="A443" s="663" t="s">
        <v>522</v>
      </c>
      <c r="B443" s="664" t="s">
        <v>1680</v>
      </c>
      <c r="C443" s="665" t="s">
        <v>538</v>
      </c>
      <c r="D443" s="666" t="s">
        <v>1684</v>
      </c>
      <c r="E443" s="665" t="s">
        <v>3255</v>
      </c>
      <c r="F443" s="666" t="s">
        <v>3256</v>
      </c>
      <c r="G443" s="665" t="s">
        <v>3177</v>
      </c>
      <c r="H443" s="665" t="s">
        <v>3178</v>
      </c>
      <c r="I443" s="667">
        <v>450.52</v>
      </c>
      <c r="J443" s="667">
        <v>10</v>
      </c>
      <c r="K443" s="668">
        <v>4505.24</v>
      </c>
    </row>
    <row r="444" spans="1:11" ht="14.4" customHeight="1" x14ac:dyDescent="0.3">
      <c r="A444" s="663" t="s">
        <v>522</v>
      </c>
      <c r="B444" s="664" t="s">
        <v>1680</v>
      </c>
      <c r="C444" s="665" t="s">
        <v>538</v>
      </c>
      <c r="D444" s="666" t="s">
        <v>1684</v>
      </c>
      <c r="E444" s="665" t="s">
        <v>3255</v>
      </c>
      <c r="F444" s="666" t="s">
        <v>3256</v>
      </c>
      <c r="G444" s="665" t="s">
        <v>3179</v>
      </c>
      <c r="H444" s="665" t="s">
        <v>3180</v>
      </c>
      <c r="I444" s="667">
        <v>533.9</v>
      </c>
      <c r="J444" s="667">
        <v>2</v>
      </c>
      <c r="K444" s="668">
        <v>1067.8</v>
      </c>
    </row>
    <row r="445" spans="1:11" ht="14.4" customHeight="1" x14ac:dyDescent="0.3">
      <c r="A445" s="663" t="s">
        <v>522</v>
      </c>
      <c r="B445" s="664" t="s">
        <v>1680</v>
      </c>
      <c r="C445" s="665" t="s">
        <v>538</v>
      </c>
      <c r="D445" s="666" t="s">
        <v>1684</v>
      </c>
      <c r="E445" s="665" t="s">
        <v>3255</v>
      </c>
      <c r="F445" s="666" t="s">
        <v>3256</v>
      </c>
      <c r="G445" s="665" t="s">
        <v>3181</v>
      </c>
      <c r="H445" s="665" t="s">
        <v>3182</v>
      </c>
      <c r="I445" s="667">
        <v>418.6</v>
      </c>
      <c r="J445" s="667">
        <v>1</v>
      </c>
      <c r="K445" s="668">
        <v>418.6</v>
      </c>
    </row>
    <row r="446" spans="1:11" ht="14.4" customHeight="1" x14ac:dyDescent="0.3">
      <c r="A446" s="663" t="s">
        <v>522</v>
      </c>
      <c r="B446" s="664" t="s">
        <v>1680</v>
      </c>
      <c r="C446" s="665" t="s">
        <v>538</v>
      </c>
      <c r="D446" s="666" t="s">
        <v>1684</v>
      </c>
      <c r="E446" s="665" t="s">
        <v>3255</v>
      </c>
      <c r="F446" s="666" t="s">
        <v>3256</v>
      </c>
      <c r="G446" s="665" t="s">
        <v>3183</v>
      </c>
      <c r="H446" s="665" t="s">
        <v>3184</v>
      </c>
      <c r="I446" s="667">
        <v>723.58</v>
      </c>
      <c r="J446" s="667">
        <v>20</v>
      </c>
      <c r="K446" s="668">
        <v>14471.6</v>
      </c>
    </row>
    <row r="447" spans="1:11" ht="14.4" customHeight="1" x14ac:dyDescent="0.3">
      <c r="A447" s="663" t="s">
        <v>522</v>
      </c>
      <c r="B447" s="664" t="s">
        <v>1680</v>
      </c>
      <c r="C447" s="665" t="s">
        <v>538</v>
      </c>
      <c r="D447" s="666" t="s">
        <v>1684</v>
      </c>
      <c r="E447" s="665" t="s">
        <v>3255</v>
      </c>
      <c r="F447" s="666" t="s">
        <v>3256</v>
      </c>
      <c r="G447" s="665" t="s">
        <v>3185</v>
      </c>
      <c r="H447" s="665" t="s">
        <v>3186</v>
      </c>
      <c r="I447" s="667">
        <v>369.15</v>
      </c>
      <c r="J447" s="667">
        <v>1</v>
      </c>
      <c r="K447" s="668">
        <v>369.15</v>
      </c>
    </row>
    <row r="448" spans="1:11" ht="14.4" customHeight="1" x14ac:dyDescent="0.3">
      <c r="A448" s="663" t="s">
        <v>522</v>
      </c>
      <c r="B448" s="664" t="s">
        <v>1680</v>
      </c>
      <c r="C448" s="665" t="s">
        <v>538</v>
      </c>
      <c r="D448" s="666" t="s">
        <v>1684</v>
      </c>
      <c r="E448" s="665" t="s">
        <v>3245</v>
      </c>
      <c r="F448" s="666" t="s">
        <v>3246</v>
      </c>
      <c r="G448" s="665" t="s">
        <v>2767</v>
      </c>
      <c r="H448" s="665" t="s">
        <v>2768</v>
      </c>
      <c r="I448" s="667">
        <v>42.1</v>
      </c>
      <c r="J448" s="667">
        <v>144</v>
      </c>
      <c r="K448" s="668">
        <v>6062.8</v>
      </c>
    </row>
    <row r="449" spans="1:11" ht="14.4" customHeight="1" x14ac:dyDescent="0.3">
      <c r="A449" s="663" t="s">
        <v>522</v>
      </c>
      <c r="B449" s="664" t="s">
        <v>1680</v>
      </c>
      <c r="C449" s="665" t="s">
        <v>538</v>
      </c>
      <c r="D449" s="666" t="s">
        <v>1684</v>
      </c>
      <c r="E449" s="665" t="s">
        <v>3245</v>
      </c>
      <c r="F449" s="666" t="s">
        <v>3246</v>
      </c>
      <c r="G449" s="665" t="s">
        <v>2769</v>
      </c>
      <c r="H449" s="665" t="s">
        <v>2770</v>
      </c>
      <c r="I449" s="667">
        <v>39.67</v>
      </c>
      <c r="J449" s="667">
        <v>72</v>
      </c>
      <c r="K449" s="668">
        <v>2856.6</v>
      </c>
    </row>
    <row r="450" spans="1:11" ht="14.4" customHeight="1" x14ac:dyDescent="0.3">
      <c r="A450" s="663" t="s">
        <v>522</v>
      </c>
      <c r="B450" s="664" t="s">
        <v>1680</v>
      </c>
      <c r="C450" s="665" t="s">
        <v>538</v>
      </c>
      <c r="D450" s="666" t="s">
        <v>1684</v>
      </c>
      <c r="E450" s="665" t="s">
        <v>3245</v>
      </c>
      <c r="F450" s="666" t="s">
        <v>3246</v>
      </c>
      <c r="G450" s="665" t="s">
        <v>2897</v>
      </c>
      <c r="H450" s="665" t="s">
        <v>2898</v>
      </c>
      <c r="I450" s="667">
        <v>26.567499999999995</v>
      </c>
      <c r="J450" s="667">
        <v>468</v>
      </c>
      <c r="K450" s="668">
        <v>12432.42</v>
      </c>
    </row>
    <row r="451" spans="1:11" ht="14.4" customHeight="1" x14ac:dyDescent="0.3">
      <c r="A451" s="663" t="s">
        <v>522</v>
      </c>
      <c r="B451" s="664" t="s">
        <v>1680</v>
      </c>
      <c r="C451" s="665" t="s">
        <v>538</v>
      </c>
      <c r="D451" s="666" t="s">
        <v>1684</v>
      </c>
      <c r="E451" s="665" t="s">
        <v>3245</v>
      </c>
      <c r="F451" s="666" t="s">
        <v>3246</v>
      </c>
      <c r="G451" s="665" t="s">
        <v>3187</v>
      </c>
      <c r="H451" s="665" t="s">
        <v>3188</v>
      </c>
      <c r="I451" s="667">
        <v>31.36</v>
      </c>
      <c r="J451" s="667">
        <v>24</v>
      </c>
      <c r="K451" s="668">
        <v>752.56</v>
      </c>
    </row>
    <row r="452" spans="1:11" ht="14.4" customHeight="1" x14ac:dyDescent="0.3">
      <c r="A452" s="663" t="s">
        <v>522</v>
      </c>
      <c r="B452" s="664" t="s">
        <v>1680</v>
      </c>
      <c r="C452" s="665" t="s">
        <v>538</v>
      </c>
      <c r="D452" s="666" t="s">
        <v>1684</v>
      </c>
      <c r="E452" s="665" t="s">
        <v>3245</v>
      </c>
      <c r="F452" s="666" t="s">
        <v>3246</v>
      </c>
      <c r="G452" s="665" t="s">
        <v>2773</v>
      </c>
      <c r="H452" s="665" t="s">
        <v>2774</v>
      </c>
      <c r="I452" s="667">
        <v>69.92</v>
      </c>
      <c r="J452" s="667">
        <v>72</v>
      </c>
      <c r="K452" s="668">
        <v>5034.24</v>
      </c>
    </row>
    <row r="453" spans="1:11" ht="14.4" customHeight="1" x14ac:dyDescent="0.3">
      <c r="A453" s="663" t="s">
        <v>522</v>
      </c>
      <c r="B453" s="664" t="s">
        <v>1680</v>
      </c>
      <c r="C453" s="665" t="s">
        <v>538</v>
      </c>
      <c r="D453" s="666" t="s">
        <v>1684</v>
      </c>
      <c r="E453" s="665" t="s">
        <v>3245</v>
      </c>
      <c r="F453" s="666" t="s">
        <v>3246</v>
      </c>
      <c r="G453" s="665" t="s">
        <v>2907</v>
      </c>
      <c r="H453" s="665" t="s">
        <v>2908</v>
      </c>
      <c r="I453" s="667">
        <v>30.2</v>
      </c>
      <c r="J453" s="667">
        <v>144</v>
      </c>
      <c r="K453" s="668">
        <v>4348.84</v>
      </c>
    </row>
    <row r="454" spans="1:11" ht="14.4" customHeight="1" x14ac:dyDescent="0.3">
      <c r="A454" s="663" t="s">
        <v>522</v>
      </c>
      <c r="B454" s="664" t="s">
        <v>1680</v>
      </c>
      <c r="C454" s="665" t="s">
        <v>538</v>
      </c>
      <c r="D454" s="666" t="s">
        <v>1684</v>
      </c>
      <c r="E454" s="665" t="s">
        <v>3245</v>
      </c>
      <c r="F454" s="666" t="s">
        <v>3246</v>
      </c>
      <c r="G454" s="665" t="s">
        <v>2909</v>
      </c>
      <c r="H454" s="665" t="s">
        <v>2910</v>
      </c>
      <c r="I454" s="667">
        <v>69.92</v>
      </c>
      <c r="J454" s="667">
        <v>72</v>
      </c>
      <c r="K454" s="668">
        <v>5033.99</v>
      </c>
    </row>
    <row r="455" spans="1:11" ht="14.4" customHeight="1" x14ac:dyDescent="0.3">
      <c r="A455" s="663" t="s">
        <v>522</v>
      </c>
      <c r="B455" s="664" t="s">
        <v>1680</v>
      </c>
      <c r="C455" s="665" t="s">
        <v>538</v>
      </c>
      <c r="D455" s="666" t="s">
        <v>1684</v>
      </c>
      <c r="E455" s="665" t="s">
        <v>3245</v>
      </c>
      <c r="F455" s="666" t="s">
        <v>3246</v>
      </c>
      <c r="G455" s="665" t="s">
        <v>3189</v>
      </c>
      <c r="H455" s="665" t="s">
        <v>3190</v>
      </c>
      <c r="I455" s="667">
        <v>63.137500000000003</v>
      </c>
      <c r="J455" s="667">
        <v>336</v>
      </c>
      <c r="K455" s="668">
        <v>21212.949999999997</v>
      </c>
    </row>
    <row r="456" spans="1:11" ht="14.4" customHeight="1" x14ac:dyDescent="0.3">
      <c r="A456" s="663" t="s">
        <v>522</v>
      </c>
      <c r="B456" s="664" t="s">
        <v>1680</v>
      </c>
      <c r="C456" s="665" t="s">
        <v>538</v>
      </c>
      <c r="D456" s="666" t="s">
        <v>1684</v>
      </c>
      <c r="E456" s="665" t="s">
        <v>3245</v>
      </c>
      <c r="F456" s="666" t="s">
        <v>3246</v>
      </c>
      <c r="G456" s="665" t="s">
        <v>2777</v>
      </c>
      <c r="H456" s="665" t="s">
        <v>2778</v>
      </c>
      <c r="I456" s="667">
        <v>63.134</v>
      </c>
      <c r="J456" s="667">
        <v>216</v>
      </c>
      <c r="K456" s="668">
        <v>13636.599999999999</v>
      </c>
    </row>
    <row r="457" spans="1:11" ht="14.4" customHeight="1" x14ac:dyDescent="0.3">
      <c r="A457" s="663" t="s">
        <v>522</v>
      </c>
      <c r="B457" s="664" t="s">
        <v>1680</v>
      </c>
      <c r="C457" s="665" t="s">
        <v>538</v>
      </c>
      <c r="D457" s="666" t="s">
        <v>1684</v>
      </c>
      <c r="E457" s="665" t="s">
        <v>3245</v>
      </c>
      <c r="F457" s="666" t="s">
        <v>3246</v>
      </c>
      <c r="G457" s="665" t="s">
        <v>2781</v>
      </c>
      <c r="H457" s="665" t="s">
        <v>2782</v>
      </c>
      <c r="I457" s="667">
        <v>30</v>
      </c>
      <c r="J457" s="667">
        <v>36</v>
      </c>
      <c r="K457" s="668">
        <v>1079.8499999999999</v>
      </c>
    </row>
    <row r="458" spans="1:11" ht="14.4" customHeight="1" x14ac:dyDescent="0.3">
      <c r="A458" s="663" t="s">
        <v>522</v>
      </c>
      <c r="B458" s="664" t="s">
        <v>1680</v>
      </c>
      <c r="C458" s="665" t="s">
        <v>538</v>
      </c>
      <c r="D458" s="666" t="s">
        <v>1684</v>
      </c>
      <c r="E458" s="665" t="s">
        <v>3245</v>
      </c>
      <c r="F458" s="666" t="s">
        <v>3246</v>
      </c>
      <c r="G458" s="665" t="s">
        <v>3191</v>
      </c>
      <c r="H458" s="665" t="s">
        <v>3192</v>
      </c>
      <c r="I458" s="667">
        <v>143.75</v>
      </c>
      <c r="J458" s="667">
        <v>24</v>
      </c>
      <c r="K458" s="668">
        <v>3450</v>
      </c>
    </row>
    <row r="459" spans="1:11" ht="14.4" customHeight="1" x14ac:dyDescent="0.3">
      <c r="A459" s="663" t="s">
        <v>522</v>
      </c>
      <c r="B459" s="664" t="s">
        <v>1680</v>
      </c>
      <c r="C459" s="665" t="s">
        <v>538</v>
      </c>
      <c r="D459" s="666" t="s">
        <v>1684</v>
      </c>
      <c r="E459" s="665" t="s">
        <v>3245</v>
      </c>
      <c r="F459" s="666" t="s">
        <v>3246</v>
      </c>
      <c r="G459" s="665" t="s">
        <v>3193</v>
      </c>
      <c r="H459" s="665" t="s">
        <v>3194</v>
      </c>
      <c r="I459" s="667">
        <v>143.75</v>
      </c>
      <c r="J459" s="667">
        <v>24</v>
      </c>
      <c r="K459" s="668">
        <v>3450</v>
      </c>
    </row>
    <row r="460" spans="1:11" ht="14.4" customHeight="1" x14ac:dyDescent="0.3">
      <c r="A460" s="663" t="s">
        <v>522</v>
      </c>
      <c r="B460" s="664" t="s">
        <v>1680</v>
      </c>
      <c r="C460" s="665" t="s">
        <v>538</v>
      </c>
      <c r="D460" s="666" t="s">
        <v>1684</v>
      </c>
      <c r="E460" s="665" t="s">
        <v>3245</v>
      </c>
      <c r="F460" s="666" t="s">
        <v>3246</v>
      </c>
      <c r="G460" s="665" t="s">
        <v>3195</v>
      </c>
      <c r="H460" s="665" t="s">
        <v>3196</v>
      </c>
      <c r="I460" s="667">
        <v>61.67</v>
      </c>
      <c r="J460" s="667">
        <v>24</v>
      </c>
      <c r="K460" s="668">
        <v>1480</v>
      </c>
    </row>
    <row r="461" spans="1:11" ht="14.4" customHeight="1" x14ac:dyDescent="0.3">
      <c r="A461" s="663" t="s">
        <v>522</v>
      </c>
      <c r="B461" s="664" t="s">
        <v>1680</v>
      </c>
      <c r="C461" s="665" t="s">
        <v>538</v>
      </c>
      <c r="D461" s="666" t="s">
        <v>1684</v>
      </c>
      <c r="E461" s="665" t="s">
        <v>3245</v>
      </c>
      <c r="F461" s="666" t="s">
        <v>3246</v>
      </c>
      <c r="G461" s="665" t="s">
        <v>3197</v>
      </c>
      <c r="H461" s="665" t="s">
        <v>3198</v>
      </c>
      <c r="I461" s="667">
        <v>57.79</v>
      </c>
      <c r="J461" s="667">
        <v>24</v>
      </c>
      <c r="K461" s="668">
        <v>1386.9</v>
      </c>
    </row>
    <row r="462" spans="1:11" ht="14.4" customHeight="1" x14ac:dyDescent="0.3">
      <c r="A462" s="663" t="s">
        <v>522</v>
      </c>
      <c r="B462" s="664" t="s">
        <v>1680</v>
      </c>
      <c r="C462" s="665" t="s">
        <v>538</v>
      </c>
      <c r="D462" s="666" t="s">
        <v>1684</v>
      </c>
      <c r="E462" s="665" t="s">
        <v>3245</v>
      </c>
      <c r="F462" s="666" t="s">
        <v>3246</v>
      </c>
      <c r="G462" s="665" t="s">
        <v>3199</v>
      </c>
      <c r="H462" s="665" t="s">
        <v>3200</v>
      </c>
      <c r="I462" s="667">
        <v>60.38</v>
      </c>
      <c r="J462" s="667">
        <v>120</v>
      </c>
      <c r="K462" s="668">
        <v>7245</v>
      </c>
    </row>
    <row r="463" spans="1:11" ht="14.4" customHeight="1" x14ac:dyDescent="0.3">
      <c r="A463" s="663" t="s">
        <v>522</v>
      </c>
      <c r="B463" s="664" t="s">
        <v>1680</v>
      </c>
      <c r="C463" s="665" t="s">
        <v>538</v>
      </c>
      <c r="D463" s="666" t="s">
        <v>1684</v>
      </c>
      <c r="E463" s="665" t="s">
        <v>3245</v>
      </c>
      <c r="F463" s="666" t="s">
        <v>3246</v>
      </c>
      <c r="G463" s="665" t="s">
        <v>3201</v>
      </c>
      <c r="H463" s="665" t="s">
        <v>3202</v>
      </c>
      <c r="I463" s="667">
        <v>61.67</v>
      </c>
      <c r="J463" s="667">
        <v>24</v>
      </c>
      <c r="K463" s="668">
        <v>1480</v>
      </c>
    </row>
    <row r="464" spans="1:11" ht="14.4" customHeight="1" x14ac:dyDescent="0.3">
      <c r="A464" s="663" t="s">
        <v>522</v>
      </c>
      <c r="B464" s="664" t="s">
        <v>1680</v>
      </c>
      <c r="C464" s="665" t="s">
        <v>538</v>
      </c>
      <c r="D464" s="666" t="s">
        <v>1684</v>
      </c>
      <c r="E464" s="665" t="s">
        <v>3245</v>
      </c>
      <c r="F464" s="666" t="s">
        <v>3246</v>
      </c>
      <c r="G464" s="665" t="s">
        <v>3203</v>
      </c>
      <c r="H464" s="665" t="s">
        <v>3204</v>
      </c>
      <c r="I464" s="667">
        <v>61.67</v>
      </c>
      <c r="J464" s="667">
        <v>24</v>
      </c>
      <c r="K464" s="668">
        <v>1480</v>
      </c>
    </row>
    <row r="465" spans="1:11" ht="14.4" customHeight="1" x14ac:dyDescent="0.3">
      <c r="A465" s="663" t="s">
        <v>522</v>
      </c>
      <c r="B465" s="664" t="s">
        <v>1680</v>
      </c>
      <c r="C465" s="665" t="s">
        <v>538</v>
      </c>
      <c r="D465" s="666" t="s">
        <v>1684</v>
      </c>
      <c r="E465" s="665" t="s">
        <v>3245</v>
      </c>
      <c r="F465" s="666" t="s">
        <v>3246</v>
      </c>
      <c r="G465" s="665" t="s">
        <v>3205</v>
      </c>
      <c r="H465" s="665" t="s">
        <v>3206</v>
      </c>
      <c r="I465" s="667">
        <v>61.24</v>
      </c>
      <c r="J465" s="667">
        <v>24</v>
      </c>
      <c r="K465" s="668">
        <v>1469.7</v>
      </c>
    </row>
    <row r="466" spans="1:11" ht="14.4" customHeight="1" x14ac:dyDescent="0.3">
      <c r="A466" s="663" t="s">
        <v>522</v>
      </c>
      <c r="B466" s="664" t="s">
        <v>1680</v>
      </c>
      <c r="C466" s="665" t="s">
        <v>538</v>
      </c>
      <c r="D466" s="666" t="s">
        <v>1684</v>
      </c>
      <c r="E466" s="665" t="s">
        <v>3245</v>
      </c>
      <c r="F466" s="666" t="s">
        <v>3246</v>
      </c>
      <c r="G466" s="665" t="s">
        <v>3207</v>
      </c>
      <c r="H466" s="665" t="s">
        <v>3208</v>
      </c>
      <c r="I466" s="667">
        <v>59.08</v>
      </c>
      <c r="J466" s="667">
        <v>24</v>
      </c>
      <c r="K466" s="668">
        <v>1417.9</v>
      </c>
    </row>
    <row r="467" spans="1:11" ht="14.4" customHeight="1" x14ac:dyDescent="0.3">
      <c r="A467" s="663" t="s">
        <v>522</v>
      </c>
      <c r="B467" s="664" t="s">
        <v>1680</v>
      </c>
      <c r="C467" s="665" t="s">
        <v>538</v>
      </c>
      <c r="D467" s="666" t="s">
        <v>1684</v>
      </c>
      <c r="E467" s="665" t="s">
        <v>3245</v>
      </c>
      <c r="F467" s="666" t="s">
        <v>3246</v>
      </c>
      <c r="G467" s="665" t="s">
        <v>3209</v>
      </c>
      <c r="H467" s="665" t="s">
        <v>3210</v>
      </c>
      <c r="I467" s="667">
        <v>65.98</v>
      </c>
      <c r="J467" s="667">
        <v>24</v>
      </c>
      <c r="K467" s="668">
        <v>1583.5</v>
      </c>
    </row>
    <row r="468" spans="1:11" ht="14.4" customHeight="1" x14ac:dyDescent="0.3">
      <c r="A468" s="663" t="s">
        <v>522</v>
      </c>
      <c r="B468" s="664" t="s">
        <v>1680</v>
      </c>
      <c r="C468" s="665" t="s">
        <v>538</v>
      </c>
      <c r="D468" s="666" t="s">
        <v>1684</v>
      </c>
      <c r="E468" s="665" t="s">
        <v>3245</v>
      </c>
      <c r="F468" s="666" t="s">
        <v>3246</v>
      </c>
      <c r="G468" s="665" t="s">
        <v>3023</v>
      </c>
      <c r="H468" s="665" t="s">
        <v>3024</v>
      </c>
      <c r="I468" s="667">
        <v>60.38</v>
      </c>
      <c r="J468" s="667">
        <v>48</v>
      </c>
      <c r="K468" s="668">
        <v>2898.12</v>
      </c>
    </row>
    <row r="469" spans="1:11" ht="14.4" customHeight="1" x14ac:dyDescent="0.3">
      <c r="A469" s="663" t="s">
        <v>522</v>
      </c>
      <c r="B469" s="664" t="s">
        <v>1680</v>
      </c>
      <c r="C469" s="665" t="s">
        <v>538</v>
      </c>
      <c r="D469" s="666" t="s">
        <v>1684</v>
      </c>
      <c r="E469" s="665" t="s">
        <v>3245</v>
      </c>
      <c r="F469" s="666" t="s">
        <v>3246</v>
      </c>
      <c r="G469" s="665" t="s">
        <v>3211</v>
      </c>
      <c r="H469" s="665" t="s">
        <v>3212</v>
      </c>
      <c r="I469" s="667">
        <v>61.67</v>
      </c>
      <c r="J469" s="667">
        <v>24</v>
      </c>
      <c r="K469" s="668">
        <v>1480.05</v>
      </c>
    </row>
    <row r="470" spans="1:11" ht="14.4" customHeight="1" x14ac:dyDescent="0.3">
      <c r="A470" s="663" t="s">
        <v>522</v>
      </c>
      <c r="B470" s="664" t="s">
        <v>1680</v>
      </c>
      <c r="C470" s="665" t="s">
        <v>538</v>
      </c>
      <c r="D470" s="666" t="s">
        <v>1684</v>
      </c>
      <c r="E470" s="665" t="s">
        <v>3245</v>
      </c>
      <c r="F470" s="666" t="s">
        <v>3246</v>
      </c>
      <c r="G470" s="665" t="s">
        <v>3213</v>
      </c>
      <c r="H470" s="665" t="s">
        <v>3214</v>
      </c>
      <c r="I470" s="667">
        <v>64.709999999999994</v>
      </c>
      <c r="J470" s="667">
        <v>24</v>
      </c>
      <c r="K470" s="668">
        <v>1553</v>
      </c>
    </row>
    <row r="471" spans="1:11" ht="14.4" customHeight="1" x14ac:dyDescent="0.3">
      <c r="A471" s="663" t="s">
        <v>522</v>
      </c>
      <c r="B471" s="664" t="s">
        <v>1680</v>
      </c>
      <c r="C471" s="665" t="s">
        <v>538</v>
      </c>
      <c r="D471" s="666" t="s">
        <v>1684</v>
      </c>
      <c r="E471" s="665" t="s">
        <v>3247</v>
      </c>
      <c r="F471" s="666" t="s">
        <v>3248</v>
      </c>
      <c r="G471" s="665" t="s">
        <v>2783</v>
      </c>
      <c r="H471" s="665" t="s">
        <v>2784</v>
      </c>
      <c r="I471" s="667">
        <v>0.3</v>
      </c>
      <c r="J471" s="667">
        <v>2600</v>
      </c>
      <c r="K471" s="668">
        <v>780</v>
      </c>
    </row>
    <row r="472" spans="1:11" ht="14.4" customHeight="1" x14ac:dyDescent="0.3">
      <c r="A472" s="663" t="s">
        <v>522</v>
      </c>
      <c r="B472" s="664" t="s">
        <v>1680</v>
      </c>
      <c r="C472" s="665" t="s">
        <v>538</v>
      </c>
      <c r="D472" s="666" t="s">
        <v>1684</v>
      </c>
      <c r="E472" s="665" t="s">
        <v>3247</v>
      </c>
      <c r="F472" s="666" t="s">
        <v>3248</v>
      </c>
      <c r="G472" s="665" t="s">
        <v>2785</v>
      </c>
      <c r="H472" s="665" t="s">
        <v>2786</v>
      </c>
      <c r="I472" s="667">
        <v>0.3</v>
      </c>
      <c r="J472" s="667">
        <v>1000</v>
      </c>
      <c r="K472" s="668">
        <v>300</v>
      </c>
    </row>
    <row r="473" spans="1:11" ht="14.4" customHeight="1" x14ac:dyDescent="0.3">
      <c r="A473" s="663" t="s">
        <v>522</v>
      </c>
      <c r="B473" s="664" t="s">
        <v>1680</v>
      </c>
      <c r="C473" s="665" t="s">
        <v>538</v>
      </c>
      <c r="D473" s="666" t="s">
        <v>1684</v>
      </c>
      <c r="E473" s="665" t="s">
        <v>3247</v>
      </c>
      <c r="F473" s="666" t="s">
        <v>3248</v>
      </c>
      <c r="G473" s="665" t="s">
        <v>2787</v>
      </c>
      <c r="H473" s="665" t="s">
        <v>2788</v>
      </c>
      <c r="I473" s="667">
        <v>0.48499999999999999</v>
      </c>
      <c r="J473" s="667">
        <v>1200</v>
      </c>
      <c r="K473" s="668">
        <v>584</v>
      </c>
    </row>
    <row r="474" spans="1:11" ht="14.4" customHeight="1" x14ac:dyDescent="0.3">
      <c r="A474" s="663" t="s">
        <v>522</v>
      </c>
      <c r="B474" s="664" t="s">
        <v>1680</v>
      </c>
      <c r="C474" s="665" t="s">
        <v>538</v>
      </c>
      <c r="D474" s="666" t="s">
        <v>1684</v>
      </c>
      <c r="E474" s="665" t="s">
        <v>3249</v>
      </c>
      <c r="F474" s="666" t="s">
        <v>3250</v>
      </c>
      <c r="G474" s="665" t="s">
        <v>3215</v>
      </c>
      <c r="H474" s="665" t="s">
        <v>3216</v>
      </c>
      <c r="I474" s="667">
        <v>7.503333333333333</v>
      </c>
      <c r="J474" s="667">
        <v>150</v>
      </c>
      <c r="K474" s="668">
        <v>1125.5</v>
      </c>
    </row>
    <row r="475" spans="1:11" ht="14.4" customHeight="1" x14ac:dyDescent="0.3">
      <c r="A475" s="663" t="s">
        <v>522</v>
      </c>
      <c r="B475" s="664" t="s">
        <v>1680</v>
      </c>
      <c r="C475" s="665" t="s">
        <v>538</v>
      </c>
      <c r="D475" s="666" t="s">
        <v>1684</v>
      </c>
      <c r="E475" s="665" t="s">
        <v>3249</v>
      </c>
      <c r="F475" s="666" t="s">
        <v>3250</v>
      </c>
      <c r="G475" s="665" t="s">
        <v>3217</v>
      </c>
      <c r="H475" s="665" t="s">
        <v>3218</v>
      </c>
      <c r="I475" s="667">
        <v>7.501666666666666</v>
      </c>
      <c r="J475" s="667">
        <v>1050</v>
      </c>
      <c r="K475" s="668">
        <v>7878.2</v>
      </c>
    </row>
    <row r="476" spans="1:11" ht="14.4" customHeight="1" x14ac:dyDescent="0.3">
      <c r="A476" s="663" t="s">
        <v>522</v>
      </c>
      <c r="B476" s="664" t="s">
        <v>1680</v>
      </c>
      <c r="C476" s="665" t="s">
        <v>538</v>
      </c>
      <c r="D476" s="666" t="s">
        <v>1684</v>
      </c>
      <c r="E476" s="665" t="s">
        <v>3249</v>
      </c>
      <c r="F476" s="666" t="s">
        <v>3250</v>
      </c>
      <c r="G476" s="665" t="s">
        <v>3217</v>
      </c>
      <c r="H476" s="665" t="s">
        <v>3219</v>
      </c>
      <c r="I476" s="667">
        <v>7.5049999999999999</v>
      </c>
      <c r="J476" s="667">
        <v>150</v>
      </c>
      <c r="K476" s="668">
        <v>1125.5</v>
      </c>
    </row>
    <row r="477" spans="1:11" ht="14.4" customHeight="1" x14ac:dyDescent="0.3">
      <c r="A477" s="663" t="s">
        <v>522</v>
      </c>
      <c r="B477" s="664" t="s">
        <v>1680</v>
      </c>
      <c r="C477" s="665" t="s">
        <v>538</v>
      </c>
      <c r="D477" s="666" t="s">
        <v>1684</v>
      </c>
      <c r="E477" s="665" t="s">
        <v>3249</v>
      </c>
      <c r="F477" s="666" t="s">
        <v>3250</v>
      </c>
      <c r="G477" s="665" t="s">
        <v>3220</v>
      </c>
      <c r="H477" s="665" t="s">
        <v>3221</v>
      </c>
      <c r="I477" s="667">
        <v>7.5039999999999996</v>
      </c>
      <c r="J477" s="667">
        <v>350</v>
      </c>
      <c r="K477" s="668">
        <v>2627</v>
      </c>
    </row>
    <row r="478" spans="1:11" ht="14.4" customHeight="1" x14ac:dyDescent="0.3">
      <c r="A478" s="663" t="s">
        <v>522</v>
      </c>
      <c r="B478" s="664" t="s">
        <v>1680</v>
      </c>
      <c r="C478" s="665" t="s">
        <v>538</v>
      </c>
      <c r="D478" s="666" t="s">
        <v>1684</v>
      </c>
      <c r="E478" s="665" t="s">
        <v>3249</v>
      </c>
      <c r="F478" s="666" t="s">
        <v>3250</v>
      </c>
      <c r="G478" s="665" t="s">
        <v>3220</v>
      </c>
      <c r="H478" s="665" t="s">
        <v>3222</v>
      </c>
      <c r="I478" s="667">
        <v>7.5049999999999999</v>
      </c>
      <c r="J478" s="667">
        <v>100</v>
      </c>
      <c r="K478" s="668">
        <v>750.5</v>
      </c>
    </row>
    <row r="479" spans="1:11" ht="14.4" customHeight="1" x14ac:dyDescent="0.3">
      <c r="A479" s="663" t="s">
        <v>522</v>
      </c>
      <c r="B479" s="664" t="s">
        <v>1680</v>
      </c>
      <c r="C479" s="665" t="s">
        <v>538</v>
      </c>
      <c r="D479" s="666" t="s">
        <v>1684</v>
      </c>
      <c r="E479" s="665" t="s">
        <v>3249</v>
      </c>
      <c r="F479" s="666" t="s">
        <v>3250</v>
      </c>
      <c r="G479" s="665" t="s">
        <v>3223</v>
      </c>
      <c r="H479" s="665" t="s">
        <v>3224</v>
      </c>
      <c r="I479" s="667">
        <v>7.5012499999999998</v>
      </c>
      <c r="J479" s="667">
        <v>550</v>
      </c>
      <c r="K479" s="668">
        <v>4125.5</v>
      </c>
    </row>
    <row r="480" spans="1:11" ht="14.4" customHeight="1" x14ac:dyDescent="0.3">
      <c r="A480" s="663" t="s">
        <v>522</v>
      </c>
      <c r="B480" s="664" t="s">
        <v>1680</v>
      </c>
      <c r="C480" s="665" t="s">
        <v>538</v>
      </c>
      <c r="D480" s="666" t="s">
        <v>1684</v>
      </c>
      <c r="E480" s="665" t="s">
        <v>3249</v>
      </c>
      <c r="F480" s="666" t="s">
        <v>3250</v>
      </c>
      <c r="G480" s="665" t="s">
        <v>3225</v>
      </c>
      <c r="H480" s="665" t="s">
        <v>3226</v>
      </c>
      <c r="I480" s="667">
        <v>7.5049999999999999</v>
      </c>
      <c r="J480" s="667">
        <v>750</v>
      </c>
      <c r="K480" s="668">
        <v>5628.5</v>
      </c>
    </row>
    <row r="481" spans="1:11" ht="14.4" customHeight="1" x14ac:dyDescent="0.3">
      <c r="A481" s="663" t="s">
        <v>522</v>
      </c>
      <c r="B481" s="664" t="s">
        <v>1680</v>
      </c>
      <c r="C481" s="665" t="s">
        <v>538</v>
      </c>
      <c r="D481" s="666" t="s">
        <v>1684</v>
      </c>
      <c r="E481" s="665" t="s">
        <v>3249</v>
      </c>
      <c r="F481" s="666" t="s">
        <v>3250</v>
      </c>
      <c r="G481" s="665" t="s">
        <v>3225</v>
      </c>
      <c r="H481" s="665" t="s">
        <v>3227</v>
      </c>
      <c r="I481" s="667">
        <v>7.5049999999999999</v>
      </c>
      <c r="J481" s="667">
        <v>100</v>
      </c>
      <c r="K481" s="668">
        <v>750.5</v>
      </c>
    </row>
    <row r="482" spans="1:11" ht="14.4" customHeight="1" x14ac:dyDescent="0.3">
      <c r="A482" s="663" t="s">
        <v>522</v>
      </c>
      <c r="B482" s="664" t="s">
        <v>1680</v>
      </c>
      <c r="C482" s="665" t="s">
        <v>538</v>
      </c>
      <c r="D482" s="666" t="s">
        <v>1684</v>
      </c>
      <c r="E482" s="665" t="s">
        <v>3249</v>
      </c>
      <c r="F482" s="666" t="s">
        <v>3250</v>
      </c>
      <c r="G482" s="665" t="s">
        <v>3228</v>
      </c>
      <c r="H482" s="665" t="s">
        <v>3229</v>
      </c>
      <c r="I482" s="667">
        <v>7.5</v>
      </c>
      <c r="J482" s="667">
        <v>100</v>
      </c>
      <c r="K482" s="668">
        <v>750</v>
      </c>
    </row>
    <row r="483" spans="1:11" ht="14.4" customHeight="1" x14ac:dyDescent="0.3">
      <c r="A483" s="663" t="s">
        <v>522</v>
      </c>
      <c r="B483" s="664" t="s">
        <v>1680</v>
      </c>
      <c r="C483" s="665" t="s">
        <v>538</v>
      </c>
      <c r="D483" s="666" t="s">
        <v>1684</v>
      </c>
      <c r="E483" s="665" t="s">
        <v>3249</v>
      </c>
      <c r="F483" s="666" t="s">
        <v>3250</v>
      </c>
      <c r="G483" s="665" t="s">
        <v>3230</v>
      </c>
      <c r="H483" s="665" t="s">
        <v>3231</v>
      </c>
      <c r="I483" s="667">
        <v>12.58</v>
      </c>
      <c r="J483" s="667">
        <v>50</v>
      </c>
      <c r="K483" s="668">
        <v>629</v>
      </c>
    </row>
    <row r="484" spans="1:11" ht="14.4" customHeight="1" x14ac:dyDescent="0.3">
      <c r="A484" s="663" t="s">
        <v>522</v>
      </c>
      <c r="B484" s="664" t="s">
        <v>1680</v>
      </c>
      <c r="C484" s="665" t="s">
        <v>538</v>
      </c>
      <c r="D484" s="666" t="s">
        <v>1684</v>
      </c>
      <c r="E484" s="665" t="s">
        <v>3249</v>
      </c>
      <c r="F484" s="666" t="s">
        <v>3250</v>
      </c>
      <c r="G484" s="665" t="s">
        <v>3230</v>
      </c>
      <c r="H484" s="665" t="s">
        <v>3232</v>
      </c>
      <c r="I484" s="667">
        <v>12.58</v>
      </c>
      <c r="J484" s="667">
        <v>100</v>
      </c>
      <c r="K484" s="668">
        <v>1258</v>
      </c>
    </row>
    <row r="485" spans="1:11" ht="14.4" customHeight="1" x14ac:dyDescent="0.3">
      <c r="A485" s="663" t="s">
        <v>522</v>
      </c>
      <c r="B485" s="664" t="s">
        <v>1680</v>
      </c>
      <c r="C485" s="665" t="s">
        <v>538</v>
      </c>
      <c r="D485" s="666" t="s">
        <v>1684</v>
      </c>
      <c r="E485" s="665" t="s">
        <v>3261</v>
      </c>
      <c r="F485" s="666" t="s">
        <v>3262</v>
      </c>
      <c r="G485" s="665" t="s">
        <v>3233</v>
      </c>
      <c r="H485" s="665" t="s">
        <v>3234</v>
      </c>
      <c r="I485" s="667">
        <v>64.8</v>
      </c>
      <c r="J485" s="667">
        <v>24</v>
      </c>
      <c r="K485" s="668">
        <v>1555.26</v>
      </c>
    </row>
    <row r="486" spans="1:11" ht="14.4" customHeight="1" thickBot="1" x14ac:dyDescent="0.35">
      <c r="A486" s="669" t="s">
        <v>522</v>
      </c>
      <c r="B486" s="670" t="s">
        <v>1680</v>
      </c>
      <c r="C486" s="671" t="s">
        <v>538</v>
      </c>
      <c r="D486" s="672" t="s">
        <v>1684</v>
      </c>
      <c r="E486" s="671" t="s">
        <v>3263</v>
      </c>
      <c r="F486" s="672" t="s">
        <v>3264</v>
      </c>
      <c r="G486" s="671" t="s">
        <v>3235</v>
      </c>
      <c r="H486" s="671" t="s">
        <v>3236</v>
      </c>
      <c r="I486" s="673">
        <v>13.79</v>
      </c>
      <c r="J486" s="673">
        <v>50</v>
      </c>
      <c r="K486" s="674">
        <v>689.7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5" thickBot="1" x14ac:dyDescent="0.35">
      <c r="A2" s="382" t="s">
        <v>309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3" x14ac:dyDescent="0.3">
      <c r="A3" s="401" t="s">
        <v>245</v>
      </c>
      <c r="B3" s="550" t="s">
        <v>227</v>
      </c>
      <c r="C3" s="384">
        <v>0</v>
      </c>
      <c r="D3" s="404">
        <v>102</v>
      </c>
      <c r="E3" s="404">
        <v>103</v>
      </c>
      <c r="F3" s="404">
        <v>302</v>
      </c>
      <c r="G3" s="404">
        <v>303</v>
      </c>
      <c r="H3" s="404">
        <v>304</v>
      </c>
      <c r="I3" s="404">
        <v>416</v>
      </c>
      <c r="J3" s="385">
        <v>636</v>
      </c>
      <c r="K3" s="385">
        <v>642</v>
      </c>
      <c r="L3" s="771">
        <v>930</v>
      </c>
      <c r="M3" s="786"/>
    </row>
    <row r="4" spans="1:13" ht="24.6" outlineLevel="1" thickBot="1" x14ac:dyDescent="0.35">
      <c r="A4" s="402">
        <v>2016</v>
      </c>
      <c r="B4" s="551"/>
      <c r="C4" s="386" t="s">
        <v>228</v>
      </c>
      <c r="D4" s="405" t="s">
        <v>229</v>
      </c>
      <c r="E4" s="405" t="s">
        <v>277</v>
      </c>
      <c r="F4" s="405" t="s">
        <v>278</v>
      </c>
      <c r="G4" s="405" t="s">
        <v>279</v>
      </c>
      <c r="H4" s="405" t="s">
        <v>280</v>
      </c>
      <c r="I4" s="405" t="s">
        <v>254</v>
      </c>
      <c r="J4" s="387" t="s">
        <v>255</v>
      </c>
      <c r="K4" s="387" t="s">
        <v>256</v>
      </c>
      <c r="L4" s="772" t="s">
        <v>247</v>
      </c>
      <c r="M4" s="786"/>
    </row>
    <row r="5" spans="1:13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773"/>
      <c r="M5" s="786"/>
    </row>
    <row r="6" spans="1:13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31.5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Data'!L:L,'ON Data'!$D:$D,$A$4,'ON Data'!$E:$E,1),SUMIFS('ON Data'!L:L,'ON Data'!$E:$E,1)/'ON Data'!$D$3),1)</f>
        <v>2.9</v>
      </c>
      <c r="E6" s="431">
        <f xml:space="preserve">
TRUNC(IF($A$4&lt;=12,SUMIFS('ON Data'!M:M,'ON Data'!$D:$D,$A$4,'ON Data'!$E:$E,1),SUMIFS('ON Data'!M:M,'ON Data'!$E:$E,1)/'ON Data'!$D$3),1)</f>
        <v>5.7</v>
      </c>
      <c r="F6" s="431">
        <f xml:space="preserve">
TRUNC(IF($A$4&lt;=12,SUMIFS('ON Data'!O:O,'ON Data'!$D:$D,$A$4,'ON Data'!$E:$E,1),SUMIFS('ON Data'!O:O,'ON Data'!$E:$E,1)/'ON Data'!$D$3),1)</f>
        <v>0</v>
      </c>
      <c r="G6" s="431">
        <f xml:space="preserve">
TRUNC(IF($A$4&lt;=12,SUMIFS('ON Data'!P:P,'ON Data'!$D:$D,$A$4,'ON Data'!$E:$E,1),SUMIFS('ON Data'!P:P,'ON Data'!$E:$E,1)/'ON Data'!$D$3),1)</f>
        <v>7.1</v>
      </c>
      <c r="H6" s="431">
        <f xml:space="preserve">
TRUNC(IF($A$4&lt;=12,SUMIFS('ON Data'!Q:Q,'ON Data'!$D:$D,$A$4,'ON Data'!$E:$E,1),SUMIFS('ON Data'!Q:Q,'ON Data'!$E:$E,1)/'ON Data'!$D$3),1)</f>
        <v>11.2</v>
      </c>
      <c r="I6" s="431">
        <f xml:space="preserve">
TRUNC(IF($A$4&lt;=12,SUMIFS('ON Data'!Y:Y,'ON Data'!$D:$D,$A$4,'ON Data'!$E:$E,1),SUMIFS('ON Data'!Y:Y,'ON Data'!$E:$E,1)/'ON Data'!$D$3),1)</f>
        <v>0.5</v>
      </c>
      <c r="J6" s="431">
        <f xml:space="preserve">
TRUNC(IF($A$4&lt;=12,SUMIFS('ON Data'!AO:AO,'ON Data'!$D:$D,$A$4,'ON Data'!$E:$E,1),SUMIFS('ON Data'!AO:AO,'ON Data'!$E:$E,1)/'ON Data'!$D$3),1)</f>
        <v>1</v>
      </c>
      <c r="K6" s="431">
        <f xml:space="preserve">
TRUNC(IF($A$4&lt;=12,SUMIFS('ON Data'!AR:AR,'ON Data'!$D:$D,$A$4,'ON Data'!$E:$E,1),SUMIFS('ON Data'!AR:AR,'ON Data'!$E:$E,1)/'ON Data'!$D$3),1)</f>
        <v>2.7</v>
      </c>
      <c r="L6" s="774">
        <f xml:space="preserve">
TRUNC(IF($A$4&lt;=12,SUMIFS('ON Data'!AW:AW,'ON Data'!$D:$D,$A$4,'ON Data'!$E:$E,1),SUMIFS('ON Data'!AW:AW,'ON Data'!$E:$E,1)/'ON Data'!$D$3),1)</f>
        <v>0.2</v>
      </c>
      <c r="M6" s="786"/>
    </row>
    <row r="7" spans="1:13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774"/>
      <c r="M7" s="786"/>
    </row>
    <row r="8" spans="1:13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774"/>
      <c r="M8" s="786"/>
    </row>
    <row r="9" spans="1:13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775"/>
      <c r="M9" s="786"/>
    </row>
    <row r="10" spans="1:13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776"/>
      <c r="M10" s="786"/>
    </row>
    <row r="11" spans="1:13" x14ac:dyDescent="0.3">
      <c r="A11" s="392" t="s">
        <v>232</v>
      </c>
      <c r="B11" s="409">
        <f xml:space="preserve">
IF($A$4&lt;=12,SUMIFS('ON Data'!F:F,'ON Data'!$D:$D,$A$4,'ON Data'!$E:$E,2),SUMIFS('ON Data'!F:F,'ON Data'!$E:$E,2))</f>
        <v>36887.82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Data'!L:L,'ON Data'!$D:$D,$A$4,'ON Data'!$E:$E,2),SUMIFS('ON Data'!L:L,'ON Data'!$E:$E,2))</f>
        <v>3663.6</v>
      </c>
      <c r="E11" s="411">
        <f xml:space="preserve">
IF($A$4&lt;=12,SUMIFS('ON Data'!M:M,'ON Data'!$D:$D,$A$4,'ON Data'!$E:$E,2),SUMIFS('ON Data'!M:M,'ON Data'!$E:$E,2))</f>
        <v>6964.5999999999995</v>
      </c>
      <c r="F11" s="411">
        <f xml:space="preserve">
IF($A$4&lt;=12,SUMIFS('ON Data'!O:O,'ON Data'!$D:$D,$A$4,'ON Data'!$E:$E,2),SUMIFS('ON Data'!O:O,'ON Data'!$E:$E,2))</f>
        <v>0</v>
      </c>
      <c r="G11" s="411">
        <f xml:space="preserve">
IF($A$4&lt;=12,SUMIFS('ON Data'!P:P,'ON Data'!$D:$D,$A$4,'ON Data'!$E:$E,2),SUMIFS('ON Data'!P:P,'ON Data'!$E:$E,2))</f>
        <v>8325</v>
      </c>
      <c r="H11" s="411">
        <f xml:space="preserve">
IF($A$4&lt;=12,SUMIFS('ON Data'!Q:Q,'ON Data'!$D:$D,$A$4,'ON Data'!$E:$E,2),SUMIFS('ON Data'!Q:Q,'ON Data'!$E:$E,2))</f>
        <v>12723</v>
      </c>
      <c r="I11" s="411">
        <f xml:space="preserve">
IF($A$4&lt;=12,SUMIFS('ON Data'!Y:Y,'ON Data'!$D:$D,$A$4,'ON Data'!$E:$E,2),SUMIFS('ON Data'!Y:Y,'ON Data'!$E:$E,2))</f>
        <v>620</v>
      </c>
      <c r="J11" s="411">
        <f xml:space="preserve">
IF($A$4&lt;=12,SUMIFS('ON Data'!AO:AO,'ON Data'!$D:$D,$A$4,'ON Data'!$E:$E,2),SUMIFS('ON Data'!AO:AO,'ON Data'!$E:$E,2))</f>
        <v>976.5</v>
      </c>
      <c r="K11" s="411">
        <f xml:space="preserve">
IF($A$4&lt;=12,SUMIFS('ON Data'!AR:AR,'ON Data'!$D:$D,$A$4,'ON Data'!$E:$E,2),SUMIFS('ON Data'!AR:AR,'ON Data'!$E:$E,2))</f>
        <v>3294.13</v>
      </c>
      <c r="L11" s="777">
        <f xml:space="preserve">
IF($A$4&lt;=12,SUMIFS('ON Data'!AW:AW,'ON Data'!$D:$D,$A$4,'ON Data'!$E:$E,2),SUMIFS('ON Data'!AW:AW,'ON Data'!$E:$E,2))</f>
        <v>321</v>
      </c>
      <c r="M11" s="786"/>
    </row>
    <row r="12" spans="1:13" x14ac:dyDescent="0.3">
      <c r="A12" s="392" t="s">
        <v>233</v>
      </c>
      <c r="B12" s="409">
        <f xml:space="preserve">
IF($A$4&lt;=12,SUMIFS('ON Data'!F:F,'ON Data'!$D:$D,$A$4,'ON Data'!$E:$E,3),SUMIFS('ON Data'!F:F,'ON Data'!$E:$E,3))</f>
        <v>2181.3000000000002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Data'!L:L,'ON Data'!$D:$D,$A$4,'ON Data'!$E:$E,3),SUMIFS('ON Data'!L:L,'ON Data'!$E:$E,3))</f>
        <v>1092.8000000000002</v>
      </c>
      <c r="E12" s="411">
        <f xml:space="preserve">
IF($A$4&lt;=12,SUMIFS('ON Data'!M:M,'ON Data'!$D:$D,$A$4,'ON Data'!$E:$E,3),SUMIFS('ON Data'!M:M,'ON Data'!$E:$E,3))</f>
        <v>896</v>
      </c>
      <c r="F12" s="411">
        <f xml:space="preserve">
IF($A$4&lt;=12,SUMIFS('ON Data'!O:O,'ON Data'!$D:$D,$A$4,'ON Data'!$E:$E,3),SUMIFS('ON Data'!O:O,'ON Data'!$E:$E,3))</f>
        <v>0</v>
      </c>
      <c r="G12" s="411">
        <f xml:space="preserve">
IF($A$4&lt;=12,SUMIFS('ON Data'!P:P,'ON Data'!$D:$D,$A$4,'ON Data'!$E:$E,3),SUMIFS('ON Data'!P:P,'ON Data'!$E:$E,3))</f>
        <v>148.5</v>
      </c>
      <c r="H12" s="411">
        <f xml:space="preserve">
IF($A$4&lt;=12,SUMIFS('ON Data'!Q:Q,'ON Data'!$D:$D,$A$4,'ON Data'!$E:$E,3),SUMIFS('ON Data'!Q:Q,'ON Data'!$E:$E,3))</f>
        <v>0</v>
      </c>
      <c r="I12" s="411">
        <f xml:space="preserve">
IF($A$4&lt;=12,SUMIFS('ON Data'!Y:Y,'ON Data'!$D:$D,$A$4,'ON Data'!$E:$E,3),SUMIFS('ON Data'!Y:Y,'ON Data'!$E:$E,3))</f>
        <v>44</v>
      </c>
      <c r="J12" s="411">
        <f xml:space="preserve">
IF($A$4&lt;=12,SUMIFS('ON Data'!AO:AO,'ON Data'!$D:$D,$A$4,'ON Data'!$E:$E,3),SUMIFS('ON Data'!AO:AO,'ON Data'!$E:$E,3))</f>
        <v>0</v>
      </c>
      <c r="K12" s="411">
        <f xml:space="preserve">
IF($A$4&lt;=12,SUMIFS('ON Data'!AR:AR,'ON Data'!$D:$D,$A$4,'ON Data'!$E:$E,3),SUMIFS('ON Data'!AR:AR,'ON Data'!$E:$E,3))</f>
        <v>0</v>
      </c>
      <c r="L12" s="777">
        <f xml:space="preserve">
IF($A$4&lt;=12,SUMIFS('ON Data'!AW:AW,'ON Data'!$D:$D,$A$4,'ON Data'!$E:$E,3),SUMIFS('ON Data'!AW:AW,'ON Data'!$E:$E,3))</f>
        <v>0</v>
      </c>
      <c r="M12" s="786"/>
    </row>
    <row r="13" spans="1:13" x14ac:dyDescent="0.3">
      <c r="A13" s="392" t="s">
        <v>240</v>
      </c>
      <c r="B13" s="409">
        <f xml:space="preserve">
IF($A$4&lt;=12,SUMIFS('ON Data'!F:F,'ON Data'!$D:$D,$A$4,'ON Data'!$E:$E,4),SUMIFS('ON Data'!F:F,'ON Data'!$E:$E,4))</f>
        <v>1410.4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Data'!L:L,'ON Data'!$D:$D,$A$4,'ON Data'!$E:$E,4),SUMIFS('ON Data'!L:L,'ON Data'!$E:$E,4))</f>
        <v>276.10000000000002</v>
      </c>
      <c r="E13" s="411">
        <f xml:space="preserve">
IF($A$4&lt;=12,SUMIFS('ON Data'!M:M,'ON Data'!$D:$D,$A$4,'ON Data'!$E:$E,4),SUMIFS('ON Data'!M:M,'ON Data'!$E:$E,4))</f>
        <v>861.8</v>
      </c>
      <c r="F13" s="411">
        <f xml:space="preserve">
IF($A$4&lt;=12,SUMIFS('ON Data'!O:O,'ON Data'!$D:$D,$A$4,'ON Data'!$E:$E,4),SUMIFS('ON Data'!O:O,'ON Data'!$E:$E,4))</f>
        <v>0</v>
      </c>
      <c r="G13" s="411">
        <f xml:space="preserve">
IF($A$4&lt;=12,SUMIFS('ON Data'!P:P,'ON Data'!$D:$D,$A$4,'ON Data'!$E:$E,4),SUMIFS('ON Data'!P:P,'ON Data'!$E:$E,4))</f>
        <v>38</v>
      </c>
      <c r="H13" s="411">
        <f xml:space="preserve">
IF($A$4&lt;=12,SUMIFS('ON Data'!Q:Q,'ON Data'!$D:$D,$A$4,'ON Data'!$E:$E,4),SUMIFS('ON Data'!Q:Q,'ON Data'!$E:$E,4))</f>
        <v>35</v>
      </c>
      <c r="I13" s="411">
        <f xml:space="preserve">
IF($A$4&lt;=12,SUMIFS('ON Data'!Y:Y,'ON Data'!$D:$D,$A$4,'ON Data'!$E:$E,4),SUMIFS('ON Data'!Y:Y,'ON Data'!$E:$E,4))</f>
        <v>0</v>
      </c>
      <c r="J13" s="411">
        <f xml:space="preserve">
IF($A$4&lt;=12,SUMIFS('ON Data'!AO:AO,'ON Data'!$D:$D,$A$4,'ON Data'!$E:$E,4),SUMIFS('ON Data'!AO:AO,'ON Data'!$E:$E,4))</f>
        <v>42.5</v>
      </c>
      <c r="K13" s="411">
        <f xml:space="preserve">
IF($A$4&lt;=12,SUMIFS('ON Data'!AR:AR,'ON Data'!$D:$D,$A$4,'ON Data'!$E:$E,4),SUMIFS('ON Data'!AR:AR,'ON Data'!$E:$E,4))</f>
        <v>157</v>
      </c>
      <c r="L13" s="777">
        <f xml:space="preserve">
IF($A$4&lt;=12,SUMIFS('ON Data'!AW:AW,'ON Data'!$D:$D,$A$4,'ON Data'!$E:$E,4),SUMIFS('ON Data'!AW:AW,'ON Data'!$E:$E,4))</f>
        <v>0</v>
      </c>
      <c r="M13" s="786"/>
    </row>
    <row r="14" spans="1:13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11099</v>
      </c>
      <c r="C14" s="414">
        <f xml:space="preserve">
IF($A$4&lt;=12,SUMIFS('ON Data'!G:G,'ON Data'!$D:$D,$A$4,'ON Data'!$E:$E,5),SUMIFS('ON Data'!G:G,'ON Data'!$E:$E,5))</f>
        <v>11099</v>
      </c>
      <c r="D14" s="415">
        <f xml:space="preserve">
IF($A$4&lt;=12,SUMIFS('ON Data'!L:L,'ON Data'!$D:$D,$A$4,'ON Data'!$E:$E,5),SUMIFS('ON Data'!L:L,'ON Data'!$E:$E,5))</f>
        <v>0</v>
      </c>
      <c r="E14" s="415">
        <f xml:space="preserve">
IF($A$4&lt;=12,SUMIFS('ON Data'!M:M,'ON Data'!$D:$D,$A$4,'ON Data'!$E:$E,5),SUMIFS('ON Data'!M:M,'ON Data'!$E:$E,5))</f>
        <v>0</v>
      </c>
      <c r="F14" s="415">
        <f xml:space="preserve">
IF($A$4&lt;=12,SUMIFS('ON Data'!O:O,'ON Data'!$D:$D,$A$4,'ON Data'!$E:$E,5),SUMIFS('ON Data'!O:O,'ON Data'!$E:$E,5))</f>
        <v>0</v>
      </c>
      <c r="G14" s="415">
        <f xml:space="preserve">
IF($A$4&lt;=12,SUMIFS('ON Data'!P:P,'ON Data'!$D:$D,$A$4,'ON Data'!$E:$E,5),SUMIFS('ON Data'!P:P,'ON Data'!$E:$E,5))</f>
        <v>0</v>
      </c>
      <c r="H14" s="415">
        <f xml:space="preserve">
IF($A$4&lt;=12,SUMIFS('ON Data'!Q:Q,'ON Data'!$D:$D,$A$4,'ON Data'!$E:$E,5),SUMIFS('ON Data'!Q:Q,'ON Data'!$E:$E,5))</f>
        <v>0</v>
      </c>
      <c r="I14" s="415">
        <f xml:space="preserve">
IF($A$4&lt;=12,SUMIFS('ON Data'!Y:Y,'ON Data'!$D:$D,$A$4,'ON Data'!$E:$E,5),SUMIFS('ON Data'!Y:Y,'ON Data'!$E:$E,5))</f>
        <v>0</v>
      </c>
      <c r="J14" s="415">
        <f xml:space="preserve">
IF($A$4&lt;=12,SUMIFS('ON Data'!AO:AO,'ON Data'!$D:$D,$A$4,'ON Data'!$E:$E,5),SUMIFS('ON Data'!AO:AO,'ON Data'!$E:$E,5))</f>
        <v>0</v>
      </c>
      <c r="K14" s="415">
        <f xml:space="preserve">
IF($A$4&lt;=12,SUMIFS('ON Data'!AR:AR,'ON Data'!$D:$D,$A$4,'ON Data'!$E:$E,5),SUMIFS('ON Data'!AR:AR,'ON Data'!$E:$E,5))</f>
        <v>0</v>
      </c>
      <c r="L14" s="778">
        <f xml:space="preserve">
IF($A$4&lt;=12,SUMIFS('ON Data'!AW:AW,'ON Data'!$D:$D,$A$4,'ON Data'!$E:$E,5),SUMIFS('ON Data'!AW:AW,'ON Data'!$E:$E,5))</f>
        <v>0</v>
      </c>
      <c r="M14" s="786"/>
    </row>
    <row r="15" spans="1:13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779"/>
      <c r="M15" s="786"/>
    </row>
    <row r="16" spans="1:13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Data'!L:L,'ON Data'!$D:$D,$A$4,'ON Data'!$E:$E,7),SUMIFS('ON Data'!L:L,'ON Data'!$E:$E,7))</f>
        <v>0</v>
      </c>
      <c r="E16" s="411">
        <f xml:space="preserve">
IF($A$4&lt;=12,SUMIFS('ON Data'!M:M,'ON Data'!$D:$D,$A$4,'ON Data'!$E:$E,7),SUMIFS('ON Data'!M:M,'ON Data'!$E:$E,7))</f>
        <v>0</v>
      </c>
      <c r="F16" s="411">
        <f xml:space="preserve">
IF($A$4&lt;=12,SUMIFS('ON Data'!O:O,'ON Data'!$D:$D,$A$4,'ON Data'!$E:$E,7),SUMIFS('ON Data'!O:O,'ON Data'!$E:$E,7))</f>
        <v>0</v>
      </c>
      <c r="G16" s="411">
        <f xml:space="preserve">
IF($A$4&lt;=12,SUMIFS('ON Data'!P:P,'ON Data'!$D:$D,$A$4,'ON Data'!$E:$E,7),SUMIFS('ON Data'!P:P,'ON Data'!$E:$E,7))</f>
        <v>0</v>
      </c>
      <c r="H16" s="411">
        <f xml:space="preserve">
IF($A$4&lt;=12,SUMIFS('ON Data'!Q:Q,'ON Data'!$D:$D,$A$4,'ON Data'!$E:$E,7),SUMIFS('ON Data'!Q:Q,'ON Data'!$E:$E,7))</f>
        <v>0</v>
      </c>
      <c r="I16" s="411">
        <f xml:space="preserve">
IF($A$4&lt;=12,SUMIFS('ON Data'!Y:Y,'ON Data'!$D:$D,$A$4,'ON Data'!$E:$E,7),SUMIFS('ON Data'!Y:Y,'ON Data'!$E:$E,7))</f>
        <v>0</v>
      </c>
      <c r="J16" s="411">
        <f xml:space="preserve">
IF($A$4&lt;=12,SUMIFS('ON Data'!AO:AO,'ON Data'!$D:$D,$A$4,'ON Data'!$E:$E,7),SUMIFS('ON Data'!AO:AO,'ON Data'!$E:$E,7))</f>
        <v>0</v>
      </c>
      <c r="K16" s="411">
        <f xml:space="preserve">
IF($A$4&lt;=12,SUMIFS('ON Data'!AR:AR,'ON Data'!$D:$D,$A$4,'ON Data'!$E:$E,7),SUMIFS('ON Data'!AR:AR,'ON Data'!$E:$E,7))</f>
        <v>0</v>
      </c>
      <c r="L16" s="777">
        <f xml:space="preserve">
IF($A$4&lt;=12,SUMIFS('ON Data'!AW:AW,'ON Data'!$D:$D,$A$4,'ON Data'!$E:$E,7),SUMIFS('ON Data'!AW:AW,'ON Data'!$E:$E,7))</f>
        <v>0</v>
      </c>
      <c r="M16" s="786"/>
    </row>
    <row r="17" spans="1:13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Data'!L:L,'ON Data'!$D:$D,$A$4,'ON Data'!$E:$E,8),SUMIFS('ON Data'!L:L,'ON Data'!$E:$E,8))</f>
        <v>0</v>
      </c>
      <c r="E17" s="411">
        <f xml:space="preserve">
IF($A$4&lt;=12,SUMIFS('ON Data'!M:M,'ON Data'!$D:$D,$A$4,'ON Data'!$E:$E,8),SUMIFS('ON Data'!M:M,'ON Data'!$E:$E,8))</f>
        <v>0</v>
      </c>
      <c r="F17" s="411">
        <f xml:space="preserve">
IF($A$4&lt;=12,SUMIFS('ON Data'!O:O,'ON Data'!$D:$D,$A$4,'ON Data'!$E:$E,8),SUMIFS('ON Data'!O:O,'ON Data'!$E:$E,8))</f>
        <v>0</v>
      </c>
      <c r="G17" s="411">
        <f xml:space="preserve">
IF($A$4&lt;=12,SUMIFS('ON Data'!P:P,'ON Data'!$D:$D,$A$4,'ON Data'!$E:$E,8),SUMIFS('ON Data'!P:P,'ON Data'!$E:$E,8))</f>
        <v>0</v>
      </c>
      <c r="H17" s="411">
        <f xml:space="preserve">
IF($A$4&lt;=12,SUMIFS('ON Data'!Q:Q,'ON Data'!$D:$D,$A$4,'ON Data'!$E:$E,8),SUMIFS('ON Data'!Q:Q,'ON Data'!$E:$E,8))</f>
        <v>0</v>
      </c>
      <c r="I17" s="411">
        <f xml:space="preserve">
IF($A$4&lt;=12,SUMIFS('ON Data'!Y:Y,'ON Data'!$D:$D,$A$4,'ON Data'!$E:$E,8),SUMIFS('ON Data'!Y:Y,'ON Data'!$E:$E,8))</f>
        <v>0</v>
      </c>
      <c r="J17" s="411">
        <f xml:space="preserve">
IF($A$4&lt;=12,SUMIFS('ON Data'!AO:AO,'ON Data'!$D:$D,$A$4,'ON Data'!$E:$E,8),SUMIFS('ON Data'!AO:AO,'ON Data'!$E:$E,8))</f>
        <v>0</v>
      </c>
      <c r="K17" s="411">
        <f xml:space="preserve">
IF($A$4&lt;=12,SUMIFS('ON Data'!AR:AR,'ON Data'!$D:$D,$A$4,'ON Data'!$E:$E,8),SUMIFS('ON Data'!AR:AR,'ON Data'!$E:$E,8))</f>
        <v>0</v>
      </c>
      <c r="L17" s="777">
        <f xml:space="preserve">
IF($A$4&lt;=12,SUMIFS('ON Data'!AW:AW,'ON Data'!$D:$D,$A$4,'ON Data'!$E:$E,8),SUMIFS('ON Data'!AW:AW,'ON Data'!$E:$E,8))</f>
        <v>0</v>
      </c>
      <c r="M17" s="786"/>
    </row>
    <row r="18" spans="1:13" x14ac:dyDescent="0.3">
      <c r="A18" s="394" t="s">
        <v>237</v>
      </c>
      <c r="B18" s="409">
        <f xml:space="preserve">
B19-B16-B17</f>
        <v>560788</v>
      </c>
      <c r="C18" s="410">
        <f t="shared" ref="C18:D18" si="0" xml:space="preserve">
C19-C16-C17</f>
        <v>0</v>
      </c>
      <c r="D18" s="411">
        <f t="shared" si="0"/>
        <v>65669</v>
      </c>
      <c r="E18" s="411">
        <f t="shared" ref="E18:I18" si="1" xml:space="preserve">
E19-E16-E17</f>
        <v>218865</v>
      </c>
      <c r="F18" s="411">
        <f t="shared" si="1"/>
        <v>0</v>
      </c>
      <c r="G18" s="411">
        <f t="shared" si="1"/>
        <v>82219</v>
      </c>
      <c r="H18" s="411">
        <f t="shared" si="1"/>
        <v>160076</v>
      </c>
      <c r="I18" s="411">
        <f t="shared" si="1"/>
        <v>4362</v>
      </c>
      <c r="J18" s="411">
        <f t="shared" ref="J18:L18" si="2" xml:space="preserve">
J19-J16-J17</f>
        <v>5765</v>
      </c>
      <c r="K18" s="411">
        <f t="shared" si="2"/>
        <v>23832</v>
      </c>
      <c r="L18" s="777">
        <f t="shared" si="2"/>
        <v>0</v>
      </c>
      <c r="M18" s="786"/>
    </row>
    <row r="19" spans="1:13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560788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Data'!L:L,'ON Data'!$D:$D,$A$4,'ON Data'!$E:$E,9),SUMIFS('ON Data'!L:L,'ON Data'!$E:$E,9))</f>
        <v>65669</v>
      </c>
      <c r="E19" s="422">
        <f xml:space="preserve">
IF($A$4&lt;=12,SUMIFS('ON Data'!M:M,'ON Data'!$D:$D,$A$4,'ON Data'!$E:$E,9),SUMIFS('ON Data'!M:M,'ON Data'!$E:$E,9))</f>
        <v>218865</v>
      </c>
      <c r="F19" s="422">
        <f xml:space="preserve">
IF($A$4&lt;=12,SUMIFS('ON Data'!O:O,'ON Data'!$D:$D,$A$4,'ON Data'!$E:$E,9),SUMIFS('ON Data'!O:O,'ON Data'!$E:$E,9))</f>
        <v>0</v>
      </c>
      <c r="G19" s="422">
        <f xml:space="preserve">
IF($A$4&lt;=12,SUMIFS('ON Data'!P:P,'ON Data'!$D:$D,$A$4,'ON Data'!$E:$E,9),SUMIFS('ON Data'!P:P,'ON Data'!$E:$E,9))</f>
        <v>82219</v>
      </c>
      <c r="H19" s="422">
        <f xml:space="preserve">
IF($A$4&lt;=12,SUMIFS('ON Data'!Q:Q,'ON Data'!$D:$D,$A$4,'ON Data'!$E:$E,9),SUMIFS('ON Data'!Q:Q,'ON Data'!$E:$E,9))</f>
        <v>160076</v>
      </c>
      <c r="I19" s="422">
        <f xml:space="preserve">
IF($A$4&lt;=12,SUMIFS('ON Data'!Y:Y,'ON Data'!$D:$D,$A$4,'ON Data'!$E:$E,9),SUMIFS('ON Data'!Y:Y,'ON Data'!$E:$E,9))</f>
        <v>4362</v>
      </c>
      <c r="J19" s="422">
        <f xml:space="preserve">
IF($A$4&lt;=12,SUMIFS('ON Data'!AO:AO,'ON Data'!$D:$D,$A$4,'ON Data'!$E:$E,9),SUMIFS('ON Data'!AO:AO,'ON Data'!$E:$E,9))</f>
        <v>5765</v>
      </c>
      <c r="K19" s="422">
        <f xml:space="preserve">
IF($A$4&lt;=12,SUMIFS('ON Data'!AR:AR,'ON Data'!$D:$D,$A$4,'ON Data'!$E:$E,9),SUMIFS('ON Data'!AR:AR,'ON Data'!$E:$E,9))</f>
        <v>23832</v>
      </c>
      <c r="L19" s="780">
        <f xml:space="preserve">
IF($A$4&lt;=12,SUMIFS('ON Data'!AW:AW,'ON Data'!$D:$D,$A$4,'ON Data'!$E:$E,9),SUMIFS('ON Data'!AW:AW,'ON Data'!$E:$E,9))</f>
        <v>0</v>
      </c>
      <c r="M19" s="786"/>
    </row>
    <row r="20" spans="1:13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13931059</v>
      </c>
      <c r="C20" s="424">
        <f xml:space="preserve">
IF($A$4&lt;=12,SUMIFS('ON Data'!G:G,'ON Data'!$D:$D,$A$4,'ON Data'!$E:$E,6),SUMIFS('ON Data'!G:G,'ON Data'!$E:$E,6))</f>
        <v>3600910</v>
      </c>
      <c r="D20" s="425">
        <f xml:space="preserve">
IF($A$4&lt;=12,SUMIFS('ON Data'!L:L,'ON Data'!$D:$D,$A$4,'ON Data'!$E:$E,6),SUMIFS('ON Data'!L:L,'ON Data'!$E:$E,6))</f>
        <v>1158519</v>
      </c>
      <c r="E20" s="425">
        <f xml:space="preserve">
IF($A$4&lt;=12,SUMIFS('ON Data'!M:M,'ON Data'!$D:$D,$A$4,'ON Data'!$E:$E,6),SUMIFS('ON Data'!M:M,'ON Data'!$E:$E,6))</f>
        <v>3661107</v>
      </c>
      <c r="F20" s="425">
        <f xml:space="preserve">
IF($A$4&lt;=12,SUMIFS('ON Data'!O:O,'ON Data'!$D:$D,$A$4,'ON Data'!$E:$E,6),SUMIFS('ON Data'!O:O,'ON Data'!$E:$E,6))</f>
        <v>0</v>
      </c>
      <c r="G20" s="425">
        <f xml:space="preserve">
IF($A$4&lt;=12,SUMIFS('ON Data'!P:P,'ON Data'!$D:$D,$A$4,'ON Data'!$E:$E,6),SUMIFS('ON Data'!P:P,'ON Data'!$E:$E,6))</f>
        <v>1787637</v>
      </c>
      <c r="H20" s="425">
        <f xml:space="preserve">
IF($A$4&lt;=12,SUMIFS('ON Data'!Q:Q,'ON Data'!$D:$D,$A$4,'ON Data'!$E:$E,6),SUMIFS('ON Data'!Q:Q,'ON Data'!$E:$E,6))</f>
        <v>2969790</v>
      </c>
      <c r="I20" s="425">
        <f xml:space="preserve">
IF($A$4&lt;=12,SUMIFS('ON Data'!Y:Y,'ON Data'!$D:$D,$A$4,'ON Data'!$E:$E,6),SUMIFS('ON Data'!Y:Y,'ON Data'!$E:$E,6))</f>
        <v>125303</v>
      </c>
      <c r="J20" s="425">
        <f xml:space="preserve">
IF($A$4&lt;=12,SUMIFS('ON Data'!AO:AO,'ON Data'!$D:$D,$A$4,'ON Data'!$E:$E,6),SUMIFS('ON Data'!AO:AO,'ON Data'!$E:$E,6))</f>
        <v>149297</v>
      </c>
      <c r="K20" s="425">
        <f xml:space="preserve">
IF($A$4&lt;=12,SUMIFS('ON Data'!AR:AR,'ON Data'!$D:$D,$A$4,'ON Data'!$E:$E,6),SUMIFS('ON Data'!AR:AR,'ON Data'!$E:$E,6))</f>
        <v>432103</v>
      </c>
      <c r="L20" s="781">
        <f xml:space="preserve">
IF($A$4&lt;=12,SUMIFS('ON Data'!AW:AW,'ON Data'!$D:$D,$A$4,'ON Data'!$E:$E,6),SUMIFS('ON Data'!AW:AW,'ON Data'!$E:$E,6))</f>
        <v>46393</v>
      </c>
      <c r="M20" s="786"/>
    </row>
    <row r="21" spans="1:13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Data'!L:L,'ON Data'!$D:$D,$A$4,'ON Data'!$E:$E,12),SUMIFS('ON Data'!L:L,'ON Data'!$E:$E,12))</f>
        <v>0</v>
      </c>
      <c r="E21" s="411">
        <f xml:space="preserve">
IF($A$4&lt;=12,SUMIFS('ON Data'!M:M,'ON Data'!$D:$D,$A$4,'ON Data'!$E:$E,12),SUMIFS('ON Data'!M:M,'ON Data'!$E:$E,12))</f>
        <v>0</v>
      </c>
      <c r="F21" s="411">
        <f xml:space="preserve">
IF($A$4&lt;=12,SUMIFS('ON Data'!O:O,'ON Data'!$D:$D,$A$4,'ON Data'!$E:$E,12),SUMIFS('ON Data'!O:O,'ON Data'!$E:$E,12))</f>
        <v>0</v>
      </c>
      <c r="G21" s="411">
        <f xml:space="preserve">
IF($A$4&lt;=12,SUMIFS('ON Data'!P:P,'ON Data'!$D:$D,$A$4,'ON Data'!$E:$E,12),SUMIFS('ON Data'!P:P,'ON Data'!$E:$E,12))</f>
        <v>0</v>
      </c>
      <c r="H21" s="411">
        <f xml:space="preserve">
IF($A$4&lt;=12,SUMIFS('ON Data'!Q:Q,'ON Data'!$D:$D,$A$4,'ON Data'!$E:$E,12),SUMIFS('ON Data'!Q:Q,'ON Data'!$E:$E,12))</f>
        <v>0</v>
      </c>
      <c r="I21" s="411">
        <f xml:space="preserve">
IF($A$4&lt;=12,SUMIFS('ON Data'!Y:Y,'ON Data'!$D:$D,$A$4,'ON Data'!$E:$E,12),SUMIFS('ON Data'!Y:Y,'ON Data'!$E:$E,12))</f>
        <v>0</v>
      </c>
      <c r="J21" s="412">
        <f xml:space="preserve">
IF($A$4&lt;=12,SUMIFS('ON Data'!AO:AO,'ON Data'!$D:$D,$A$4,'ON Data'!$E:$E,12),SUMIFS('ON Data'!AO:AO,'ON Data'!$E:$E,12))</f>
        <v>0</v>
      </c>
      <c r="M21" s="786"/>
    </row>
    <row r="22" spans="1:13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D22" si="3" xml:space="preserve">
IF(OR(C21="",C21=0),"",C20/C21)</f>
        <v/>
      </c>
      <c r="D22" s="474" t="str">
        <f t="shared" si="3"/>
        <v/>
      </c>
      <c r="E22" s="474" t="str">
        <f t="shared" ref="E22:J22" si="4" xml:space="preserve">
IF(OR(E21="",E21=0),"",E20/E21)</f>
        <v/>
      </c>
      <c r="F22" s="474" t="str">
        <f t="shared" si="4"/>
        <v/>
      </c>
      <c r="G22" s="474" t="str">
        <f t="shared" si="4"/>
        <v/>
      </c>
      <c r="H22" s="474" t="str">
        <f t="shared" si="4"/>
        <v/>
      </c>
      <c r="I22" s="474" t="str">
        <f t="shared" si="4"/>
        <v/>
      </c>
      <c r="J22" s="475" t="str">
        <f t="shared" si="4"/>
        <v/>
      </c>
      <c r="M22" s="786"/>
    </row>
    <row r="23" spans="1:13" ht="15" hidden="1" outlineLevel="1" thickBot="1" x14ac:dyDescent="0.35">
      <c r="A23" s="397" t="s">
        <v>69</v>
      </c>
      <c r="B23" s="413">
        <f xml:space="preserve">
IF(B21="","",B20-B21)</f>
        <v>13931059</v>
      </c>
      <c r="C23" s="414">
        <f t="shared" ref="C23:D23" si="5" xml:space="preserve">
IF(C21="","",C20-C21)</f>
        <v>3600910</v>
      </c>
      <c r="D23" s="415">
        <f t="shared" si="5"/>
        <v>1158519</v>
      </c>
      <c r="E23" s="415">
        <f t="shared" ref="E23:J23" si="6" xml:space="preserve">
IF(E21="","",E20-E21)</f>
        <v>3661107</v>
      </c>
      <c r="F23" s="415">
        <f t="shared" si="6"/>
        <v>0</v>
      </c>
      <c r="G23" s="415">
        <f t="shared" si="6"/>
        <v>1787637</v>
      </c>
      <c r="H23" s="415">
        <f t="shared" si="6"/>
        <v>2969790</v>
      </c>
      <c r="I23" s="415">
        <f t="shared" si="6"/>
        <v>125303</v>
      </c>
      <c r="J23" s="416">
        <f t="shared" si="6"/>
        <v>149297</v>
      </c>
      <c r="M23" s="786"/>
    </row>
    <row r="24" spans="1:13" x14ac:dyDescent="0.3">
      <c r="A24" s="391" t="s">
        <v>239</v>
      </c>
      <c r="B24" s="440" t="s">
        <v>3</v>
      </c>
      <c r="C24" s="787" t="s">
        <v>250</v>
      </c>
      <c r="D24" s="758"/>
      <c r="E24" s="759"/>
      <c r="F24" s="760" t="s">
        <v>251</v>
      </c>
      <c r="G24" s="761"/>
      <c r="H24" s="761"/>
      <c r="I24" s="761"/>
      <c r="J24" s="761"/>
      <c r="K24" s="761"/>
      <c r="L24" s="782" t="s">
        <v>252</v>
      </c>
      <c r="M24" s="786"/>
    </row>
    <row r="25" spans="1:13" x14ac:dyDescent="0.3">
      <c r="A25" s="392" t="s">
        <v>94</v>
      </c>
      <c r="B25" s="409">
        <f xml:space="preserve">
SUM(C25:L25)</f>
        <v>14500</v>
      </c>
      <c r="C25" s="788">
        <f xml:space="preserve">
IF($A$4&lt;=12,SUMIFS('ON Data'!J:J,'ON Data'!$D:$D,$A$4,'ON Data'!$E:$E,10),SUMIFS('ON Data'!J:J,'ON Data'!$E:$E,10))</f>
        <v>14500</v>
      </c>
      <c r="D25" s="762"/>
      <c r="E25" s="763"/>
      <c r="F25" s="764">
        <f xml:space="preserve">
IF($A$4&lt;=12,SUMIFS('ON Data'!O:O,'ON Data'!$D:$D,$A$4,'ON Data'!$E:$E,10),SUMIFS('ON Data'!O:O,'ON Data'!$E:$E,10))</f>
        <v>0</v>
      </c>
      <c r="G25" s="763"/>
      <c r="H25" s="763"/>
      <c r="I25" s="763"/>
      <c r="J25" s="763"/>
      <c r="K25" s="763"/>
      <c r="L25" s="783">
        <f xml:space="preserve">
IF($A$4&lt;=12,SUMIFS('ON Data'!AW:AW,'ON Data'!$D:$D,$A$4,'ON Data'!$E:$E,10),SUMIFS('ON Data'!AW:AW,'ON Data'!$E:$E,10))</f>
        <v>0</v>
      </c>
      <c r="M25" s="786"/>
    </row>
    <row r="26" spans="1:13" x14ac:dyDescent="0.3">
      <c r="A26" s="398" t="s">
        <v>249</v>
      </c>
      <c r="B26" s="420">
        <f xml:space="preserve">
SUM(C26:L26)</f>
        <v>42340.966921119587</v>
      </c>
      <c r="C26" s="788">
        <f xml:space="preserve">
IF($A$4&lt;=12,SUMIFS('ON Data'!J:J,'ON Data'!$D:$D,$A$4,'ON Data'!$E:$E,11),SUMIFS('ON Data'!J:J,'ON Data'!$E:$E,11))</f>
        <v>29007.633587786258</v>
      </c>
      <c r="D26" s="762"/>
      <c r="E26" s="763"/>
      <c r="F26" s="765">
        <f xml:space="preserve">
IF($A$4&lt;=12,SUMIFS('ON Data'!O:O,'ON Data'!$D:$D,$A$4,'ON Data'!$E:$E,11),SUMIFS('ON Data'!O:O,'ON Data'!$E:$E,11))</f>
        <v>13333.333333333332</v>
      </c>
      <c r="G26" s="766"/>
      <c r="H26" s="766"/>
      <c r="I26" s="766"/>
      <c r="J26" s="766"/>
      <c r="K26" s="766"/>
      <c r="L26" s="783">
        <f xml:space="preserve">
IF($A$4&lt;=12,SUMIFS('ON Data'!AW:AW,'ON Data'!$D:$D,$A$4,'ON Data'!$E:$E,11),SUMIFS('ON Data'!AW:AW,'ON Data'!$E:$E,11))</f>
        <v>0</v>
      </c>
      <c r="M26" s="786"/>
    </row>
    <row r="27" spans="1:13" x14ac:dyDescent="0.3">
      <c r="A27" s="398" t="s">
        <v>96</v>
      </c>
      <c r="B27" s="441">
        <f xml:space="preserve">
IF(B26=0,0,B25/B26)</f>
        <v>0.34245793269230773</v>
      </c>
      <c r="C27" s="789">
        <f xml:space="preserve">
IF(C26=0,0,C25/C26)</f>
        <v>0.49986842105263157</v>
      </c>
      <c r="D27" s="762"/>
      <c r="E27" s="763"/>
      <c r="F27" s="767">
        <f xml:space="preserve">
IF(F26=0,0,F25/F26)</f>
        <v>0</v>
      </c>
      <c r="G27" s="763"/>
      <c r="H27" s="763"/>
      <c r="I27" s="763"/>
      <c r="J27" s="763"/>
      <c r="K27" s="763"/>
      <c r="L27" s="784">
        <f xml:space="preserve">
IF(L26=0,0,L25/L26)</f>
        <v>0</v>
      </c>
      <c r="M27" s="786"/>
    </row>
    <row r="28" spans="1:13" ht="15" thickBot="1" x14ac:dyDescent="0.35">
      <c r="A28" s="398" t="s">
        <v>248</v>
      </c>
      <c r="B28" s="420">
        <f xml:space="preserve">
SUM(C28:L28)</f>
        <v>27840.966921119591</v>
      </c>
      <c r="C28" s="790">
        <f xml:space="preserve">
C26-C25</f>
        <v>14507.633587786258</v>
      </c>
      <c r="D28" s="768"/>
      <c r="E28" s="769"/>
      <c r="F28" s="770">
        <f xml:space="preserve">
F26-F25</f>
        <v>13333.333333333332</v>
      </c>
      <c r="G28" s="769"/>
      <c r="H28" s="769"/>
      <c r="I28" s="769"/>
      <c r="J28" s="769"/>
      <c r="K28" s="769"/>
      <c r="L28" s="785">
        <f xml:space="preserve">
L26-L25</f>
        <v>0</v>
      </c>
      <c r="M28" s="786"/>
    </row>
    <row r="29" spans="1:13" x14ac:dyDescent="0.3">
      <c r="A29" s="399"/>
      <c r="B29" s="399"/>
      <c r="C29" s="400"/>
      <c r="D29" s="400"/>
      <c r="E29" s="400"/>
      <c r="F29" s="400"/>
      <c r="G29" s="400"/>
      <c r="H29" s="400"/>
      <c r="I29" s="400"/>
      <c r="J29" s="399"/>
    </row>
    <row r="30" spans="1:13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77"/>
    </row>
    <row r="31" spans="1:13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77"/>
    </row>
    <row r="32" spans="1:13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</row>
    <row r="33" spans="1:1" x14ac:dyDescent="0.3">
      <c r="A33" s="439" t="s">
        <v>281</v>
      </c>
    </row>
    <row r="34" spans="1:1" x14ac:dyDescent="0.3">
      <c r="A34" s="439" t="s">
        <v>282</v>
      </c>
    </row>
    <row r="35" spans="1:1" x14ac:dyDescent="0.3">
      <c r="A35" s="439" t="s">
        <v>283</v>
      </c>
    </row>
    <row r="36" spans="1:1" x14ac:dyDescent="0.3">
      <c r="A36" s="439" t="s">
        <v>253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J22">
    <cfRule type="cellIs" dxfId="24" priority="6" operator="greaterThan">
      <formula>1</formula>
    </cfRule>
  </conditionalFormatting>
  <conditionalFormatting sqref="B23:J23">
    <cfRule type="cellIs" dxfId="23" priority="5" operator="greaterThan">
      <formula>0</formula>
    </cfRule>
  </conditionalFormatting>
  <conditionalFormatting sqref="L27">
    <cfRule type="cellIs" dxfId="22" priority="4" operator="greaterThan">
      <formula>1</formula>
    </cfRule>
  </conditionalFormatting>
  <conditionalFormatting sqref="L28">
    <cfRule type="cellIs" dxfId="21" priority="3" operator="lessThan">
      <formula>0</formula>
    </cfRule>
  </conditionalFormatting>
  <conditionalFormatting sqref="F28">
    <cfRule type="cellIs" dxfId="20" priority="1" operator="lessThan">
      <formula>0</formula>
    </cfRule>
  </conditionalFormatting>
  <conditionalFormatting sqref="F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309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25552.023066350645</v>
      </c>
      <c r="D4" s="287">
        <f ca="1">IF(ISERROR(VLOOKUP("Náklady celkem",INDIRECT("HI!$A:$G"),5,0)),0,VLOOKUP("Náklady celkem",INDIRECT("HI!$A:$G"),5,0))</f>
        <v>27168.685370000003</v>
      </c>
      <c r="E4" s="288">
        <f ca="1">IF(C4=0,0,D4/C4)</f>
        <v>1.0632694444369979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1180.5666731734093</v>
      </c>
      <c r="D7" s="295">
        <f>IF(ISERROR(HI!E5),"",HI!E5)</f>
        <v>1143.1595400000001</v>
      </c>
      <c r="E7" s="292">
        <f t="shared" ref="E7:E15" si="0">IF(C7=0,0,D7/C7)</f>
        <v>0.96831425617592837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0.96739736313488867</v>
      </c>
      <c r="E8" s="292">
        <f t="shared" si="0"/>
        <v>1.0748859590387652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270</v>
      </c>
      <c r="C9" s="465">
        <v>0.3</v>
      </c>
      <c r="D9" s="465">
        <f>IF('LŽ Statim'!G3="",0,'LŽ Statim'!G3)</f>
        <v>0.18436657681940702</v>
      </c>
      <c r="E9" s="292">
        <f>IF(C9=0,0,D9/C9)</f>
        <v>0.61455525606469008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0.3940042605822302</v>
      </c>
      <c r="E11" s="292">
        <f t="shared" si="0"/>
        <v>0.65667376763705032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0.95519570580744062</v>
      </c>
      <c r="E12" s="292">
        <f t="shared" si="0"/>
        <v>1.1939946322593007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1993.9579686975253</v>
      </c>
      <c r="D15" s="295">
        <f>IF(ISERROR(HI!E6),"",HI!E6)</f>
        <v>1420.3967299999999</v>
      </c>
      <c r="E15" s="292">
        <f t="shared" si="0"/>
        <v>0.71235038666728678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17022.668190885452</v>
      </c>
      <c r="D16" s="291">
        <f ca="1">IF(ISERROR(VLOOKUP("Osobní náklady (Kč) *",INDIRECT("HI!$A:$G"),5,0)),0,VLOOKUP("Osobní náklady (Kč) *",INDIRECT("HI!$A:$G"),5,0))</f>
        <v>18815.783620000006</v>
      </c>
      <c r="E16" s="292">
        <f ca="1">IF(C16=0,0,D16/C16)</f>
        <v>1.1053369195126914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38812.636639999997</v>
      </c>
      <c r="D18" s="310">
        <f ca="1">IF(ISERROR(VLOOKUP("Výnosy celkem",INDIRECT("HI!$A:$G"),5,0)),0,VLOOKUP("Výnosy celkem",INDIRECT("HI!$A:$G"),5,0))</f>
        <v>40631.115529999995</v>
      </c>
      <c r="E18" s="311">
        <f t="shared" ref="E18:E28" ca="1" si="1">IF(C18=0,0,D18/C18)</f>
        <v>1.0468527533150347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13115.176639999996</v>
      </c>
      <c r="D19" s="291">
        <f ca="1">IF(ISERROR(VLOOKUP("Ambulance *",INDIRECT("HI!$A:$G"),5,0)),0,VLOOKUP("Ambulance *",INDIRECT("HI!$A:$G"),5,0))</f>
        <v>15633.315529999996</v>
      </c>
      <c r="E19" s="292">
        <f t="shared" ca="1" si="1"/>
        <v>1.1920019042915462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1.192001904291546</v>
      </c>
      <c r="E20" s="292">
        <f t="shared" si="1"/>
        <v>1.192001904291546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1.0885146774242622</v>
      </c>
      <c r="E21" s="292">
        <f t="shared" si="1"/>
        <v>1.2806055028520733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25697.46</v>
      </c>
      <c r="D22" s="291">
        <f ca="1">IF(ISERROR(VLOOKUP("Hospitalizace *",INDIRECT("HI!$A:$G"),5,0)),0,VLOOKUP("Hospitalizace *",INDIRECT("HI!$A:$G"),5,0))</f>
        <v>24997.8</v>
      </c>
      <c r="E22" s="292">
        <f ca="1">IF(C22=0,0,D22/C22)</f>
        <v>0.97277318458711481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0.97277318458711481</v>
      </c>
      <c r="E23" s="292">
        <f t="shared" si="1"/>
        <v>0.97277318458711481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0.97277318458711481</v>
      </c>
      <c r="E24" s="292">
        <f t="shared" si="1"/>
        <v>0.97277318458711481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0.91776315789473684</v>
      </c>
      <c r="E26" s="292">
        <f t="shared" si="1"/>
        <v>0.96606648199445988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0.94731707317073166</v>
      </c>
      <c r="E27" s="292">
        <f t="shared" si="1"/>
        <v>0.94731707317073166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0.89554636917422958</v>
      </c>
      <c r="D28" s="296">
        <f>IF(ISERROR(VLOOKUP("Celkem:",'ZV Vyžád.'!$A:$M,7,0)),"",VLOOKUP("Celkem:",'ZV Vyžád.'!$A:$M,7,0))</f>
        <v>1.3526469918584294</v>
      </c>
      <c r="E28" s="292">
        <f t="shared" si="1"/>
        <v>1.5104153602964028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9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3266</v>
      </c>
    </row>
    <row r="2" spans="1:49" x14ac:dyDescent="0.3">
      <c r="A2" s="382" t="s">
        <v>309</v>
      </c>
    </row>
    <row r="3" spans="1:49" x14ac:dyDescent="0.3">
      <c r="A3" s="378" t="s">
        <v>214</v>
      </c>
      <c r="B3" s="403">
        <v>2016</v>
      </c>
      <c r="D3" s="379">
        <f>MAX(D5:D1048576)</f>
        <v>8</v>
      </c>
      <c r="F3" s="379">
        <f>SUMIF($E5:$E1048576,"&lt;10",F5:F1048576)</f>
        <v>14543678.219999999</v>
      </c>
      <c r="G3" s="379">
        <f t="shared" ref="G3:AW3" si="0">SUMIF($E5:$E1048576,"&lt;10",G5:G1048576)</f>
        <v>3612009</v>
      </c>
      <c r="H3" s="379">
        <f t="shared" si="0"/>
        <v>0</v>
      </c>
      <c r="I3" s="379">
        <f t="shared" si="0"/>
        <v>0</v>
      </c>
      <c r="J3" s="379">
        <f t="shared" si="0"/>
        <v>0</v>
      </c>
      <c r="K3" s="379">
        <f t="shared" si="0"/>
        <v>0</v>
      </c>
      <c r="L3" s="379">
        <f t="shared" si="0"/>
        <v>1229244</v>
      </c>
      <c r="M3" s="379">
        <f t="shared" si="0"/>
        <v>3888740.6000000006</v>
      </c>
      <c r="N3" s="379">
        <f t="shared" si="0"/>
        <v>0</v>
      </c>
      <c r="O3" s="379">
        <f t="shared" si="0"/>
        <v>0</v>
      </c>
      <c r="P3" s="379">
        <f t="shared" si="0"/>
        <v>1878424.5</v>
      </c>
      <c r="Q3" s="379">
        <f t="shared" si="0"/>
        <v>3142714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130333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0</v>
      </c>
      <c r="AN3" s="379">
        <f t="shared" si="0"/>
        <v>0</v>
      </c>
      <c r="AO3" s="379">
        <f t="shared" si="0"/>
        <v>156089</v>
      </c>
      <c r="AP3" s="379">
        <f t="shared" si="0"/>
        <v>0</v>
      </c>
      <c r="AQ3" s="379">
        <f t="shared" si="0"/>
        <v>0</v>
      </c>
      <c r="AR3" s="379">
        <f t="shared" si="0"/>
        <v>459408.13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46716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25</v>
      </c>
      <c r="D5" s="378">
        <v>1</v>
      </c>
      <c r="E5" s="378">
        <v>1</v>
      </c>
      <c r="F5" s="378">
        <v>30.2</v>
      </c>
      <c r="G5" s="378">
        <v>0</v>
      </c>
      <c r="H5" s="378">
        <v>0</v>
      </c>
      <c r="I5" s="378">
        <v>0</v>
      </c>
      <c r="J5" s="378">
        <v>0</v>
      </c>
      <c r="K5" s="378">
        <v>0</v>
      </c>
      <c r="L5" s="378">
        <v>3.1</v>
      </c>
      <c r="M5" s="378">
        <v>5.6</v>
      </c>
      <c r="N5" s="378">
        <v>0</v>
      </c>
      <c r="O5" s="378">
        <v>0</v>
      </c>
      <c r="P5" s="378">
        <v>8.75</v>
      </c>
      <c r="Q5" s="378">
        <v>9</v>
      </c>
      <c r="R5" s="378">
        <v>0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0.5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0</v>
      </c>
      <c r="AN5" s="378">
        <v>0</v>
      </c>
      <c r="AO5" s="378">
        <v>1</v>
      </c>
      <c r="AP5" s="378">
        <v>0</v>
      </c>
      <c r="AQ5" s="378">
        <v>0</v>
      </c>
      <c r="AR5" s="378">
        <v>2</v>
      </c>
      <c r="AS5" s="378">
        <v>0</v>
      </c>
      <c r="AT5" s="378">
        <v>0</v>
      </c>
      <c r="AU5" s="378">
        <v>0</v>
      </c>
      <c r="AV5" s="378">
        <v>0</v>
      </c>
      <c r="AW5" s="378">
        <v>0.25</v>
      </c>
    </row>
    <row r="6" spans="1:49" x14ac:dyDescent="0.3">
      <c r="A6" s="378" t="s">
        <v>217</v>
      </c>
      <c r="B6" s="403">
        <v>3</v>
      </c>
      <c r="C6" s="378">
        <v>25</v>
      </c>
      <c r="D6" s="378">
        <v>1</v>
      </c>
      <c r="E6" s="378">
        <v>2</v>
      </c>
      <c r="F6" s="378">
        <v>4319.17</v>
      </c>
      <c r="G6" s="378">
        <v>0</v>
      </c>
      <c r="H6" s="378">
        <v>0</v>
      </c>
      <c r="I6" s="378">
        <v>0</v>
      </c>
      <c r="J6" s="378">
        <v>0</v>
      </c>
      <c r="K6" s="378">
        <v>0</v>
      </c>
      <c r="L6" s="378">
        <v>496.4</v>
      </c>
      <c r="M6" s="378">
        <v>640.4</v>
      </c>
      <c r="N6" s="378">
        <v>0</v>
      </c>
      <c r="O6" s="378">
        <v>0</v>
      </c>
      <c r="P6" s="378">
        <v>1335.5</v>
      </c>
      <c r="Q6" s="378">
        <v>1270</v>
      </c>
      <c r="R6" s="378">
        <v>0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84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0</v>
      </c>
      <c r="AN6" s="378">
        <v>0</v>
      </c>
      <c r="AO6" s="378">
        <v>162.75</v>
      </c>
      <c r="AP6" s="378">
        <v>0</v>
      </c>
      <c r="AQ6" s="378">
        <v>0</v>
      </c>
      <c r="AR6" s="378">
        <v>288.13</v>
      </c>
      <c r="AS6" s="378">
        <v>0</v>
      </c>
      <c r="AT6" s="378">
        <v>0</v>
      </c>
      <c r="AU6" s="378">
        <v>0</v>
      </c>
      <c r="AV6" s="378">
        <v>0</v>
      </c>
      <c r="AW6" s="378">
        <v>42</v>
      </c>
    </row>
    <row r="7" spans="1:49" x14ac:dyDescent="0.3">
      <c r="A7" s="378" t="s">
        <v>218</v>
      </c>
      <c r="B7" s="403">
        <v>4</v>
      </c>
      <c r="C7" s="378">
        <v>25</v>
      </c>
      <c r="D7" s="378">
        <v>1</v>
      </c>
      <c r="E7" s="378">
        <v>3</v>
      </c>
      <c r="F7" s="378">
        <v>248.3</v>
      </c>
      <c r="G7" s="378">
        <v>0</v>
      </c>
      <c r="H7" s="378">
        <v>0</v>
      </c>
      <c r="I7" s="378">
        <v>0</v>
      </c>
      <c r="J7" s="378">
        <v>0</v>
      </c>
      <c r="K7" s="378">
        <v>0</v>
      </c>
      <c r="L7" s="378">
        <v>159.30000000000001</v>
      </c>
      <c r="M7" s="378">
        <v>84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5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25</v>
      </c>
      <c r="D8" s="378">
        <v>1</v>
      </c>
      <c r="E8" s="378">
        <v>4</v>
      </c>
      <c r="F8" s="378">
        <v>193.8</v>
      </c>
      <c r="G8" s="378">
        <v>0</v>
      </c>
      <c r="H8" s="378">
        <v>0</v>
      </c>
      <c r="I8" s="378">
        <v>0</v>
      </c>
      <c r="J8" s="378">
        <v>0</v>
      </c>
      <c r="K8" s="378">
        <v>0</v>
      </c>
      <c r="L8" s="378">
        <v>34</v>
      </c>
      <c r="M8" s="378">
        <v>112.8</v>
      </c>
      <c r="N8" s="378">
        <v>0</v>
      </c>
      <c r="O8" s="378">
        <v>0</v>
      </c>
      <c r="P8" s="378">
        <v>5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12</v>
      </c>
      <c r="AP8" s="378">
        <v>0</v>
      </c>
      <c r="AQ8" s="378">
        <v>0</v>
      </c>
      <c r="AR8" s="378">
        <v>30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25</v>
      </c>
      <c r="D9" s="378">
        <v>1</v>
      </c>
      <c r="E9" s="378">
        <v>5</v>
      </c>
      <c r="F9" s="378">
        <v>1414</v>
      </c>
      <c r="G9" s="378">
        <v>1414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25</v>
      </c>
      <c r="D10" s="378">
        <v>1</v>
      </c>
      <c r="E10" s="378">
        <v>6</v>
      </c>
      <c r="F10" s="378">
        <v>1642161</v>
      </c>
      <c r="G10" s="378">
        <v>458600</v>
      </c>
      <c r="H10" s="378">
        <v>0</v>
      </c>
      <c r="I10" s="378">
        <v>0</v>
      </c>
      <c r="J10" s="378">
        <v>0</v>
      </c>
      <c r="K10" s="378">
        <v>0</v>
      </c>
      <c r="L10" s="378">
        <v>155455</v>
      </c>
      <c r="M10" s="378">
        <v>398043</v>
      </c>
      <c r="N10" s="378">
        <v>0</v>
      </c>
      <c r="O10" s="378">
        <v>0</v>
      </c>
      <c r="P10" s="378">
        <v>275852</v>
      </c>
      <c r="Q10" s="378">
        <v>269193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14972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22490</v>
      </c>
      <c r="AP10" s="378">
        <v>0</v>
      </c>
      <c r="AQ10" s="378">
        <v>0</v>
      </c>
      <c r="AR10" s="378">
        <v>40558</v>
      </c>
      <c r="AS10" s="378">
        <v>0</v>
      </c>
      <c r="AT10" s="378">
        <v>0</v>
      </c>
      <c r="AU10" s="378">
        <v>0</v>
      </c>
      <c r="AV10" s="378">
        <v>0</v>
      </c>
      <c r="AW10" s="378">
        <v>6998</v>
      </c>
    </row>
    <row r="11" spans="1:49" x14ac:dyDescent="0.3">
      <c r="A11" s="378" t="s">
        <v>222</v>
      </c>
      <c r="B11" s="403">
        <v>8</v>
      </c>
      <c r="C11" s="378">
        <v>25</v>
      </c>
      <c r="D11" s="378">
        <v>1</v>
      </c>
      <c r="E11" s="378">
        <v>9</v>
      </c>
      <c r="F11" s="378">
        <v>40872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17814</v>
      </c>
      <c r="M11" s="378">
        <v>11978</v>
      </c>
      <c r="N11" s="378">
        <v>0</v>
      </c>
      <c r="O11" s="378">
        <v>0</v>
      </c>
      <c r="P11" s="378">
        <v>5730</v>
      </c>
      <c r="Q11" s="378">
        <v>5350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25</v>
      </c>
      <c r="D12" s="378">
        <v>1</v>
      </c>
      <c r="E12" s="378">
        <v>11</v>
      </c>
      <c r="F12" s="378">
        <v>5292.6208651399493</v>
      </c>
      <c r="G12" s="378">
        <v>0</v>
      </c>
      <c r="H12" s="378">
        <v>0</v>
      </c>
      <c r="I12" s="378">
        <v>0</v>
      </c>
      <c r="J12" s="378">
        <v>3625.9541984732823</v>
      </c>
      <c r="K12" s="378">
        <v>0</v>
      </c>
      <c r="L12" s="378">
        <v>0</v>
      </c>
      <c r="M12" s="378">
        <v>0</v>
      </c>
      <c r="N12" s="378">
        <v>0</v>
      </c>
      <c r="O12" s="378">
        <v>1666.6666666666667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25</v>
      </c>
      <c r="D13" s="378">
        <v>2</v>
      </c>
      <c r="E13" s="378">
        <v>1</v>
      </c>
      <c r="F13" s="378">
        <v>30.2</v>
      </c>
      <c r="G13" s="378">
        <v>0</v>
      </c>
      <c r="H13" s="378">
        <v>0</v>
      </c>
      <c r="I13" s="378">
        <v>0</v>
      </c>
      <c r="J13" s="378">
        <v>0</v>
      </c>
      <c r="K13" s="378">
        <v>0</v>
      </c>
      <c r="L13" s="378">
        <v>3.1</v>
      </c>
      <c r="M13" s="378">
        <v>5.6</v>
      </c>
      <c r="N13" s="378">
        <v>0</v>
      </c>
      <c r="O13" s="378">
        <v>0</v>
      </c>
      <c r="P13" s="378">
        <v>8.75</v>
      </c>
      <c r="Q13" s="378">
        <v>9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0.5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1</v>
      </c>
      <c r="AP13" s="378">
        <v>0</v>
      </c>
      <c r="AQ13" s="378">
        <v>0</v>
      </c>
      <c r="AR13" s="378">
        <v>2</v>
      </c>
      <c r="AS13" s="378">
        <v>0</v>
      </c>
      <c r="AT13" s="378">
        <v>0</v>
      </c>
      <c r="AU13" s="378">
        <v>0</v>
      </c>
      <c r="AV13" s="378">
        <v>0</v>
      </c>
      <c r="AW13" s="378">
        <v>0.25</v>
      </c>
    </row>
    <row r="14" spans="1:49" x14ac:dyDescent="0.3">
      <c r="A14" s="378" t="s">
        <v>225</v>
      </c>
      <c r="B14" s="403">
        <v>11</v>
      </c>
      <c r="C14" s="378">
        <v>25</v>
      </c>
      <c r="D14" s="378">
        <v>2</v>
      </c>
      <c r="E14" s="378">
        <v>2</v>
      </c>
      <c r="F14" s="378">
        <v>4550.2</v>
      </c>
      <c r="G14" s="378">
        <v>0</v>
      </c>
      <c r="H14" s="378">
        <v>0</v>
      </c>
      <c r="I14" s="378">
        <v>0</v>
      </c>
      <c r="J14" s="378">
        <v>0</v>
      </c>
      <c r="K14" s="378">
        <v>0</v>
      </c>
      <c r="L14" s="378">
        <v>471.6</v>
      </c>
      <c r="M14" s="378">
        <v>887.6</v>
      </c>
      <c r="N14" s="378">
        <v>0</v>
      </c>
      <c r="O14" s="378">
        <v>0</v>
      </c>
      <c r="P14" s="378">
        <v>1374</v>
      </c>
      <c r="Q14" s="378">
        <v>1230.5</v>
      </c>
      <c r="R14" s="378">
        <v>0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84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162.75</v>
      </c>
      <c r="AP14" s="378">
        <v>0</v>
      </c>
      <c r="AQ14" s="378">
        <v>0</v>
      </c>
      <c r="AR14" s="378">
        <v>299.75</v>
      </c>
      <c r="AS14" s="378">
        <v>0</v>
      </c>
      <c r="AT14" s="378">
        <v>0</v>
      </c>
      <c r="AU14" s="378">
        <v>0</v>
      </c>
      <c r="AV14" s="378">
        <v>0</v>
      </c>
      <c r="AW14" s="378">
        <v>40</v>
      </c>
    </row>
    <row r="15" spans="1:49" x14ac:dyDescent="0.3">
      <c r="A15" s="378" t="s">
        <v>226</v>
      </c>
      <c r="B15" s="403">
        <v>12</v>
      </c>
      <c r="C15" s="378">
        <v>25</v>
      </c>
      <c r="D15" s="378">
        <v>2</v>
      </c>
      <c r="E15" s="378">
        <v>3</v>
      </c>
      <c r="F15" s="378">
        <v>254.5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170.5</v>
      </c>
      <c r="M15" s="378">
        <v>77.5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6.5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25</v>
      </c>
      <c r="D16" s="378">
        <v>2</v>
      </c>
      <c r="E16" s="378">
        <v>4</v>
      </c>
      <c r="F16" s="378">
        <v>180.1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38.1</v>
      </c>
      <c r="M16" s="378">
        <v>113</v>
      </c>
      <c r="N16" s="378">
        <v>0</v>
      </c>
      <c r="O16" s="378">
        <v>0</v>
      </c>
      <c r="P16" s="378">
        <v>5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24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25</v>
      </c>
      <c r="D17" s="378">
        <v>2</v>
      </c>
      <c r="E17" s="378">
        <v>5</v>
      </c>
      <c r="F17" s="378">
        <v>1268</v>
      </c>
      <c r="G17" s="378">
        <v>1268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25</v>
      </c>
      <c r="D18" s="378">
        <v>2</v>
      </c>
      <c r="E18" s="378">
        <v>6</v>
      </c>
      <c r="F18" s="378">
        <v>1587244</v>
      </c>
      <c r="G18" s="378">
        <v>410350</v>
      </c>
      <c r="H18" s="378">
        <v>0</v>
      </c>
      <c r="I18" s="378">
        <v>0</v>
      </c>
      <c r="J18" s="378">
        <v>0</v>
      </c>
      <c r="K18" s="378">
        <v>0</v>
      </c>
      <c r="L18" s="378">
        <v>144147</v>
      </c>
      <c r="M18" s="378">
        <v>418289</v>
      </c>
      <c r="N18" s="378">
        <v>0</v>
      </c>
      <c r="O18" s="378">
        <v>0</v>
      </c>
      <c r="P18" s="378">
        <v>267029</v>
      </c>
      <c r="Q18" s="378">
        <v>266075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15224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19770</v>
      </c>
      <c r="AP18" s="378">
        <v>0</v>
      </c>
      <c r="AQ18" s="378">
        <v>0</v>
      </c>
      <c r="AR18" s="378">
        <v>39354</v>
      </c>
      <c r="AS18" s="378">
        <v>0</v>
      </c>
      <c r="AT18" s="378">
        <v>0</v>
      </c>
      <c r="AU18" s="378">
        <v>0</v>
      </c>
      <c r="AV18" s="378">
        <v>0</v>
      </c>
      <c r="AW18" s="378">
        <v>7006</v>
      </c>
    </row>
    <row r="19" spans="3:49" x14ac:dyDescent="0.3">
      <c r="C19" s="378">
        <v>25</v>
      </c>
      <c r="D19" s="378">
        <v>2</v>
      </c>
      <c r="E19" s="378">
        <v>9</v>
      </c>
      <c r="F19" s="378">
        <v>16427</v>
      </c>
      <c r="G19" s="378">
        <v>0</v>
      </c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5347</v>
      </c>
      <c r="N19" s="378">
        <v>0</v>
      </c>
      <c r="O19" s="378">
        <v>0</v>
      </c>
      <c r="P19" s="378">
        <v>5730</v>
      </c>
      <c r="Q19" s="378">
        <v>5350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0</v>
      </c>
      <c r="AS19" s="378">
        <v>0</v>
      </c>
      <c r="AT19" s="378">
        <v>0</v>
      </c>
      <c r="AU19" s="378">
        <v>0</v>
      </c>
      <c r="AV19" s="378">
        <v>0</v>
      </c>
      <c r="AW19" s="378">
        <v>0</v>
      </c>
    </row>
    <row r="20" spans="3:49" x14ac:dyDescent="0.3">
      <c r="C20" s="378">
        <v>25</v>
      </c>
      <c r="D20" s="378">
        <v>2</v>
      </c>
      <c r="E20" s="378">
        <v>11</v>
      </c>
      <c r="F20" s="378">
        <v>5292.6208651399493</v>
      </c>
      <c r="G20" s="378">
        <v>0</v>
      </c>
      <c r="H20" s="378">
        <v>0</v>
      </c>
      <c r="I20" s="378">
        <v>0</v>
      </c>
      <c r="J20" s="378">
        <v>3625.9541984732823</v>
      </c>
      <c r="K20" s="378">
        <v>0</v>
      </c>
      <c r="L20" s="378">
        <v>0</v>
      </c>
      <c r="M20" s="378">
        <v>0</v>
      </c>
      <c r="N20" s="378">
        <v>0</v>
      </c>
      <c r="O20" s="378">
        <v>1666.6666666666667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25</v>
      </c>
      <c r="D21" s="378">
        <v>3</v>
      </c>
      <c r="E21" s="378">
        <v>1</v>
      </c>
      <c r="F21" s="378">
        <v>31.2</v>
      </c>
      <c r="G21" s="378">
        <v>0</v>
      </c>
      <c r="H21" s="378">
        <v>0</v>
      </c>
      <c r="I21" s="378">
        <v>0</v>
      </c>
      <c r="J21" s="378">
        <v>0</v>
      </c>
      <c r="K21" s="378">
        <v>0</v>
      </c>
      <c r="L21" s="378">
        <v>3.1</v>
      </c>
      <c r="M21" s="378">
        <v>5.6</v>
      </c>
      <c r="N21" s="378">
        <v>0</v>
      </c>
      <c r="O21" s="378">
        <v>0</v>
      </c>
      <c r="P21" s="378">
        <v>5.75</v>
      </c>
      <c r="Q21" s="378">
        <v>12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0.5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1</v>
      </c>
      <c r="AP21" s="378">
        <v>0</v>
      </c>
      <c r="AQ21" s="378">
        <v>0</v>
      </c>
      <c r="AR21" s="378">
        <v>3</v>
      </c>
      <c r="AS21" s="378">
        <v>0</v>
      </c>
      <c r="AT21" s="378">
        <v>0</v>
      </c>
      <c r="AU21" s="378">
        <v>0</v>
      </c>
      <c r="AV21" s="378">
        <v>0</v>
      </c>
      <c r="AW21" s="378">
        <v>0.25</v>
      </c>
    </row>
    <row r="22" spans="3:49" x14ac:dyDescent="0.3">
      <c r="C22" s="378">
        <v>25</v>
      </c>
      <c r="D22" s="378">
        <v>3</v>
      </c>
      <c r="E22" s="378">
        <v>2</v>
      </c>
      <c r="F22" s="378">
        <v>5315.55</v>
      </c>
      <c r="G22" s="378">
        <v>0</v>
      </c>
      <c r="H22" s="378">
        <v>0</v>
      </c>
      <c r="I22" s="378">
        <v>0</v>
      </c>
      <c r="J22" s="378">
        <v>0</v>
      </c>
      <c r="K22" s="378">
        <v>0</v>
      </c>
      <c r="L22" s="378">
        <v>572</v>
      </c>
      <c r="M22" s="378">
        <v>976.8</v>
      </c>
      <c r="N22" s="378">
        <v>0</v>
      </c>
      <c r="O22" s="378">
        <v>0</v>
      </c>
      <c r="P22" s="378">
        <v>975</v>
      </c>
      <c r="Q22" s="378">
        <v>1936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92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178.25</v>
      </c>
      <c r="AP22" s="378">
        <v>0</v>
      </c>
      <c r="AQ22" s="378">
        <v>0</v>
      </c>
      <c r="AR22" s="378">
        <v>540.5</v>
      </c>
      <c r="AS22" s="378">
        <v>0</v>
      </c>
      <c r="AT22" s="378">
        <v>0</v>
      </c>
      <c r="AU22" s="378">
        <v>0</v>
      </c>
      <c r="AV22" s="378">
        <v>0</v>
      </c>
      <c r="AW22" s="378">
        <v>45</v>
      </c>
    </row>
    <row r="23" spans="3:49" x14ac:dyDescent="0.3">
      <c r="C23" s="378">
        <v>25</v>
      </c>
      <c r="D23" s="378">
        <v>3</v>
      </c>
      <c r="E23" s="378">
        <v>3</v>
      </c>
      <c r="F23" s="378">
        <v>255</v>
      </c>
      <c r="G23" s="378">
        <v>0</v>
      </c>
      <c r="H23" s="378">
        <v>0</v>
      </c>
      <c r="I23" s="378">
        <v>0</v>
      </c>
      <c r="J23" s="378">
        <v>0</v>
      </c>
      <c r="K23" s="378">
        <v>0</v>
      </c>
      <c r="L23" s="378">
        <v>128</v>
      </c>
      <c r="M23" s="378">
        <v>119</v>
      </c>
      <c r="N23" s="378">
        <v>0</v>
      </c>
      <c r="O23" s="378">
        <v>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8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25</v>
      </c>
      <c r="D24" s="378">
        <v>3</v>
      </c>
      <c r="E24" s="378">
        <v>4</v>
      </c>
      <c r="F24" s="378">
        <v>179.5</v>
      </c>
      <c r="G24" s="378">
        <v>0</v>
      </c>
      <c r="H24" s="378">
        <v>0</v>
      </c>
      <c r="I24" s="378">
        <v>0</v>
      </c>
      <c r="J24" s="378">
        <v>0</v>
      </c>
      <c r="K24" s="378">
        <v>0</v>
      </c>
      <c r="L24" s="378">
        <v>34</v>
      </c>
      <c r="M24" s="378">
        <v>109</v>
      </c>
      <c r="N24" s="378">
        <v>0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24.5</v>
      </c>
      <c r="AP24" s="378">
        <v>0</v>
      </c>
      <c r="AQ24" s="378">
        <v>0</v>
      </c>
      <c r="AR24" s="378">
        <v>12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25</v>
      </c>
      <c r="D25" s="378">
        <v>3</v>
      </c>
      <c r="E25" s="378">
        <v>5</v>
      </c>
      <c r="F25" s="378">
        <v>1379</v>
      </c>
      <c r="G25" s="378">
        <v>1379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25</v>
      </c>
      <c r="D26" s="378">
        <v>3</v>
      </c>
      <c r="E26" s="378">
        <v>6</v>
      </c>
      <c r="F26" s="378">
        <v>1680754</v>
      </c>
      <c r="G26" s="378">
        <v>442060</v>
      </c>
      <c r="H26" s="378">
        <v>0</v>
      </c>
      <c r="I26" s="378">
        <v>0</v>
      </c>
      <c r="J26" s="378">
        <v>0</v>
      </c>
      <c r="K26" s="378">
        <v>0</v>
      </c>
      <c r="L26" s="378">
        <v>137985</v>
      </c>
      <c r="M26" s="378">
        <v>434122</v>
      </c>
      <c r="N26" s="378">
        <v>0</v>
      </c>
      <c r="O26" s="378">
        <v>0</v>
      </c>
      <c r="P26" s="378">
        <v>179826</v>
      </c>
      <c r="Q26" s="378">
        <v>385935</v>
      </c>
      <c r="R26" s="378">
        <v>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15359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25905</v>
      </c>
      <c r="AP26" s="378">
        <v>0</v>
      </c>
      <c r="AQ26" s="378">
        <v>0</v>
      </c>
      <c r="AR26" s="378">
        <v>52545</v>
      </c>
      <c r="AS26" s="378">
        <v>0</v>
      </c>
      <c r="AT26" s="378">
        <v>0</v>
      </c>
      <c r="AU26" s="378">
        <v>0</v>
      </c>
      <c r="AV26" s="378">
        <v>0</v>
      </c>
      <c r="AW26" s="378">
        <v>7017</v>
      </c>
    </row>
    <row r="27" spans="3:49" x14ac:dyDescent="0.3">
      <c r="C27" s="378">
        <v>25</v>
      </c>
      <c r="D27" s="378">
        <v>3</v>
      </c>
      <c r="E27" s="378">
        <v>9</v>
      </c>
      <c r="F27" s="378">
        <v>17961</v>
      </c>
      <c r="G27" s="378">
        <v>0</v>
      </c>
      <c r="H27" s="378">
        <v>0</v>
      </c>
      <c r="I27" s="378">
        <v>0</v>
      </c>
      <c r="J27" s="378">
        <v>0</v>
      </c>
      <c r="K27" s="378">
        <v>0</v>
      </c>
      <c r="L27" s="378">
        <v>7472</v>
      </c>
      <c r="M27" s="378">
        <v>2989</v>
      </c>
      <c r="N27" s="378">
        <v>0</v>
      </c>
      <c r="O27" s="378">
        <v>0</v>
      </c>
      <c r="P27" s="378">
        <v>3000</v>
      </c>
      <c r="Q27" s="378">
        <v>4500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25</v>
      </c>
      <c r="D28" s="378">
        <v>3</v>
      </c>
      <c r="E28" s="378">
        <v>10</v>
      </c>
      <c r="F28" s="378">
        <v>10000</v>
      </c>
      <c r="G28" s="378">
        <v>0</v>
      </c>
      <c r="H28" s="378">
        <v>0</v>
      </c>
      <c r="I28" s="378">
        <v>0</v>
      </c>
      <c r="J28" s="378">
        <v>10000</v>
      </c>
      <c r="K28" s="378">
        <v>0</v>
      </c>
      <c r="L28" s="378">
        <v>0</v>
      </c>
      <c r="M28" s="378">
        <v>0</v>
      </c>
      <c r="N28" s="378">
        <v>0</v>
      </c>
      <c r="O28" s="378">
        <v>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0</v>
      </c>
    </row>
    <row r="29" spans="3:49" x14ac:dyDescent="0.3">
      <c r="C29" s="378">
        <v>25</v>
      </c>
      <c r="D29" s="378">
        <v>3</v>
      </c>
      <c r="E29" s="378">
        <v>11</v>
      </c>
      <c r="F29" s="378">
        <v>5292.6208651399493</v>
      </c>
      <c r="G29" s="378">
        <v>0</v>
      </c>
      <c r="H29" s="378">
        <v>0</v>
      </c>
      <c r="I29" s="378">
        <v>0</v>
      </c>
      <c r="J29" s="378">
        <v>3625.9541984732823</v>
      </c>
      <c r="K29" s="378">
        <v>0</v>
      </c>
      <c r="L29" s="378">
        <v>0</v>
      </c>
      <c r="M29" s="378">
        <v>0</v>
      </c>
      <c r="N29" s="378">
        <v>0</v>
      </c>
      <c r="O29" s="378">
        <v>1666.6666666666667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25</v>
      </c>
      <c r="D30" s="378">
        <v>4</v>
      </c>
      <c r="E30" s="378">
        <v>1</v>
      </c>
      <c r="F30" s="378">
        <v>32.200000000000003</v>
      </c>
      <c r="G30" s="378">
        <v>0</v>
      </c>
      <c r="H30" s="378">
        <v>0</v>
      </c>
      <c r="I30" s="378">
        <v>0</v>
      </c>
      <c r="J30" s="378">
        <v>0</v>
      </c>
      <c r="K30" s="378">
        <v>0</v>
      </c>
      <c r="L30" s="378">
        <v>3.1</v>
      </c>
      <c r="M30" s="378">
        <v>5.6</v>
      </c>
      <c r="N30" s="378">
        <v>0</v>
      </c>
      <c r="O30" s="378">
        <v>0</v>
      </c>
      <c r="P30" s="378">
        <v>6.75</v>
      </c>
      <c r="Q30" s="378">
        <v>12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0.5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1</v>
      </c>
      <c r="AP30" s="378">
        <v>0</v>
      </c>
      <c r="AQ30" s="378">
        <v>0</v>
      </c>
      <c r="AR30" s="378">
        <v>3</v>
      </c>
      <c r="AS30" s="378">
        <v>0</v>
      </c>
      <c r="AT30" s="378">
        <v>0</v>
      </c>
      <c r="AU30" s="378">
        <v>0</v>
      </c>
      <c r="AV30" s="378">
        <v>0</v>
      </c>
      <c r="AW30" s="378">
        <v>0.25</v>
      </c>
    </row>
    <row r="31" spans="3:49" x14ac:dyDescent="0.3">
      <c r="C31" s="378">
        <v>25</v>
      </c>
      <c r="D31" s="378">
        <v>4</v>
      </c>
      <c r="E31" s="378">
        <v>2</v>
      </c>
      <c r="F31" s="378">
        <v>4739.95</v>
      </c>
      <c r="G31" s="378">
        <v>0</v>
      </c>
      <c r="H31" s="378">
        <v>0</v>
      </c>
      <c r="I31" s="378">
        <v>0</v>
      </c>
      <c r="J31" s="378">
        <v>0</v>
      </c>
      <c r="K31" s="378">
        <v>0</v>
      </c>
      <c r="L31" s="378">
        <v>493.6</v>
      </c>
      <c r="M31" s="378">
        <v>913.6</v>
      </c>
      <c r="N31" s="378">
        <v>0</v>
      </c>
      <c r="O31" s="378">
        <v>0</v>
      </c>
      <c r="P31" s="378">
        <v>959</v>
      </c>
      <c r="Q31" s="378">
        <v>1606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80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162.75</v>
      </c>
      <c r="AP31" s="378">
        <v>0</v>
      </c>
      <c r="AQ31" s="378">
        <v>0</v>
      </c>
      <c r="AR31" s="378">
        <v>483</v>
      </c>
      <c r="AS31" s="378">
        <v>0</v>
      </c>
      <c r="AT31" s="378">
        <v>0</v>
      </c>
      <c r="AU31" s="378">
        <v>0</v>
      </c>
      <c r="AV31" s="378">
        <v>0</v>
      </c>
      <c r="AW31" s="378">
        <v>42</v>
      </c>
    </row>
    <row r="32" spans="3:49" x14ac:dyDescent="0.3">
      <c r="C32" s="378">
        <v>25</v>
      </c>
      <c r="D32" s="378">
        <v>4</v>
      </c>
      <c r="E32" s="378">
        <v>3</v>
      </c>
      <c r="F32" s="378">
        <v>212.6</v>
      </c>
      <c r="G32" s="378">
        <v>0</v>
      </c>
      <c r="H32" s="378">
        <v>0</v>
      </c>
      <c r="I32" s="378">
        <v>0</v>
      </c>
      <c r="J32" s="378">
        <v>0</v>
      </c>
      <c r="K32" s="378">
        <v>0</v>
      </c>
      <c r="L32" s="378">
        <v>112.3</v>
      </c>
      <c r="M32" s="378">
        <v>92.3</v>
      </c>
      <c r="N32" s="378">
        <v>0</v>
      </c>
      <c r="O32" s="378">
        <v>0</v>
      </c>
      <c r="P32" s="378">
        <v>0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8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0</v>
      </c>
      <c r="AN32" s="378">
        <v>0</v>
      </c>
      <c r="AO32" s="378">
        <v>0</v>
      </c>
      <c r="AP32" s="378">
        <v>0</v>
      </c>
      <c r="AQ32" s="378">
        <v>0</v>
      </c>
      <c r="AR32" s="378">
        <v>0</v>
      </c>
      <c r="AS32" s="378">
        <v>0</v>
      </c>
      <c r="AT32" s="378">
        <v>0</v>
      </c>
      <c r="AU32" s="378">
        <v>0</v>
      </c>
      <c r="AV32" s="378">
        <v>0</v>
      </c>
      <c r="AW32" s="378">
        <v>0</v>
      </c>
    </row>
    <row r="33" spans="3:49" x14ac:dyDescent="0.3">
      <c r="C33" s="378">
        <v>25</v>
      </c>
      <c r="D33" s="378">
        <v>4</v>
      </c>
      <c r="E33" s="378">
        <v>4</v>
      </c>
      <c r="F33" s="378">
        <v>182</v>
      </c>
      <c r="G33" s="378">
        <v>0</v>
      </c>
      <c r="H33" s="378">
        <v>0</v>
      </c>
      <c r="I33" s="378">
        <v>0</v>
      </c>
      <c r="J33" s="378">
        <v>0</v>
      </c>
      <c r="K33" s="378">
        <v>0</v>
      </c>
      <c r="L33" s="378">
        <v>34</v>
      </c>
      <c r="M33" s="378">
        <v>102</v>
      </c>
      <c r="N33" s="378">
        <v>0</v>
      </c>
      <c r="O33" s="378">
        <v>0</v>
      </c>
      <c r="P33" s="378">
        <v>8</v>
      </c>
      <c r="Q33" s="378">
        <v>20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  <c r="AP33" s="378">
        <v>0</v>
      </c>
      <c r="AQ33" s="378">
        <v>0</v>
      </c>
      <c r="AR33" s="378">
        <v>18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</row>
    <row r="34" spans="3:49" x14ac:dyDescent="0.3">
      <c r="C34" s="378">
        <v>25</v>
      </c>
      <c r="D34" s="378">
        <v>4</v>
      </c>
      <c r="E34" s="378">
        <v>5</v>
      </c>
      <c r="F34" s="378">
        <v>1410</v>
      </c>
      <c r="G34" s="378">
        <v>1410</v>
      </c>
      <c r="H34" s="378">
        <v>0</v>
      </c>
      <c r="I34" s="378">
        <v>0</v>
      </c>
      <c r="J34" s="378">
        <v>0</v>
      </c>
      <c r="K34" s="378">
        <v>0</v>
      </c>
      <c r="L34" s="378">
        <v>0</v>
      </c>
      <c r="M34" s="378">
        <v>0</v>
      </c>
      <c r="N34" s="378">
        <v>0</v>
      </c>
      <c r="O34" s="378">
        <v>0</v>
      </c>
      <c r="P34" s="378">
        <v>0</v>
      </c>
      <c r="Q34" s="378">
        <v>0</v>
      </c>
      <c r="R34" s="378">
        <v>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0</v>
      </c>
      <c r="AN34" s="378">
        <v>0</v>
      </c>
      <c r="AO34" s="378">
        <v>0</v>
      </c>
      <c r="AP34" s="378">
        <v>0</v>
      </c>
      <c r="AQ34" s="378">
        <v>0</v>
      </c>
      <c r="AR34" s="378">
        <v>0</v>
      </c>
      <c r="AS34" s="378">
        <v>0</v>
      </c>
      <c r="AT34" s="378">
        <v>0</v>
      </c>
      <c r="AU34" s="378">
        <v>0</v>
      </c>
      <c r="AV34" s="378">
        <v>0</v>
      </c>
      <c r="AW34" s="378">
        <v>0</v>
      </c>
    </row>
    <row r="35" spans="3:49" x14ac:dyDescent="0.3">
      <c r="C35" s="378">
        <v>25</v>
      </c>
      <c r="D35" s="378">
        <v>4</v>
      </c>
      <c r="E35" s="378">
        <v>6</v>
      </c>
      <c r="F35" s="378">
        <v>1675840</v>
      </c>
      <c r="G35" s="378">
        <v>463350</v>
      </c>
      <c r="H35" s="378">
        <v>0</v>
      </c>
      <c r="I35" s="378">
        <v>0</v>
      </c>
      <c r="J35" s="378">
        <v>0</v>
      </c>
      <c r="K35" s="378">
        <v>0</v>
      </c>
      <c r="L35" s="378">
        <v>150418</v>
      </c>
      <c r="M35" s="378">
        <v>418084</v>
      </c>
      <c r="N35" s="378">
        <v>0</v>
      </c>
      <c r="O35" s="378">
        <v>0</v>
      </c>
      <c r="P35" s="378">
        <v>192196</v>
      </c>
      <c r="Q35" s="378">
        <v>351026</v>
      </c>
      <c r="R35" s="378">
        <v>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15631</v>
      </c>
      <c r="Z35" s="378">
        <v>0</v>
      </c>
      <c r="AA35" s="378">
        <v>0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20271</v>
      </c>
      <c r="AP35" s="378">
        <v>0</v>
      </c>
      <c r="AQ35" s="378">
        <v>0</v>
      </c>
      <c r="AR35" s="378">
        <v>55147</v>
      </c>
      <c r="AS35" s="378">
        <v>0</v>
      </c>
      <c r="AT35" s="378">
        <v>0</v>
      </c>
      <c r="AU35" s="378">
        <v>0</v>
      </c>
      <c r="AV35" s="378">
        <v>0</v>
      </c>
      <c r="AW35" s="378">
        <v>9717</v>
      </c>
    </row>
    <row r="36" spans="3:49" x14ac:dyDescent="0.3">
      <c r="C36" s="378">
        <v>25</v>
      </c>
      <c r="D36" s="378">
        <v>4</v>
      </c>
      <c r="E36" s="378">
        <v>9</v>
      </c>
      <c r="F36" s="378">
        <v>30478</v>
      </c>
      <c r="G36" s="378">
        <v>0</v>
      </c>
      <c r="H36" s="378">
        <v>0</v>
      </c>
      <c r="I36" s="378">
        <v>0</v>
      </c>
      <c r="J36" s="378">
        <v>0</v>
      </c>
      <c r="K36" s="378">
        <v>0</v>
      </c>
      <c r="L36" s="378">
        <v>7273</v>
      </c>
      <c r="M36" s="378">
        <v>2989</v>
      </c>
      <c r="N36" s="378">
        <v>0</v>
      </c>
      <c r="O36" s="378">
        <v>0</v>
      </c>
      <c r="P36" s="378">
        <v>7600</v>
      </c>
      <c r="Q36" s="378">
        <v>11300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1316</v>
      </c>
      <c r="AS36" s="378">
        <v>0</v>
      </c>
      <c r="AT36" s="378">
        <v>0</v>
      </c>
      <c r="AU36" s="378">
        <v>0</v>
      </c>
      <c r="AV36" s="378">
        <v>0</v>
      </c>
      <c r="AW36" s="378">
        <v>0</v>
      </c>
    </row>
    <row r="37" spans="3:49" x14ac:dyDescent="0.3">
      <c r="C37" s="378">
        <v>25</v>
      </c>
      <c r="D37" s="378">
        <v>4</v>
      </c>
      <c r="E37" s="378">
        <v>11</v>
      </c>
      <c r="F37" s="378">
        <v>5292.6208651399493</v>
      </c>
      <c r="G37" s="378">
        <v>0</v>
      </c>
      <c r="H37" s="378">
        <v>0</v>
      </c>
      <c r="I37" s="378">
        <v>0</v>
      </c>
      <c r="J37" s="378">
        <v>3625.9541984732823</v>
      </c>
      <c r="K37" s="378">
        <v>0</v>
      </c>
      <c r="L37" s="378">
        <v>0</v>
      </c>
      <c r="M37" s="378">
        <v>0</v>
      </c>
      <c r="N37" s="378">
        <v>0</v>
      </c>
      <c r="O37" s="378">
        <v>1666.6666666666667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</row>
    <row r="38" spans="3:49" x14ac:dyDescent="0.3">
      <c r="C38" s="378">
        <v>25</v>
      </c>
      <c r="D38" s="378">
        <v>5</v>
      </c>
      <c r="E38" s="378">
        <v>1</v>
      </c>
      <c r="F38" s="378">
        <v>31.95</v>
      </c>
      <c r="G38" s="378">
        <v>0</v>
      </c>
      <c r="H38" s="378">
        <v>0</v>
      </c>
      <c r="I38" s="378">
        <v>0</v>
      </c>
      <c r="J38" s="378">
        <v>0</v>
      </c>
      <c r="K38" s="378">
        <v>0</v>
      </c>
      <c r="L38" s="378">
        <v>2.75</v>
      </c>
      <c r="M38" s="378">
        <v>5.95</v>
      </c>
      <c r="N38" s="378">
        <v>0</v>
      </c>
      <c r="O38" s="378">
        <v>0</v>
      </c>
      <c r="P38" s="378">
        <v>6.75</v>
      </c>
      <c r="Q38" s="378">
        <v>12</v>
      </c>
      <c r="R38" s="378">
        <v>0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0.5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0</v>
      </c>
      <c r="AG38" s="378">
        <v>0</v>
      </c>
      <c r="AH38" s="378">
        <v>0</v>
      </c>
      <c r="AI38" s="378">
        <v>0</v>
      </c>
      <c r="AJ38" s="378">
        <v>0</v>
      </c>
      <c r="AK38" s="378">
        <v>0</v>
      </c>
      <c r="AL38" s="378">
        <v>0</v>
      </c>
      <c r="AM38" s="378">
        <v>0</v>
      </c>
      <c r="AN38" s="378">
        <v>0</v>
      </c>
      <c r="AO38" s="378">
        <v>1</v>
      </c>
      <c r="AP38" s="378">
        <v>0</v>
      </c>
      <c r="AQ38" s="378">
        <v>0</v>
      </c>
      <c r="AR38" s="378">
        <v>3</v>
      </c>
      <c r="AS38" s="378">
        <v>0</v>
      </c>
      <c r="AT38" s="378">
        <v>0</v>
      </c>
      <c r="AU38" s="378">
        <v>0</v>
      </c>
      <c r="AV38" s="378">
        <v>0</v>
      </c>
      <c r="AW38" s="378">
        <v>0</v>
      </c>
    </row>
    <row r="39" spans="3:49" x14ac:dyDescent="0.3">
      <c r="C39" s="378">
        <v>25</v>
      </c>
      <c r="D39" s="378">
        <v>5</v>
      </c>
      <c r="E39" s="378">
        <v>2</v>
      </c>
      <c r="F39" s="378">
        <v>4967.95</v>
      </c>
      <c r="G39" s="378">
        <v>0</v>
      </c>
      <c r="H39" s="378">
        <v>0</v>
      </c>
      <c r="I39" s="378">
        <v>0</v>
      </c>
      <c r="J39" s="378">
        <v>0</v>
      </c>
      <c r="K39" s="378">
        <v>0</v>
      </c>
      <c r="L39" s="378">
        <v>410.8</v>
      </c>
      <c r="M39" s="378">
        <v>996.4</v>
      </c>
      <c r="N39" s="378">
        <v>0</v>
      </c>
      <c r="O39" s="378">
        <v>0</v>
      </c>
      <c r="P39" s="378">
        <v>1114</v>
      </c>
      <c r="Q39" s="378">
        <v>1819</v>
      </c>
      <c r="R39" s="378">
        <v>0</v>
      </c>
      <c r="S39" s="378">
        <v>0</v>
      </c>
      <c r="T39" s="378">
        <v>0</v>
      </c>
      <c r="U39" s="378">
        <v>0</v>
      </c>
      <c r="V39" s="378">
        <v>0</v>
      </c>
      <c r="W39" s="378">
        <v>0</v>
      </c>
      <c r="X39" s="378">
        <v>0</v>
      </c>
      <c r="Y39" s="378">
        <v>88</v>
      </c>
      <c r="Z39" s="378">
        <v>0</v>
      </c>
      <c r="AA39" s="378">
        <v>0</v>
      </c>
      <c r="AB39" s="378">
        <v>0</v>
      </c>
      <c r="AC39" s="378">
        <v>0</v>
      </c>
      <c r="AD39" s="378">
        <v>0</v>
      </c>
      <c r="AE39" s="378">
        <v>0</v>
      </c>
      <c r="AF39" s="378">
        <v>0</v>
      </c>
      <c r="AG39" s="378">
        <v>0</v>
      </c>
      <c r="AH39" s="378">
        <v>0</v>
      </c>
      <c r="AI39" s="378">
        <v>0</v>
      </c>
      <c r="AJ39" s="378">
        <v>0</v>
      </c>
      <c r="AK39" s="378">
        <v>0</v>
      </c>
      <c r="AL39" s="378">
        <v>0</v>
      </c>
      <c r="AM39" s="378">
        <v>0</v>
      </c>
      <c r="AN39" s="378">
        <v>0</v>
      </c>
      <c r="AO39" s="378">
        <v>38.75</v>
      </c>
      <c r="AP39" s="378">
        <v>0</v>
      </c>
      <c r="AQ39" s="378">
        <v>0</v>
      </c>
      <c r="AR39" s="378">
        <v>501</v>
      </c>
      <c r="AS39" s="378">
        <v>0</v>
      </c>
      <c r="AT39" s="378">
        <v>0</v>
      </c>
      <c r="AU39" s="378">
        <v>0</v>
      </c>
      <c r="AV39" s="378">
        <v>0</v>
      </c>
      <c r="AW39" s="378">
        <v>0</v>
      </c>
    </row>
    <row r="40" spans="3:49" x14ac:dyDescent="0.3">
      <c r="C40" s="378">
        <v>25</v>
      </c>
      <c r="D40" s="378">
        <v>5</v>
      </c>
      <c r="E40" s="378">
        <v>3</v>
      </c>
      <c r="F40" s="378">
        <v>267.89999999999998</v>
      </c>
      <c r="G40" s="378">
        <v>0</v>
      </c>
      <c r="H40" s="378">
        <v>0</v>
      </c>
      <c r="I40" s="378">
        <v>0</v>
      </c>
      <c r="J40" s="378">
        <v>0</v>
      </c>
      <c r="K40" s="378">
        <v>0</v>
      </c>
      <c r="L40" s="378">
        <v>111.7</v>
      </c>
      <c r="M40" s="378">
        <v>138.19999999999999</v>
      </c>
      <c r="N40" s="378">
        <v>0</v>
      </c>
      <c r="O40" s="378">
        <v>0</v>
      </c>
      <c r="P40" s="378">
        <v>10.5</v>
      </c>
      <c r="Q40" s="378">
        <v>0</v>
      </c>
      <c r="R40" s="378">
        <v>0</v>
      </c>
      <c r="S40" s="378">
        <v>0</v>
      </c>
      <c r="T40" s="378">
        <v>0</v>
      </c>
      <c r="U40" s="378">
        <v>0</v>
      </c>
      <c r="V40" s="378">
        <v>0</v>
      </c>
      <c r="W40" s="378">
        <v>0</v>
      </c>
      <c r="X40" s="378">
        <v>0</v>
      </c>
      <c r="Y40" s="378">
        <v>7.5</v>
      </c>
      <c r="Z40" s="378">
        <v>0</v>
      </c>
      <c r="AA40" s="378">
        <v>0</v>
      </c>
      <c r="AB40" s="378">
        <v>0</v>
      </c>
      <c r="AC40" s="378">
        <v>0</v>
      </c>
      <c r="AD40" s="378">
        <v>0</v>
      </c>
      <c r="AE40" s="378">
        <v>0</v>
      </c>
      <c r="AF40" s="378">
        <v>0</v>
      </c>
      <c r="AG40" s="378">
        <v>0</v>
      </c>
      <c r="AH40" s="378">
        <v>0</v>
      </c>
      <c r="AI40" s="378">
        <v>0</v>
      </c>
      <c r="AJ40" s="378">
        <v>0</v>
      </c>
      <c r="AK40" s="378">
        <v>0</v>
      </c>
      <c r="AL40" s="378">
        <v>0</v>
      </c>
      <c r="AM40" s="378">
        <v>0</v>
      </c>
      <c r="AN40" s="378">
        <v>0</v>
      </c>
      <c r="AO40" s="378">
        <v>0</v>
      </c>
      <c r="AP40" s="378">
        <v>0</v>
      </c>
      <c r="AQ40" s="378">
        <v>0</v>
      </c>
      <c r="AR40" s="378">
        <v>0</v>
      </c>
      <c r="AS40" s="378">
        <v>0</v>
      </c>
      <c r="AT40" s="378">
        <v>0</v>
      </c>
      <c r="AU40" s="378">
        <v>0</v>
      </c>
      <c r="AV40" s="378">
        <v>0</v>
      </c>
      <c r="AW40" s="378">
        <v>0</v>
      </c>
    </row>
    <row r="41" spans="3:49" x14ac:dyDescent="0.3">
      <c r="C41" s="378">
        <v>25</v>
      </c>
      <c r="D41" s="378">
        <v>5</v>
      </c>
      <c r="E41" s="378">
        <v>4</v>
      </c>
      <c r="F41" s="378">
        <v>165</v>
      </c>
      <c r="G41" s="378">
        <v>0</v>
      </c>
      <c r="H41" s="378">
        <v>0</v>
      </c>
      <c r="I41" s="378">
        <v>0</v>
      </c>
      <c r="J41" s="378">
        <v>0</v>
      </c>
      <c r="K41" s="378">
        <v>0</v>
      </c>
      <c r="L41" s="378">
        <v>34</v>
      </c>
      <c r="M41" s="378">
        <v>107</v>
      </c>
      <c r="N41" s="378">
        <v>0</v>
      </c>
      <c r="O41" s="378">
        <v>0</v>
      </c>
      <c r="P41" s="378">
        <v>0</v>
      </c>
      <c r="Q41" s="378">
        <v>0</v>
      </c>
      <c r="R41" s="378">
        <v>0</v>
      </c>
      <c r="S41" s="378">
        <v>0</v>
      </c>
      <c r="T41" s="378">
        <v>0</v>
      </c>
      <c r="U41" s="378">
        <v>0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0</v>
      </c>
      <c r="AG41" s="378">
        <v>0</v>
      </c>
      <c r="AH41" s="378">
        <v>0</v>
      </c>
      <c r="AI41" s="378">
        <v>0</v>
      </c>
      <c r="AJ41" s="378">
        <v>0</v>
      </c>
      <c r="AK41" s="378">
        <v>0</v>
      </c>
      <c r="AL41" s="378">
        <v>0</v>
      </c>
      <c r="AM41" s="378">
        <v>0</v>
      </c>
      <c r="AN41" s="378">
        <v>0</v>
      </c>
      <c r="AO41" s="378">
        <v>0</v>
      </c>
      <c r="AP41" s="378">
        <v>0</v>
      </c>
      <c r="AQ41" s="378">
        <v>0</v>
      </c>
      <c r="AR41" s="378">
        <v>24</v>
      </c>
      <c r="AS41" s="378">
        <v>0</v>
      </c>
      <c r="AT41" s="378">
        <v>0</v>
      </c>
      <c r="AU41" s="378">
        <v>0</v>
      </c>
      <c r="AV41" s="378">
        <v>0</v>
      </c>
      <c r="AW41" s="378">
        <v>0</v>
      </c>
    </row>
    <row r="42" spans="3:49" x14ac:dyDescent="0.3">
      <c r="C42" s="378">
        <v>25</v>
      </c>
      <c r="D42" s="378">
        <v>5</v>
      </c>
      <c r="E42" s="378">
        <v>5</v>
      </c>
      <c r="F42" s="378">
        <v>1380</v>
      </c>
      <c r="G42" s="378">
        <v>1380</v>
      </c>
      <c r="H42" s="378">
        <v>0</v>
      </c>
      <c r="I42" s="378">
        <v>0</v>
      </c>
      <c r="J42" s="378">
        <v>0</v>
      </c>
      <c r="K42" s="378">
        <v>0</v>
      </c>
      <c r="L42" s="378">
        <v>0</v>
      </c>
      <c r="M42" s="378">
        <v>0</v>
      </c>
      <c r="N42" s="378">
        <v>0</v>
      </c>
      <c r="O42" s="378">
        <v>0</v>
      </c>
      <c r="P42" s="378">
        <v>0</v>
      </c>
      <c r="Q42" s="378">
        <v>0</v>
      </c>
      <c r="R42" s="378">
        <v>0</v>
      </c>
      <c r="S42" s="378">
        <v>0</v>
      </c>
      <c r="T42" s="378">
        <v>0</v>
      </c>
      <c r="U42" s="378">
        <v>0</v>
      </c>
      <c r="V42" s="378">
        <v>0</v>
      </c>
      <c r="W42" s="378">
        <v>0</v>
      </c>
      <c r="X42" s="378">
        <v>0</v>
      </c>
      <c r="Y42" s="378">
        <v>0</v>
      </c>
      <c r="Z42" s="378">
        <v>0</v>
      </c>
      <c r="AA42" s="378">
        <v>0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0</v>
      </c>
      <c r="AJ42" s="378">
        <v>0</v>
      </c>
      <c r="AK42" s="378">
        <v>0</v>
      </c>
      <c r="AL42" s="378">
        <v>0</v>
      </c>
      <c r="AM42" s="378">
        <v>0</v>
      </c>
      <c r="AN42" s="378">
        <v>0</v>
      </c>
      <c r="AO42" s="378">
        <v>0</v>
      </c>
      <c r="AP42" s="378">
        <v>0</v>
      </c>
      <c r="AQ42" s="378">
        <v>0</v>
      </c>
      <c r="AR42" s="378">
        <v>0</v>
      </c>
      <c r="AS42" s="378">
        <v>0</v>
      </c>
      <c r="AT42" s="378">
        <v>0</v>
      </c>
      <c r="AU42" s="378">
        <v>0</v>
      </c>
      <c r="AV42" s="378">
        <v>0</v>
      </c>
      <c r="AW42" s="378">
        <v>0</v>
      </c>
    </row>
    <row r="43" spans="3:49" x14ac:dyDescent="0.3">
      <c r="C43" s="378">
        <v>25</v>
      </c>
      <c r="D43" s="378">
        <v>5</v>
      </c>
      <c r="E43" s="378">
        <v>6</v>
      </c>
      <c r="F43" s="378">
        <v>1693742</v>
      </c>
      <c r="G43" s="378">
        <v>446250</v>
      </c>
      <c r="H43" s="378">
        <v>0</v>
      </c>
      <c r="I43" s="378">
        <v>0</v>
      </c>
      <c r="J43" s="378">
        <v>0</v>
      </c>
      <c r="K43" s="378">
        <v>0</v>
      </c>
      <c r="L43" s="378">
        <v>130734</v>
      </c>
      <c r="M43" s="378">
        <v>457945</v>
      </c>
      <c r="N43" s="378">
        <v>0</v>
      </c>
      <c r="O43" s="378">
        <v>0</v>
      </c>
      <c r="P43" s="378">
        <v>204784</v>
      </c>
      <c r="Q43" s="378">
        <v>375092</v>
      </c>
      <c r="R43" s="378">
        <v>0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15476</v>
      </c>
      <c r="Z43" s="378">
        <v>0</v>
      </c>
      <c r="AA43" s="378">
        <v>0</v>
      </c>
      <c r="AB43" s="378">
        <v>0</v>
      </c>
      <c r="AC43" s="378">
        <v>0</v>
      </c>
      <c r="AD43" s="378">
        <v>0</v>
      </c>
      <c r="AE43" s="378">
        <v>0</v>
      </c>
      <c r="AF43" s="378">
        <v>0</v>
      </c>
      <c r="AG43" s="378">
        <v>0</v>
      </c>
      <c r="AH43" s="378">
        <v>0</v>
      </c>
      <c r="AI43" s="378">
        <v>0</v>
      </c>
      <c r="AJ43" s="378">
        <v>0</v>
      </c>
      <c r="AK43" s="378">
        <v>0</v>
      </c>
      <c r="AL43" s="378">
        <v>0</v>
      </c>
      <c r="AM43" s="378">
        <v>0</v>
      </c>
      <c r="AN43" s="378">
        <v>0</v>
      </c>
      <c r="AO43" s="378">
        <v>8482</v>
      </c>
      <c r="AP43" s="378">
        <v>0</v>
      </c>
      <c r="AQ43" s="378">
        <v>0</v>
      </c>
      <c r="AR43" s="378">
        <v>54979</v>
      </c>
      <c r="AS43" s="378">
        <v>0</v>
      </c>
      <c r="AT43" s="378">
        <v>0</v>
      </c>
      <c r="AU43" s="378">
        <v>0</v>
      </c>
      <c r="AV43" s="378">
        <v>0</v>
      </c>
      <c r="AW43" s="378">
        <v>0</v>
      </c>
    </row>
    <row r="44" spans="3:49" x14ac:dyDescent="0.3">
      <c r="C44" s="378">
        <v>25</v>
      </c>
      <c r="D44" s="378">
        <v>5</v>
      </c>
      <c r="E44" s="378">
        <v>9</v>
      </c>
      <c r="F44" s="378">
        <v>1494</v>
      </c>
      <c r="G44" s="378">
        <v>0</v>
      </c>
      <c r="H44" s="378">
        <v>0</v>
      </c>
      <c r="I44" s="378">
        <v>0</v>
      </c>
      <c r="J44" s="378">
        <v>0</v>
      </c>
      <c r="K44" s="378">
        <v>0</v>
      </c>
      <c r="L44" s="378">
        <v>1494</v>
      </c>
      <c r="M44" s="378">
        <v>0</v>
      </c>
      <c r="N44" s="378">
        <v>0</v>
      </c>
      <c r="O44" s="378">
        <v>0</v>
      </c>
      <c r="P44" s="378">
        <v>0</v>
      </c>
      <c r="Q44" s="378">
        <v>0</v>
      </c>
      <c r="R44" s="378">
        <v>0</v>
      </c>
      <c r="S44" s="378">
        <v>0</v>
      </c>
      <c r="T44" s="378">
        <v>0</v>
      </c>
      <c r="U44" s="378">
        <v>0</v>
      </c>
      <c r="V44" s="378">
        <v>0</v>
      </c>
      <c r="W44" s="378">
        <v>0</v>
      </c>
      <c r="X44" s="378">
        <v>0</v>
      </c>
      <c r="Y44" s="378">
        <v>0</v>
      </c>
      <c r="Z44" s="378">
        <v>0</v>
      </c>
      <c r="AA44" s="378">
        <v>0</v>
      </c>
      <c r="AB44" s="378">
        <v>0</v>
      </c>
      <c r="AC44" s="378">
        <v>0</v>
      </c>
      <c r="AD44" s="378">
        <v>0</v>
      </c>
      <c r="AE44" s="378">
        <v>0</v>
      </c>
      <c r="AF44" s="378">
        <v>0</v>
      </c>
      <c r="AG44" s="378">
        <v>0</v>
      </c>
      <c r="AH44" s="378">
        <v>0</v>
      </c>
      <c r="AI44" s="378">
        <v>0</v>
      </c>
      <c r="AJ44" s="378">
        <v>0</v>
      </c>
      <c r="AK44" s="378">
        <v>0</v>
      </c>
      <c r="AL44" s="378">
        <v>0</v>
      </c>
      <c r="AM44" s="378">
        <v>0</v>
      </c>
      <c r="AN44" s="378">
        <v>0</v>
      </c>
      <c r="AO44" s="378">
        <v>0</v>
      </c>
      <c r="AP44" s="378">
        <v>0</v>
      </c>
      <c r="AQ44" s="378">
        <v>0</v>
      </c>
      <c r="AR44" s="378">
        <v>0</v>
      </c>
      <c r="AS44" s="378">
        <v>0</v>
      </c>
      <c r="AT44" s="378">
        <v>0</v>
      </c>
      <c r="AU44" s="378">
        <v>0</v>
      </c>
      <c r="AV44" s="378">
        <v>0</v>
      </c>
      <c r="AW44" s="378">
        <v>0</v>
      </c>
    </row>
    <row r="45" spans="3:49" x14ac:dyDescent="0.3">
      <c r="C45" s="378">
        <v>25</v>
      </c>
      <c r="D45" s="378">
        <v>5</v>
      </c>
      <c r="E45" s="378">
        <v>11</v>
      </c>
      <c r="F45" s="378">
        <v>5292.6208651399493</v>
      </c>
      <c r="G45" s="378">
        <v>0</v>
      </c>
      <c r="H45" s="378">
        <v>0</v>
      </c>
      <c r="I45" s="378">
        <v>0</v>
      </c>
      <c r="J45" s="378">
        <v>3625.9541984732823</v>
      </c>
      <c r="K45" s="378">
        <v>0</v>
      </c>
      <c r="L45" s="378">
        <v>0</v>
      </c>
      <c r="M45" s="378">
        <v>0</v>
      </c>
      <c r="N45" s="378">
        <v>0</v>
      </c>
      <c r="O45" s="378">
        <v>1666.6666666666667</v>
      </c>
      <c r="P45" s="378">
        <v>0</v>
      </c>
      <c r="Q45" s="378">
        <v>0</v>
      </c>
      <c r="R45" s="378">
        <v>0</v>
      </c>
      <c r="S45" s="378">
        <v>0</v>
      </c>
      <c r="T45" s="378">
        <v>0</v>
      </c>
      <c r="U45" s="378">
        <v>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0</v>
      </c>
      <c r="AG45" s="378">
        <v>0</v>
      </c>
      <c r="AH45" s="378">
        <v>0</v>
      </c>
      <c r="AI45" s="378">
        <v>0</v>
      </c>
      <c r="AJ45" s="378">
        <v>0</v>
      </c>
      <c r="AK45" s="378">
        <v>0</v>
      </c>
      <c r="AL45" s="378">
        <v>0</v>
      </c>
      <c r="AM45" s="378">
        <v>0</v>
      </c>
      <c r="AN45" s="378">
        <v>0</v>
      </c>
      <c r="AO45" s="378">
        <v>0</v>
      </c>
      <c r="AP45" s="378">
        <v>0</v>
      </c>
      <c r="AQ45" s="378">
        <v>0</v>
      </c>
      <c r="AR45" s="378">
        <v>0</v>
      </c>
      <c r="AS45" s="378">
        <v>0</v>
      </c>
      <c r="AT45" s="378">
        <v>0</v>
      </c>
      <c r="AU45" s="378">
        <v>0</v>
      </c>
      <c r="AV45" s="378">
        <v>0</v>
      </c>
      <c r="AW45" s="378">
        <v>0</v>
      </c>
    </row>
    <row r="46" spans="3:49" x14ac:dyDescent="0.3">
      <c r="C46" s="378">
        <v>25</v>
      </c>
      <c r="D46" s="378">
        <v>6</v>
      </c>
      <c r="E46" s="378">
        <v>1</v>
      </c>
      <c r="F46" s="378">
        <v>31.95</v>
      </c>
      <c r="G46" s="378">
        <v>0</v>
      </c>
      <c r="H46" s="378">
        <v>0</v>
      </c>
      <c r="I46" s="378">
        <v>0</v>
      </c>
      <c r="J46" s="378">
        <v>0</v>
      </c>
      <c r="K46" s="378">
        <v>0</v>
      </c>
      <c r="L46" s="378">
        <v>2.75</v>
      </c>
      <c r="M46" s="378">
        <v>5.95</v>
      </c>
      <c r="N46" s="378">
        <v>0</v>
      </c>
      <c r="O46" s="378">
        <v>0</v>
      </c>
      <c r="P46" s="378">
        <v>6.75</v>
      </c>
      <c r="Q46" s="378">
        <v>12</v>
      </c>
      <c r="R46" s="378">
        <v>0</v>
      </c>
      <c r="S46" s="378">
        <v>0</v>
      </c>
      <c r="T46" s="378">
        <v>0</v>
      </c>
      <c r="U46" s="378">
        <v>0</v>
      </c>
      <c r="V46" s="378">
        <v>0</v>
      </c>
      <c r="W46" s="378">
        <v>0</v>
      </c>
      <c r="X46" s="378">
        <v>0</v>
      </c>
      <c r="Y46" s="378">
        <v>0.5</v>
      </c>
      <c r="Z46" s="378">
        <v>0</v>
      </c>
      <c r="AA46" s="378">
        <v>0</v>
      </c>
      <c r="AB46" s="378">
        <v>0</v>
      </c>
      <c r="AC46" s="378">
        <v>0</v>
      </c>
      <c r="AD46" s="378">
        <v>0</v>
      </c>
      <c r="AE46" s="378">
        <v>0</v>
      </c>
      <c r="AF46" s="378">
        <v>0</v>
      </c>
      <c r="AG46" s="378">
        <v>0</v>
      </c>
      <c r="AH46" s="378">
        <v>0</v>
      </c>
      <c r="AI46" s="378">
        <v>0</v>
      </c>
      <c r="AJ46" s="378">
        <v>0</v>
      </c>
      <c r="AK46" s="378">
        <v>0</v>
      </c>
      <c r="AL46" s="378">
        <v>0</v>
      </c>
      <c r="AM46" s="378">
        <v>0</v>
      </c>
      <c r="AN46" s="378">
        <v>0</v>
      </c>
      <c r="AO46" s="378">
        <v>1</v>
      </c>
      <c r="AP46" s="378">
        <v>0</v>
      </c>
      <c r="AQ46" s="378">
        <v>0</v>
      </c>
      <c r="AR46" s="378">
        <v>3</v>
      </c>
      <c r="AS46" s="378">
        <v>0</v>
      </c>
      <c r="AT46" s="378">
        <v>0</v>
      </c>
      <c r="AU46" s="378">
        <v>0</v>
      </c>
      <c r="AV46" s="378">
        <v>0</v>
      </c>
      <c r="AW46" s="378">
        <v>0</v>
      </c>
    </row>
    <row r="47" spans="3:49" x14ac:dyDescent="0.3">
      <c r="C47" s="378">
        <v>25</v>
      </c>
      <c r="D47" s="378">
        <v>6</v>
      </c>
      <c r="E47" s="378">
        <v>2</v>
      </c>
      <c r="F47" s="378">
        <v>4690.8</v>
      </c>
      <c r="G47" s="378">
        <v>0</v>
      </c>
      <c r="H47" s="378">
        <v>0</v>
      </c>
      <c r="I47" s="378">
        <v>0</v>
      </c>
      <c r="J47" s="378">
        <v>0</v>
      </c>
      <c r="K47" s="378">
        <v>0</v>
      </c>
      <c r="L47" s="378">
        <v>348.4</v>
      </c>
      <c r="M47" s="378">
        <v>944.4</v>
      </c>
      <c r="N47" s="378">
        <v>0</v>
      </c>
      <c r="O47" s="378">
        <v>0</v>
      </c>
      <c r="P47" s="378">
        <v>915.5</v>
      </c>
      <c r="Q47" s="378">
        <v>1905.5</v>
      </c>
      <c r="R47" s="378">
        <v>0</v>
      </c>
      <c r="S47" s="378">
        <v>0</v>
      </c>
      <c r="T47" s="378">
        <v>0</v>
      </c>
      <c r="U47" s="378">
        <v>0</v>
      </c>
      <c r="V47" s="378">
        <v>0</v>
      </c>
      <c r="W47" s="378">
        <v>0</v>
      </c>
      <c r="X47" s="378">
        <v>0</v>
      </c>
      <c r="Y47" s="378">
        <v>84</v>
      </c>
      <c r="Z47" s="378">
        <v>0</v>
      </c>
      <c r="AA47" s="378">
        <v>0</v>
      </c>
      <c r="AB47" s="378">
        <v>0</v>
      </c>
      <c r="AC47" s="378">
        <v>0</v>
      </c>
      <c r="AD47" s="378">
        <v>0</v>
      </c>
      <c r="AE47" s="378">
        <v>0</v>
      </c>
      <c r="AF47" s="378">
        <v>0</v>
      </c>
      <c r="AG47" s="378">
        <v>0</v>
      </c>
      <c r="AH47" s="378">
        <v>0</v>
      </c>
      <c r="AI47" s="378">
        <v>0</v>
      </c>
      <c r="AJ47" s="378">
        <v>0</v>
      </c>
      <c r="AK47" s="378">
        <v>0</v>
      </c>
      <c r="AL47" s="378">
        <v>0</v>
      </c>
      <c r="AM47" s="378">
        <v>0</v>
      </c>
      <c r="AN47" s="378">
        <v>0</v>
      </c>
      <c r="AO47" s="378">
        <v>0</v>
      </c>
      <c r="AP47" s="378">
        <v>0</v>
      </c>
      <c r="AQ47" s="378">
        <v>0</v>
      </c>
      <c r="AR47" s="378">
        <v>493</v>
      </c>
      <c r="AS47" s="378">
        <v>0</v>
      </c>
      <c r="AT47" s="378">
        <v>0</v>
      </c>
      <c r="AU47" s="378">
        <v>0</v>
      </c>
      <c r="AV47" s="378">
        <v>0</v>
      </c>
      <c r="AW47" s="378">
        <v>0</v>
      </c>
    </row>
    <row r="48" spans="3:49" x14ac:dyDescent="0.3">
      <c r="C48" s="378">
        <v>25</v>
      </c>
      <c r="D48" s="378">
        <v>6</v>
      </c>
      <c r="E48" s="378">
        <v>3</v>
      </c>
      <c r="F48" s="378">
        <v>316.8</v>
      </c>
      <c r="G48" s="378">
        <v>0</v>
      </c>
      <c r="H48" s="378">
        <v>0</v>
      </c>
      <c r="I48" s="378">
        <v>0</v>
      </c>
      <c r="J48" s="378">
        <v>0</v>
      </c>
      <c r="K48" s="378">
        <v>0</v>
      </c>
      <c r="L48" s="378">
        <v>149.5</v>
      </c>
      <c r="M48" s="378">
        <v>127.8</v>
      </c>
      <c r="N48" s="378">
        <v>0</v>
      </c>
      <c r="O48" s="378">
        <v>0</v>
      </c>
      <c r="P48" s="378">
        <v>30.5</v>
      </c>
      <c r="Q48" s="378">
        <v>0</v>
      </c>
      <c r="R48" s="378">
        <v>0</v>
      </c>
      <c r="S48" s="378">
        <v>0</v>
      </c>
      <c r="T48" s="378">
        <v>0</v>
      </c>
      <c r="U48" s="378">
        <v>0</v>
      </c>
      <c r="V48" s="378">
        <v>0</v>
      </c>
      <c r="W48" s="378">
        <v>0</v>
      </c>
      <c r="X48" s="378">
        <v>0</v>
      </c>
      <c r="Y48" s="378">
        <v>9</v>
      </c>
      <c r="Z48" s="378">
        <v>0</v>
      </c>
      <c r="AA48" s="378">
        <v>0</v>
      </c>
      <c r="AB48" s="378">
        <v>0</v>
      </c>
      <c r="AC48" s="378">
        <v>0</v>
      </c>
      <c r="AD48" s="378">
        <v>0</v>
      </c>
      <c r="AE48" s="378">
        <v>0</v>
      </c>
      <c r="AF48" s="378">
        <v>0</v>
      </c>
      <c r="AG48" s="378">
        <v>0</v>
      </c>
      <c r="AH48" s="378">
        <v>0</v>
      </c>
      <c r="AI48" s="378">
        <v>0</v>
      </c>
      <c r="AJ48" s="378">
        <v>0</v>
      </c>
      <c r="AK48" s="378">
        <v>0</v>
      </c>
      <c r="AL48" s="378">
        <v>0</v>
      </c>
      <c r="AM48" s="378">
        <v>0</v>
      </c>
      <c r="AN48" s="378">
        <v>0</v>
      </c>
      <c r="AO48" s="378">
        <v>0</v>
      </c>
      <c r="AP48" s="378">
        <v>0</v>
      </c>
      <c r="AQ48" s="378">
        <v>0</v>
      </c>
      <c r="AR48" s="378">
        <v>0</v>
      </c>
      <c r="AS48" s="378">
        <v>0</v>
      </c>
      <c r="AT48" s="378">
        <v>0</v>
      </c>
      <c r="AU48" s="378">
        <v>0</v>
      </c>
      <c r="AV48" s="378">
        <v>0</v>
      </c>
      <c r="AW48" s="378">
        <v>0</v>
      </c>
    </row>
    <row r="49" spans="3:49" x14ac:dyDescent="0.3">
      <c r="C49" s="378">
        <v>25</v>
      </c>
      <c r="D49" s="378">
        <v>6</v>
      </c>
      <c r="E49" s="378">
        <v>4</v>
      </c>
      <c r="F49" s="378">
        <v>193</v>
      </c>
      <c r="G49" s="378">
        <v>0</v>
      </c>
      <c r="H49" s="378">
        <v>0</v>
      </c>
      <c r="I49" s="378">
        <v>0</v>
      </c>
      <c r="J49" s="378">
        <v>0</v>
      </c>
      <c r="K49" s="378">
        <v>0</v>
      </c>
      <c r="L49" s="378">
        <v>34</v>
      </c>
      <c r="M49" s="378">
        <v>102</v>
      </c>
      <c r="N49" s="378">
        <v>0</v>
      </c>
      <c r="O49" s="378">
        <v>0</v>
      </c>
      <c r="P49" s="378">
        <v>5</v>
      </c>
      <c r="Q49" s="378">
        <v>15</v>
      </c>
      <c r="R49" s="378">
        <v>0</v>
      </c>
      <c r="S49" s="378">
        <v>0</v>
      </c>
      <c r="T49" s="378">
        <v>0</v>
      </c>
      <c r="U49" s="378">
        <v>0</v>
      </c>
      <c r="V49" s="378">
        <v>0</v>
      </c>
      <c r="W49" s="378">
        <v>0</v>
      </c>
      <c r="X49" s="378">
        <v>0</v>
      </c>
      <c r="Y49" s="378">
        <v>0</v>
      </c>
      <c r="Z49" s="378">
        <v>0</v>
      </c>
      <c r="AA49" s="378">
        <v>0</v>
      </c>
      <c r="AB49" s="378">
        <v>0</v>
      </c>
      <c r="AC49" s="378">
        <v>0</v>
      </c>
      <c r="AD49" s="378">
        <v>0</v>
      </c>
      <c r="AE49" s="378">
        <v>0</v>
      </c>
      <c r="AF49" s="378">
        <v>0</v>
      </c>
      <c r="AG49" s="378">
        <v>0</v>
      </c>
      <c r="AH49" s="378">
        <v>0</v>
      </c>
      <c r="AI49" s="378">
        <v>0</v>
      </c>
      <c r="AJ49" s="378">
        <v>0</v>
      </c>
      <c r="AK49" s="378">
        <v>0</v>
      </c>
      <c r="AL49" s="378">
        <v>0</v>
      </c>
      <c r="AM49" s="378">
        <v>0</v>
      </c>
      <c r="AN49" s="378">
        <v>0</v>
      </c>
      <c r="AO49" s="378">
        <v>0</v>
      </c>
      <c r="AP49" s="378">
        <v>0</v>
      </c>
      <c r="AQ49" s="378">
        <v>0</v>
      </c>
      <c r="AR49" s="378">
        <v>37</v>
      </c>
      <c r="AS49" s="378">
        <v>0</v>
      </c>
      <c r="AT49" s="378">
        <v>0</v>
      </c>
      <c r="AU49" s="378">
        <v>0</v>
      </c>
      <c r="AV49" s="378">
        <v>0</v>
      </c>
      <c r="AW49" s="378">
        <v>0</v>
      </c>
    </row>
    <row r="50" spans="3:49" x14ac:dyDescent="0.3">
      <c r="C50" s="378">
        <v>25</v>
      </c>
      <c r="D50" s="378">
        <v>6</v>
      </c>
      <c r="E50" s="378">
        <v>5</v>
      </c>
      <c r="F50" s="378">
        <v>1322</v>
      </c>
      <c r="G50" s="378">
        <v>1322</v>
      </c>
      <c r="H50" s="378">
        <v>0</v>
      </c>
      <c r="I50" s="378">
        <v>0</v>
      </c>
      <c r="J50" s="378">
        <v>0</v>
      </c>
      <c r="K50" s="378">
        <v>0</v>
      </c>
      <c r="L50" s="378">
        <v>0</v>
      </c>
      <c r="M50" s="378">
        <v>0</v>
      </c>
      <c r="N50" s="378">
        <v>0</v>
      </c>
      <c r="O50" s="378">
        <v>0</v>
      </c>
      <c r="P50" s="378">
        <v>0</v>
      </c>
      <c r="Q50" s="378">
        <v>0</v>
      </c>
      <c r="R50" s="378">
        <v>0</v>
      </c>
      <c r="S50" s="378">
        <v>0</v>
      </c>
      <c r="T50" s="378">
        <v>0</v>
      </c>
      <c r="U50" s="378">
        <v>0</v>
      </c>
      <c r="V50" s="378">
        <v>0</v>
      </c>
      <c r="W50" s="378">
        <v>0</v>
      </c>
      <c r="X50" s="378">
        <v>0</v>
      </c>
      <c r="Y50" s="378">
        <v>0</v>
      </c>
      <c r="Z50" s="378">
        <v>0</v>
      </c>
      <c r="AA50" s="378">
        <v>0</v>
      </c>
      <c r="AB50" s="378">
        <v>0</v>
      </c>
      <c r="AC50" s="378">
        <v>0</v>
      </c>
      <c r="AD50" s="378">
        <v>0</v>
      </c>
      <c r="AE50" s="378">
        <v>0</v>
      </c>
      <c r="AF50" s="378">
        <v>0</v>
      </c>
      <c r="AG50" s="378">
        <v>0</v>
      </c>
      <c r="AH50" s="378">
        <v>0</v>
      </c>
      <c r="AI50" s="378">
        <v>0</v>
      </c>
      <c r="AJ50" s="378">
        <v>0</v>
      </c>
      <c r="AK50" s="378">
        <v>0</v>
      </c>
      <c r="AL50" s="378">
        <v>0</v>
      </c>
      <c r="AM50" s="378">
        <v>0</v>
      </c>
      <c r="AN50" s="378">
        <v>0</v>
      </c>
      <c r="AO50" s="378">
        <v>0</v>
      </c>
      <c r="AP50" s="378">
        <v>0</v>
      </c>
      <c r="AQ50" s="378">
        <v>0</v>
      </c>
      <c r="AR50" s="378">
        <v>0</v>
      </c>
      <c r="AS50" s="378">
        <v>0</v>
      </c>
      <c r="AT50" s="378">
        <v>0</v>
      </c>
      <c r="AU50" s="378">
        <v>0</v>
      </c>
      <c r="AV50" s="378">
        <v>0</v>
      </c>
      <c r="AW50" s="378">
        <v>0</v>
      </c>
    </row>
    <row r="51" spans="3:49" x14ac:dyDescent="0.3">
      <c r="C51" s="378">
        <v>25</v>
      </c>
      <c r="D51" s="378">
        <v>6</v>
      </c>
      <c r="E51" s="378">
        <v>6</v>
      </c>
      <c r="F51" s="378">
        <v>1712348</v>
      </c>
      <c r="G51" s="378">
        <v>428450</v>
      </c>
      <c r="H51" s="378">
        <v>0</v>
      </c>
      <c r="I51" s="378">
        <v>0</v>
      </c>
      <c r="J51" s="378">
        <v>0</v>
      </c>
      <c r="K51" s="378">
        <v>0</v>
      </c>
      <c r="L51" s="378">
        <v>132800</v>
      </c>
      <c r="M51" s="378">
        <v>445935</v>
      </c>
      <c r="N51" s="378">
        <v>0</v>
      </c>
      <c r="O51" s="378">
        <v>0</v>
      </c>
      <c r="P51" s="378">
        <v>216718</v>
      </c>
      <c r="Q51" s="378">
        <v>402873</v>
      </c>
      <c r="R51" s="378">
        <v>0</v>
      </c>
      <c r="S51" s="378">
        <v>0</v>
      </c>
      <c r="T51" s="378">
        <v>0</v>
      </c>
      <c r="U51" s="378">
        <v>0</v>
      </c>
      <c r="V51" s="378">
        <v>0</v>
      </c>
      <c r="W51" s="378">
        <v>0</v>
      </c>
      <c r="X51" s="378">
        <v>0</v>
      </c>
      <c r="Y51" s="378">
        <v>15762</v>
      </c>
      <c r="Z51" s="378">
        <v>0</v>
      </c>
      <c r="AA51" s="378">
        <v>0</v>
      </c>
      <c r="AB51" s="378">
        <v>0</v>
      </c>
      <c r="AC51" s="378">
        <v>0</v>
      </c>
      <c r="AD51" s="378">
        <v>0</v>
      </c>
      <c r="AE51" s="378">
        <v>0</v>
      </c>
      <c r="AF51" s="378">
        <v>0</v>
      </c>
      <c r="AG51" s="378">
        <v>0</v>
      </c>
      <c r="AH51" s="378">
        <v>0</v>
      </c>
      <c r="AI51" s="378">
        <v>0</v>
      </c>
      <c r="AJ51" s="378">
        <v>0</v>
      </c>
      <c r="AK51" s="378">
        <v>0</v>
      </c>
      <c r="AL51" s="378">
        <v>0</v>
      </c>
      <c r="AM51" s="378">
        <v>0</v>
      </c>
      <c r="AN51" s="378">
        <v>0</v>
      </c>
      <c r="AO51" s="378">
        <v>5184</v>
      </c>
      <c r="AP51" s="378">
        <v>0</v>
      </c>
      <c r="AQ51" s="378">
        <v>0</v>
      </c>
      <c r="AR51" s="378">
        <v>64626</v>
      </c>
      <c r="AS51" s="378">
        <v>0</v>
      </c>
      <c r="AT51" s="378">
        <v>0</v>
      </c>
      <c r="AU51" s="378">
        <v>0</v>
      </c>
      <c r="AV51" s="378">
        <v>0</v>
      </c>
      <c r="AW51" s="378">
        <v>0</v>
      </c>
    </row>
    <row r="52" spans="3:49" x14ac:dyDescent="0.3">
      <c r="C52" s="378">
        <v>25</v>
      </c>
      <c r="D52" s="378">
        <v>6</v>
      </c>
      <c r="E52" s="378">
        <v>9</v>
      </c>
      <c r="F52" s="378">
        <v>26076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378">
        <v>996</v>
      </c>
      <c r="M52" s="378">
        <v>7472</v>
      </c>
      <c r="N52" s="378">
        <v>0</v>
      </c>
      <c r="O52" s="378">
        <v>0</v>
      </c>
      <c r="P52" s="378">
        <v>6000</v>
      </c>
      <c r="Q52" s="378">
        <v>4500</v>
      </c>
      <c r="R52" s="378">
        <v>0</v>
      </c>
      <c r="S52" s="378">
        <v>0</v>
      </c>
      <c r="T52" s="378">
        <v>0</v>
      </c>
      <c r="U52" s="378">
        <v>0</v>
      </c>
      <c r="V52" s="378">
        <v>0</v>
      </c>
      <c r="W52" s="378">
        <v>0</v>
      </c>
      <c r="X52" s="378">
        <v>0</v>
      </c>
      <c r="Y52" s="378">
        <v>0</v>
      </c>
      <c r="Z52" s="378">
        <v>0</v>
      </c>
      <c r="AA52" s="378">
        <v>0</v>
      </c>
      <c r="AB52" s="378">
        <v>0</v>
      </c>
      <c r="AC52" s="378">
        <v>0</v>
      </c>
      <c r="AD52" s="378">
        <v>0</v>
      </c>
      <c r="AE52" s="378">
        <v>0</v>
      </c>
      <c r="AF52" s="378">
        <v>0</v>
      </c>
      <c r="AG52" s="378">
        <v>0</v>
      </c>
      <c r="AH52" s="378">
        <v>0</v>
      </c>
      <c r="AI52" s="378">
        <v>0</v>
      </c>
      <c r="AJ52" s="378">
        <v>0</v>
      </c>
      <c r="AK52" s="378">
        <v>0</v>
      </c>
      <c r="AL52" s="378">
        <v>0</v>
      </c>
      <c r="AM52" s="378">
        <v>0</v>
      </c>
      <c r="AN52" s="378">
        <v>0</v>
      </c>
      <c r="AO52" s="378">
        <v>0</v>
      </c>
      <c r="AP52" s="378">
        <v>0</v>
      </c>
      <c r="AQ52" s="378">
        <v>0</v>
      </c>
      <c r="AR52" s="378">
        <v>7108</v>
      </c>
      <c r="AS52" s="378">
        <v>0</v>
      </c>
      <c r="AT52" s="378">
        <v>0</v>
      </c>
      <c r="AU52" s="378">
        <v>0</v>
      </c>
      <c r="AV52" s="378">
        <v>0</v>
      </c>
      <c r="AW52" s="378">
        <v>0</v>
      </c>
    </row>
    <row r="53" spans="3:49" x14ac:dyDescent="0.3">
      <c r="C53" s="378">
        <v>25</v>
      </c>
      <c r="D53" s="378">
        <v>6</v>
      </c>
      <c r="E53" s="378">
        <v>11</v>
      </c>
      <c r="F53" s="378">
        <v>5292.6208651399493</v>
      </c>
      <c r="G53" s="378">
        <v>0</v>
      </c>
      <c r="H53" s="378">
        <v>0</v>
      </c>
      <c r="I53" s="378">
        <v>0</v>
      </c>
      <c r="J53" s="378">
        <v>3625.9541984732823</v>
      </c>
      <c r="K53" s="378">
        <v>0</v>
      </c>
      <c r="L53" s="378">
        <v>0</v>
      </c>
      <c r="M53" s="378">
        <v>0</v>
      </c>
      <c r="N53" s="378">
        <v>0</v>
      </c>
      <c r="O53" s="378">
        <v>1666.6666666666667</v>
      </c>
      <c r="P53" s="378">
        <v>0</v>
      </c>
      <c r="Q53" s="378">
        <v>0</v>
      </c>
      <c r="R53" s="378">
        <v>0</v>
      </c>
      <c r="S53" s="378">
        <v>0</v>
      </c>
      <c r="T53" s="378">
        <v>0</v>
      </c>
      <c r="U53" s="378">
        <v>0</v>
      </c>
      <c r="V53" s="378">
        <v>0</v>
      </c>
      <c r="W53" s="378">
        <v>0</v>
      </c>
      <c r="X53" s="378">
        <v>0</v>
      </c>
      <c r="Y53" s="378">
        <v>0</v>
      </c>
      <c r="Z53" s="378">
        <v>0</v>
      </c>
      <c r="AA53" s="378">
        <v>0</v>
      </c>
      <c r="AB53" s="378">
        <v>0</v>
      </c>
      <c r="AC53" s="378">
        <v>0</v>
      </c>
      <c r="AD53" s="378">
        <v>0</v>
      </c>
      <c r="AE53" s="378">
        <v>0</v>
      </c>
      <c r="AF53" s="378">
        <v>0</v>
      </c>
      <c r="AG53" s="378">
        <v>0</v>
      </c>
      <c r="AH53" s="378">
        <v>0</v>
      </c>
      <c r="AI53" s="378">
        <v>0</v>
      </c>
      <c r="AJ53" s="378">
        <v>0</v>
      </c>
      <c r="AK53" s="378">
        <v>0</v>
      </c>
      <c r="AL53" s="378">
        <v>0</v>
      </c>
      <c r="AM53" s="378">
        <v>0</v>
      </c>
      <c r="AN53" s="378">
        <v>0</v>
      </c>
      <c r="AO53" s="378">
        <v>0</v>
      </c>
      <c r="AP53" s="378">
        <v>0</v>
      </c>
      <c r="AQ53" s="378">
        <v>0</v>
      </c>
      <c r="AR53" s="378">
        <v>0</v>
      </c>
      <c r="AS53" s="378">
        <v>0</v>
      </c>
      <c r="AT53" s="378">
        <v>0</v>
      </c>
      <c r="AU53" s="378">
        <v>0</v>
      </c>
      <c r="AV53" s="378">
        <v>0</v>
      </c>
      <c r="AW53" s="378">
        <v>0</v>
      </c>
    </row>
    <row r="54" spans="3:49" x14ac:dyDescent="0.3">
      <c r="C54" s="378">
        <v>25</v>
      </c>
      <c r="D54" s="378">
        <v>7</v>
      </c>
      <c r="E54" s="378">
        <v>1</v>
      </c>
      <c r="F54" s="378">
        <v>32.950000000000003</v>
      </c>
      <c r="G54" s="378">
        <v>0</v>
      </c>
      <c r="H54" s="378">
        <v>0</v>
      </c>
      <c r="I54" s="378">
        <v>0</v>
      </c>
      <c r="J54" s="378">
        <v>0</v>
      </c>
      <c r="K54" s="378">
        <v>0</v>
      </c>
      <c r="L54" s="378">
        <v>2.75</v>
      </c>
      <c r="M54" s="378">
        <v>5.95</v>
      </c>
      <c r="N54" s="378">
        <v>0</v>
      </c>
      <c r="O54" s="378">
        <v>0</v>
      </c>
      <c r="P54" s="378">
        <v>6.75</v>
      </c>
      <c r="Q54" s="378">
        <v>12</v>
      </c>
      <c r="R54" s="378">
        <v>0</v>
      </c>
      <c r="S54" s="378">
        <v>0</v>
      </c>
      <c r="T54" s="378">
        <v>0</v>
      </c>
      <c r="U54" s="378">
        <v>0</v>
      </c>
      <c r="V54" s="378">
        <v>0</v>
      </c>
      <c r="W54" s="378">
        <v>0</v>
      </c>
      <c r="X54" s="378">
        <v>0</v>
      </c>
      <c r="Y54" s="378">
        <v>0.5</v>
      </c>
      <c r="Z54" s="378">
        <v>0</v>
      </c>
      <c r="AA54" s="378">
        <v>0</v>
      </c>
      <c r="AB54" s="378">
        <v>0</v>
      </c>
      <c r="AC54" s="378">
        <v>0</v>
      </c>
      <c r="AD54" s="378">
        <v>0</v>
      </c>
      <c r="AE54" s="378">
        <v>0</v>
      </c>
      <c r="AF54" s="378">
        <v>0</v>
      </c>
      <c r="AG54" s="378">
        <v>0</v>
      </c>
      <c r="AH54" s="378">
        <v>0</v>
      </c>
      <c r="AI54" s="378">
        <v>0</v>
      </c>
      <c r="AJ54" s="378">
        <v>0</v>
      </c>
      <c r="AK54" s="378">
        <v>0</v>
      </c>
      <c r="AL54" s="378">
        <v>0</v>
      </c>
      <c r="AM54" s="378">
        <v>0</v>
      </c>
      <c r="AN54" s="378">
        <v>0</v>
      </c>
      <c r="AO54" s="378">
        <v>1</v>
      </c>
      <c r="AP54" s="378">
        <v>0</v>
      </c>
      <c r="AQ54" s="378">
        <v>0</v>
      </c>
      <c r="AR54" s="378">
        <v>3</v>
      </c>
      <c r="AS54" s="378">
        <v>0</v>
      </c>
      <c r="AT54" s="378">
        <v>0</v>
      </c>
      <c r="AU54" s="378">
        <v>0</v>
      </c>
      <c r="AV54" s="378">
        <v>0</v>
      </c>
      <c r="AW54" s="378">
        <v>1</v>
      </c>
    </row>
    <row r="55" spans="3:49" x14ac:dyDescent="0.3">
      <c r="C55" s="378">
        <v>25</v>
      </c>
      <c r="D55" s="378">
        <v>7</v>
      </c>
      <c r="E55" s="378">
        <v>2</v>
      </c>
      <c r="F55" s="378">
        <v>3869.35</v>
      </c>
      <c r="G55" s="378">
        <v>0</v>
      </c>
      <c r="H55" s="378">
        <v>0</v>
      </c>
      <c r="I55" s="378">
        <v>0</v>
      </c>
      <c r="J55" s="378">
        <v>0</v>
      </c>
      <c r="K55" s="378">
        <v>0</v>
      </c>
      <c r="L55" s="378">
        <v>377.2</v>
      </c>
      <c r="M55" s="378">
        <v>750.4</v>
      </c>
      <c r="N55" s="378">
        <v>0</v>
      </c>
      <c r="O55" s="378">
        <v>0</v>
      </c>
      <c r="P55" s="378">
        <v>845.5</v>
      </c>
      <c r="Q55" s="378">
        <v>1347.5</v>
      </c>
      <c r="R55" s="378">
        <v>0</v>
      </c>
      <c r="S55" s="378">
        <v>0</v>
      </c>
      <c r="T55" s="378">
        <v>0</v>
      </c>
      <c r="U55" s="378">
        <v>0</v>
      </c>
      <c r="V55" s="378">
        <v>0</v>
      </c>
      <c r="W55" s="378">
        <v>0</v>
      </c>
      <c r="X55" s="378">
        <v>0</v>
      </c>
      <c r="Y55" s="378">
        <v>40</v>
      </c>
      <c r="Z55" s="378">
        <v>0</v>
      </c>
      <c r="AA55" s="378">
        <v>0</v>
      </c>
      <c r="AB55" s="378">
        <v>0</v>
      </c>
      <c r="AC55" s="378">
        <v>0</v>
      </c>
      <c r="AD55" s="378">
        <v>0</v>
      </c>
      <c r="AE55" s="378">
        <v>0</v>
      </c>
      <c r="AF55" s="378">
        <v>0</v>
      </c>
      <c r="AG55" s="378">
        <v>0</v>
      </c>
      <c r="AH55" s="378">
        <v>0</v>
      </c>
      <c r="AI55" s="378">
        <v>0</v>
      </c>
      <c r="AJ55" s="378">
        <v>0</v>
      </c>
      <c r="AK55" s="378">
        <v>0</v>
      </c>
      <c r="AL55" s="378">
        <v>0</v>
      </c>
      <c r="AM55" s="378">
        <v>0</v>
      </c>
      <c r="AN55" s="378">
        <v>0</v>
      </c>
      <c r="AO55" s="378">
        <v>93</v>
      </c>
      <c r="AP55" s="378">
        <v>0</v>
      </c>
      <c r="AQ55" s="378">
        <v>0</v>
      </c>
      <c r="AR55" s="378">
        <v>327.75</v>
      </c>
      <c r="AS55" s="378">
        <v>0</v>
      </c>
      <c r="AT55" s="378">
        <v>0</v>
      </c>
      <c r="AU55" s="378">
        <v>0</v>
      </c>
      <c r="AV55" s="378">
        <v>0</v>
      </c>
      <c r="AW55" s="378">
        <v>88</v>
      </c>
    </row>
    <row r="56" spans="3:49" x14ac:dyDescent="0.3">
      <c r="C56" s="378">
        <v>25</v>
      </c>
      <c r="D56" s="378">
        <v>7</v>
      </c>
      <c r="E56" s="378">
        <v>3</v>
      </c>
      <c r="F56" s="378">
        <v>289.2</v>
      </c>
      <c r="G56" s="378">
        <v>0</v>
      </c>
      <c r="H56" s="378">
        <v>0</v>
      </c>
      <c r="I56" s="378">
        <v>0</v>
      </c>
      <c r="J56" s="378">
        <v>0</v>
      </c>
      <c r="K56" s="378">
        <v>0</v>
      </c>
      <c r="L56" s="378">
        <v>134</v>
      </c>
      <c r="M56" s="378">
        <v>115.2</v>
      </c>
      <c r="N56" s="378">
        <v>0</v>
      </c>
      <c r="O56" s="378">
        <v>0</v>
      </c>
      <c r="P56" s="378">
        <v>40</v>
      </c>
      <c r="Q56" s="378">
        <v>0</v>
      </c>
      <c r="R56" s="378">
        <v>0</v>
      </c>
      <c r="S56" s="378">
        <v>0</v>
      </c>
      <c r="T56" s="378">
        <v>0</v>
      </c>
      <c r="U56" s="378">
        <v>0</v>
      </c>
      <c r="V56" s="378">
        <v>0</v>
      </c>
      <c r="W56" s="378">
        <v>0</v>
      </c>
      <c r="X56" s="378">
        <v>0</v>
      </c>
      <c r="Y56" s="378">
        <v>0</v>
      </c>
      <c r="Z56" s="378">
        <v>0</v>
      </c>
      <c r="AA56" s="378">
        <v>0</v>
      </c>
      <c r="AB56" s="378">
        <v>0</v>
      </c>
      <c r="AC56" s="378">
        <v>0</v>
      </c>
      <c r="AD56" s="378">
        <v>0</v>
      </c>
      <c r="AE56" s="378">
        <v>0</v>
      </c>
      <c r="AF56" s="378">
        <v>0</v>
      </c>
      <c r="AG56" s="378">
        <v>0</v>
      </c>
      <c r="AH56" s="378">
        <v>0</v>
      </c>
      <c r="AI56" s="378">
        <v>0</v>
      </c>
      <c r="AJ56" s="378">
        <v>0</v>
      </c>
      <c r="AK56" s="378">
        <v>0</v>
      </c>
      <c r="AL56" s="378">
        <v>0</v>
      </c>
      <c r="AM56" s="378">
        <v>0</v>
      </c>
      <c r="AN56" s="378">
        <v>0</v>
      </c>
      <c r="AO56" s="378">
        <v>0</v>
      </c>
      <c r="AP56" s="378">
        <v>0</v>
      </c>
      <c r="AQ56" s="378">
        <v>0</v>
      </c>
      <c r="AR56" s="378">
        <v>0</v>
      </c>
      <c r="AS56" s="378">
        <v>0</v>
      </c>
      <c r="AT56" s="378">
        <v>0</v>
      </c>
      <c r="AU56" s="378">
        <v>0</v>
      </c>
      <c r="AV56" s="378">
        <v>0</v>
      </c>
      <c r="AW56" s="378">
        <v>0</v>
      </c>
    </row>
    <row r="57" spans="3:49" x14ac:dyDescent="0.3">
      <c r="C57" s="378">
        <v>25</v>
      </c>
      <c r="D57" s="378">
        <v>7</v>
      </c>
      <c r="E57" s="378">
        <v>4</v>
      </c>
      <c r="F57" s="378">
        <v>164</v>
      </c>
      <c r="G57" s="378">
        <v>0</v>
      </c>
      <c r="H57" s="378">
        <v>0</v>
      </c>
      <c r="I57" s="378">
        <v>0</v>
      </c>
      <c r="J57" s="378">
        <v>0</v>
      </c>
      <c r="K57" s="378">
        <v>0</v>
      </c>
      <c r="L57" s="378">
        <v>34</v>
      </c>
      <c r="M57" s="378">
        <v>114</v>
      </c>
      <c r="N57" s="378">
        <v>0</v>
      </c>
      <c r="O57" s="378">
        <v>0</v>
      </c>
      <c r="P57" s="378">
        <v>10</v>
      </c>
      <c r="Q57" s="378">
        <v>0</v>
      </c>
      <c r="R57" s="378">
        <v>0</v>
      </c>
      <c r="S57" s="378">
        <v>0</v>
      </c>
      <c r="T57" s="378">
        <v>0</v>
      </c>
      <c r="U57" s="378">
        <v>0</v>
      </c>
      <c r="V57" s="378">
        <v>0</v>
      </c>
      <c r="W57" s="378">
        <v>0</v>
      </c>
      <c r="X57" s="378">
        <v>0</v>
      </c>
      <c r="Y57" s="378">
        <v>0</v>
      </c>
      <c r="Z57" s="378">
        <v>0</v>
      </c>
      <c r="AA57" s="378">
        <v>0</v>
      </c>
      <c r="AB57" s="378">
        <v>0</v>
      </c>
      <c r="AC57" s="378">
        <v>0</v>
      </c>
      <c r="AD57" s="378">
        <v>0</v>
      </c>
      <c r="AE57" s="378">
        <v>0</v>
      </c>
      <c r="AF57" s="378">
        <v>0</v>
      </c>
      <c r="AG57" s="378">
        <v>0</v>
      </c>
      <c r="AH57" s="378">
        <v>0</v>
      </c>
      <c r="AI57" s="378">
        <v>0</v>
      </c>
      <c r="AJ57" s="378">
        <v>0</v>
      </c>
      <c r="AK57" s="378">
        <v>0</v>
      </c>
      <c r="AL57" s="378">
        <v>0</v>
      </c>
      <c r="AM57" s="378">
        <v>0</v>
      </c>
      <c r="AN57" s="378">
        <v>0</v>
      </c>
      <c r="AO57" s="378">
        <v>6</v>
      </c>
      <c r="AP57" s="378">
        <v>0</v>
      </c>
      <c r="AQ57" s="378">
        <v>0</v>
      </c>
      <c r="AR57" s="378">
        <v>0</v>
      </c>
      <c r="AS57" s="378">
        <v>0</v>
      </c>
      <c r="AT57" s="378">
        <v>0</v>
      </c>
      <c r="AU57" s="378">
        <v>0</v>
      </c>
      <c r="AV57" s="378">
        <v>0</v>
      </c>
      <c r="AW57" s="378">
        <v>0</v>
      </c>
    </row>
    <row r="58" spans="3:49" x14ac:dyDescent="0.3">
      <c r="C58" s="378">
        <v>25</v>
      </c>
      <c r="D58" s="378">
        <v>7</v>
      </c>
      <c r="E58" s="378">
        <v>5</v>
      </c>
      <c r="F58" s="378">
        <v>1493</v>
      </c>
      <c r="G58" s="378">
        <v>1493</v>
      </c>
      <c r="H58" s="378">
        <v>0</v>
      </c>
      <c r="I58" s="378">
        <v>0</v>
      </c>
      <c r="J58" s="378">
        <v>0</v>
      </c>
      <c r="K58" s="378">
        <v>0</v>
      </c>
      <c r="L58" s="378">
        <v>0</v>
      </c>
      <c r="M58" s="378">
        <v>0</v>
      </c>
      <c r="N58" s="378">
        <v>0</v>
      </c>
      <c r="O58" s="378">
        <v>0</v>
      </c>
      <c r="P58" s="378">
        <v>0</v>
      </c>
      <c r="Q58" s="378">
        <v>0</v>
      </c>
      <c r="R58" s="378">
        <v>0</v>
      </c>
      <c r="S58" s="378">
        <v>0</v>
      </c>
      <c r="T58" s="378">
        <v>0</v>
      </c>
      <c r="U58" s="378">
        <v>0</v>
      </c>
      <c r="V58" s="378">
        <v>0</v>
      </c>
      <c r="W58" s="378">
        <v>0</v>
      </c>
      <c r="X58" s="378">
        <v>0</v>
      </c>
      <c r="Y58" s="378">
        <v>0</v>
      </c>
      <c r="Z58" s="378">
        <v>0</v>
      </c>
      <c r="AA58" s="378">
        <v>0</v>
      </c>
      <c r="AB58" s="378">
        <v>0</v>
      </c>
      <c r="AC58" s="378">
        <v>0</v>
      </c>
      <c r="AD58" s="378">
        <v>0</v>
      </c>
      <c r="AE58" s="378">
        <v>0</v>
      </c>
      <c r="AF58" s="378">
        <v>0</v>
      </c>
      <c r="AG58" s="378">
        <v>0</v>
      </c>
      <c r="AH58" s="378">
        <v>0</v>
      </c>
      <c r="AI58" s="378">
        <v>0</v>
      </c>
      <c r="AJ58" s="378">
        <v>0</v>
      </c>
      <c r="AK58" s="378">
        <v>0</v>
      </c>
      <c r="AL58" s="378">
        <v>0</v>
      </c>
      <c r="AM58" s="378">
        <v>0</v>
      </c>
      <c r="AN58" s="378">
        <v>0</v>
      </c>
      <c r="AO58" s="378">
        <v>0</v>
      </c>
      <c r="AP58" s="378">
        <v>0</v>
      </c>
      <c r="AQ58" s="378">
        <v>0</v>
      </c>
      <c r="AR58" s="378">
        <v>0</v>
      </c>
      <c r="AS58" s="378">
        <v>0</v>
      </c>
      <c r="AT58" s="378">
        <v>0</v>
      </c>
      <c r="AU58" s="378">
        <v>0</v>
      </c>
      <c r="AV58" s="378">
        <v>0</v>
      </c>
      <c r="AW58" s="378">
        <v>0</v>
      </c>
    </row>
    <row r="59" spans="3:49" x14ac:dyDescent="0.3">
      <c r="C59" s="378">
        <v>25</v>
      </c>
      <c r="D59" s="378">
        <v>7</v>
      </c>
      <c r="E59" s="378">
        <v>6</v>
      </c>
      <c r="F59" s="378">
        <v>2218355</v>
      </c>
      <c r="G59" s="378">
        <v>494400</v>
      </c>
      <c r="H59" s="378">
        <v>0</v>
      </c>
      <c r="I59" s="378">
        <v>0</v>
      </c>
      <c r="J59" s="378">
        <v>0</v>
      </c>
      <c r="K59" s="378">
        <v>0</v>
      </c>
      <c r="L59" s="378">
        <v>171124</v>
      </c>
      <c r="M59" s="378">
        <v>644015</v>
      </c>
      <c r="N59" s="378">
        <v>0</v>
      </c>
      <c r="O59" s="378">
        <v>0</v>
      </c>
      <c r="P59" s="378">
        <v>263863</v>
      </c>
      <c r="Q59" s="378">
        <v>521961</v>
      </c>
      <c r="R59" s="378">
        <v>0</v>
      </c>
      <c r="S59" s="378">
        <v>0</v>
      </c>
      <c r="T59" s="378">
        <v>0</v>
      </c>
      <c r="U59" s="378">
        <v>0</v>
      </c>
      <c r="V59" s="378">
        <v>0</v>
      </c>
      <c r="W59" s="378">
        <v>0</v>
      </c>
      <c r="X59" s="378">
        <v>0</v>
      </c>
      <c r="Y59" s="378">
        <v>18391</v>
      </c>
      <c r="Z59" s="378">
        <v>0</v>
      </c>
      <c r="AA59" s="378">
        <v>0</v>
      </c>
      <c r="AB59" s="378">
        <v>0</v>
      </c>
      <c r="AC59" s="378">
        <v>0</v>
      </c>
      <c r="AD59" s="378">
        <v>0</v>
      </c>
      <c r="AE59" s="378">
        <v>0</v>
      </c>
      <c r="AF59" s="378">
        <v>0</v>
      </c>
      <c r="AG59" s="378">
        <v>0</v>
      </c>
      <c r="AH59" s="378">
        <v>0</v>
      </c>
      <c r="AI59" s="378">
        <v>0</v>
      </c>
      <c r="AJ59" s="378">
        <v>0</v>
      </c>
      <c r="AK59" s="378">
        <v>0</v>
      </c>
      <c r="AL59" s="378">
        <v>0</v>
      </c>
      <c r="AM59" s="378">
        <v>0</v>
      </c>
      <c r="AN59" s="378">
        <v>0</v>
      </c>
      <c r="AO59" s="378">
        <v>27125</v>
      </c>
      <c r="AP59" s="378">
        <v>0</v>
      </c>
      <c r="AQ59" s="378">
        <v>0</v>
      </c>
      <c r="AR59" s="378">
        <v>68068</v>
      </c>
      <c r="AS59" s="378">
        <v>0</v>
      </c>
      <c r="AT59" s="378">
        <v>0</v>
      </c>
      <c r="AU59" s="378">
        <v>0</v>
      </c>
      <c r="AV59" s="378">
        <v>0</v>
      </c>
      <c r="AW59" s="378">
        <v>9408</v>
      </c>
    </row>
    <row r="60" spans="3:49" x14ac:dyDescent="0.3">
      <c r="C60" s="378">
        <v>25</v>
      </c>
      <c r="D60" s="378">
        <v>7</v>
      </c>
      <c r="E60" s="378">
        <v>9</v>
      </c>
      <c r="F60" s="378">
        <v>427480</v>
      </c>
      <c r="G60" s="378">
        <v>0</v>
      </c>
      <c r="H60" s="378">
        <v>0</v>
      </c>
      <c r="I60" s="378">
        <v>0</v>
      </c>
      <c r="J60" s="378">
        <v>0</v>
      </c>
      <c r="K60" s="378">
        <v>0</v>
      </c>
      <c r="L60" s="378">
        <v>30620</v>
      </c>
      <c r="M60" s="378">
        <v>188090</v>
      </c>
      <c r="N60" s="378">
        <v>0</v>
      </c>
      <c r="O60" s="378">
        <v>0</v>
      </c>
      <c r="P60" s="378">
        <v>54159</v>
      </c>
      <c r="Q60" s="378">
        <v>129076</v>
      </c>
      <c r="R60" s="378">
        <v>0</v>
      </c>
      <c r="S60" s="378">
        <v>0</v>
      </c>
      <c r="T60" s="378">
        <v>0</v>
      </c>
      <c r="U60" s="378">
        <v>0</v>
      </c>
      <c r="V60" s="378">
        <v>0</v>
      </c>
      <c r="W60" s="378">
        <v>0</v>
      </c>
      <c r="X60" s="378">
        <v>0</v>
      </c>
      <c r="Y60" s="378">
        <v>4362</v>
      </c>
      <c r="Z60" s="378">
        <v>0</v>
      </c>
      <c r="AA60" s="378">
        <v>0</v>
      </c>
      <c r="AB60" s="378">
        <v>0</v>
      </c>
      <c r="AC60" s="378">
        <v>0</v>
      </c>
      <c r="AD60" s="378">
        <v>0</v>
      </c>
      <c r="AE60" s="378">
        <v>0</v>
      </c>
      <c r="AF60" s="378">
        <v>0</v>
      </c>
      <c r="AG60" s="378">
        <v>0</v>
      </c>
      <c r="AH60" s="378">
        <v>0</v>
      </c>
      <c r="AI60" s="378">
        <v>0</v>
      </c>
      <c r="AJ60" s="378">
        <v>0</v>
      </c>
      <c r="AK60" s="378">
        <v>0</v>
      </c>
      <c r="AL60" s="378">
        <v>0</v>
      </c>
      <c r="AM60" s="378">
        <v>0</v>
      </c>
      <c r="AN60" s="378">
        <v>0</v>
      </c>
      <c r="AO60" s="378">
        <v>5765</v>
      </c>
      <c r="AP60" s="378">
        <v>0</v>
      </c>
      <c r="AQ60" s="378">
        <v>0</v>
      </c>
      <c r="AR60" s="378">
        <v>15408</v>
      </c>
      <c r="AS60" s="378">
        <v>0</v>
      </c>
      <c r="AT60" s="378">
        <v>0</v>
      </c>
      <c r="AU60" s="378">
        <v>0</v>
      </c>
      <c r="AV60" s="378">
        <v>0</v>
      </c>
      <c r="AW60" s="378">
        <v>0</v>
      </c>
    </row>
    <row r="61" spans="3:49" x14ac:dyDescent="0.3">
      <c r="C61" s="378">
        <v>25</v>
      </c>
      <c r="D61" s="378">
        <v>7</v>
      </c>
      <c r="E61" s="378">
        <v>10</v>
      </c>
      <c r="F61" s="378">
        <v>4500</v>
      </c>
      <c r="G61" s="378">
        <v>0</v>
      </c>
      <c r="H61" s="378">
        <v>0</v>
      </c>
      <c r="I61" s="378">
        <v>0</v>
      </c>
      <c r="J61" s="378">
        <v>4500</v>
      </c>
      <c r="K61" s="378">
        <v>0</v>
      </c>
      <c r="L61" s="378">
        <v>0</v>
      </c>
      <c r="M61" s="378">
        <v>0</v>
      </c>
      <c r="N61" s="378">
        <v>0</v>
      </c>
      <c r="O61" s="378">
        <v>0</v>
      </c>
      <c r="P61" s="378">
        <v>0</v>
      </c>
      <c r="Q61" s="378">
        <v>0</v>
      </c>
      <c r="R61" s="378">
        <v>0</v>
      </c>
      <c r="S61" s="378">
        <v>0</v>
      </c>
      <c r="T61" s="378">
        <v>0</v>
      </c>
      <c r="U61" s="378">
        <v>0</v>
      </c>
      <c r="V61" s="378">
        <v>0</v>
      </c>
      <c r="W61" s="378">
        <v>0</v>
      </c>
      <c r="X61" s="378">
        <v>0</v>
      </c>
      <c r="Y61" s="378">
        <v>0</v>
      </c>
      <c r="Z61" s="378">
        <v>0</v>
      </c>
      <c r="AA61" s="378">
        <v>0</v>
      </c>
      <c r="AB61" s="378">
        <v>0</v>
      </c>
      <c r="AC61" s="378">
        <v>0</v>
      </c>
      <c r="AD61" s="378">
        <v>0</v>
      </c>
      <c r="AE61" s="378">
        <v>0</v>
      </c>
      <c r="AF61" s="378">
        <v>0</v>
      </c>
      <c r="AG61" s="378">
        <v>0</v>
      </c>
      <c r="AH61" s="378">
        <v>0</v>
      </c>
      <c r="AI61" s="378">
        <v>0</v>
      </c>
      <c r="AJ61" s="378">
        <v>0</v>
      </c>
      <c r="AK61" s="378">
        <v>0</v>
      </c>
      <c r="AL61" s="378">
        <v>0</v>
      </c>
      <c r="AM61" s="378">
        <v>0</v>
      </c>
      <c r="AN61" s="378">
        <v>0</v>
      </c>
      <c r="AO61" s="378">
        <v>0</v>
      </c>
      <c r="AP61" s="378">
        <v>0</v>
      </c>
      <c r="AQ61" s="378">
        <v>0</v>
      </c>
      <c r="AR61" s="378">
        <v>0</v>
      </c>
      <c r="AS61" s="378">
        <v>0</v>
      </c>
      <c r="AT61" s="378">
        <v>0</v>
      </c>
      <c r="AU61" s="378">
        <v>0</v>
      </c>
      <c r="AV61" s="378">
        <v>0</v>
      </c>
      <c r="AW61" s="378">
        <v>0</v>
      </c>
    </row>
    <row r="62" spans="3:49" x14ac:dyDescent="0.3">
      <c r="C62" s="378">
        <v>25</v>
      </c>
      <c r="D62" s="378">
        <v>7</v>
      </c>
      <c r="E62" s="378">
        <v>11</v>
      </c>
      <c r="F62" s="378">
        <v>5292.6208651399493</v>
      </c>
      <c r="G62" s="378">
        <v>0</v>
      </c>
      <c r="H62" s="378">
        <v>0</v>
      </c>
      <c r="I62" s="378">
        <v>0</v>
      </c>
      <c r="J62" s="378">
        <v>3625.9541984732823</v>
      </c>
      <c r="K62" s="378">
        <v>0</v>
      </c>
      <c r="L62" s="378">
        <v>0</v>
      </c>
      <c r="M62" s="378">
        <v>0</v>
      </c>
      <c r="N62" s="378">
        <v>0</v>
      </c>
      <c r="O62" s="378">
        <v>1666.6666666666667</v>
      </c>
      <c r="P62" s="378">
        <v>0</v>
      </c>
      <c r="Q62" s="378">
        <v>0</v>
      </c>
      <c r="R62" s="378">
        <v>0</v>
      </c>
      <c r="S62" s="378">
        <v>0</v>
      </c>
      <c r="T62" s="378">
        <v>0</v>
      </c>
      <c r="U62" s="378">
        <v>0</v>
      </c>
      <c r="V62" s="378">
        <v>0</v>
      </c>
      <c r="W62" s="378">
        <v>0</v>
      </c>
      <c r="X62" s="378">
        <v>0</v>
      </c>
      <c r="Y62" s="378">
        <v>0</v>
      </c>
      <c r="Z62" s="378">
        <v>0</v>
      </c>
      <c r="AA62" s="378">
        <v>0</v>
      </c>
      <c r="AB62" s="378">
        <v>0</v>
      </c>
      <c r="AC62" s="378">
        <v>0</v>
      </c>
      <c r="AD62" s="378">
        <v>0</v>
      </c>
      <c r="AE62" s="378">
        <v>0</v>
      </c>
      <c r="AF62" s="378">
        <v>0</v>
      </c>
      <c r="AG62" s="378">
        <v>0</v>
      </c>
      <c r="AH62" s="378">
        <v>0</v>
      </c>
      <c r="AI62" s="378">
        <v>0</v>
      </c>
      <c r="AJ62" s="378">
        <v>0</v>
      </c>
      <c r="AK62" s="378">
        <v>0</v>
      </c>
      <c r="AL62" s="378">
        <v>0</v>
      </c>
      <c r="AM62" s="378">
        <v>0</v>
      </c>
      <c r="AN62" s="378">
        <v>0</v>
      </c>
      <c r="AO62" s="378">
        <v>0</v>
      </c>
      <c r="AP62" s="378">
        <v>0</v>
      </c>
      <c r="AQ62" s="378">
        <v>0</v>
      </c>
      <c r="AR62" s="378">
        <v>0</v>
      </c>
      <c r="AS62" s="378">
        <v>0</v>
      </c>
      <c r="AT62" s="378">
        <v>0</v>
      </c>
      <c r="AU62" s="378">
        <v>0</v>
      </c>
      <c r="AV62" s="378">
        <v>0</v>
      </c>
      <c r="AW62" s="378">
        <v>0</v>
      </c>
    </row>
    <row r="63" spans="3:49" x14ac:dyDescent="0.3">
      <c r="C63" s="378">
        <v>25</v>
      </c>
      <c r="D63" s="378">
        <v>8</v>
      </c>
      <c r="E63" s="378">
        <v>1</v>
      </c>
      <c r="F63" s="378">
        <v>32.049999999999997</v>
      </c>
      <c r="G63" s="378">
        <v>0</v>
      </c>
      <c r="H63" s="378">
        <v>0</v>
      </c>
      <c r="I63" s="378">
        <v>0</v>
      </c>
      <c r="J63" s="378">
        <v>0</v>
      </c>
      <c r="K63" s="378">
        <v>0</v>
      </c>
      <c r="L63" s="378">
        <v>2.85</v>
      </c>
      <c r="M63" s="378">
        <v>5.95</v>
      </c>
      <c r="N63" s="378">
        <v>0</v>
      </c>
      <c r="O63" s="378">
        <v>0</v>
      </c>
      <c r="P63" s="378">
        <v>6.75</v>
      </c>
      <c r="Q63" s="378">
        <v>12</v>
      </c>
      <c r="R63" s="378">
        <v>0</v>
      </c>
      <c r="S63" s="378">
        <v>0</v>
      </c>
      <c r="T63" s="378">
        <v>0</v>
      </c>
      <c r="U63" s="378">
        <v>0</v>
      </c>
      <c r="V63" s="378">
        <v>0</v>
      </c>
      <c r="W63" s="378">
        <v>0</v>
      </c>
      <c r="X63" s="378">
        <v>0</v>
      </c>
      <c r="Y63" s="378">
        <v>0.5</v>
      </c>
      <c r="Z63" s="378">
        <v>0</v>
      </c>
      <c r="AA63" s="378">
        <v>0</v>
      </c>
      <c r="AB63" s="378">
        <v>0</v>
      </c>
      <c r="AC63" s="378">
        <v>0</v>
      </c>
      <c r="AD63" s="378">
        <v>0</v>
      </c>
      <c r="AE63" s="378">
        <v>0</v>
      </c>
      <c r="AF63" s="378">
        <v>0</v>
      </c>
      <c r="AG63" s="378">
        <v>0</v>
      </c>
      <c r="AH63" s="378">
        <v>0</v>
      </c>
      <c r="AI63" s="378">
        <v>0</v>
      </c>
      <c r="AJ63" s="378">
        <v>0</v>
      </c>
      <c r="AK63" s="378">
        <v>0</v>
      </c>
      <c r="AL63" s="378">
        <v>0</v>
      </c>
      <c r="AM63" s="378">
        <v>0</v>
      </c>
      <c r="AN63" s="378">
        <v>0</v>
      </c>
      <c r="AO63" s="378">
        <v>1</v>
      </c>
      <c r="AP63" s="378">
        <v>0</v>
      </c>
      <c r="AQ63" s="378">
        <v>0</v>
      </c>
      <c r="AR63" s="378">
        <v>3</v>
      </c>
      <c r="AS63" s="378">
        <v>0</v>
      </c>
      <c r="AT63" s="378">
        <v>0</v>
      </c>
      <c r="AU63" s="378">
        <v>0</v>
      </c>
      <c r="AV63" s="378">
        <v>0</v>
      </c>
      <c r="AW63" s="378">
        <v>0</v>
      </c>
    </row>
    <row r="64" spans="3:49" x14ac:dyDescent="0.3">
      <c r="C64" s="378">
        <v>25</v>
      </c>
      <c r="D64" s="378">
        <v>8</v>
      </c>
      <c r="E64" s="378">
        <v>2</v>
      </c>
      <c r="F64" s="378">
        <v>4434.8500000000004</v>
      </c>
      <c r="G64" s="378">
        <v>0</v>
      </c>
      <c r="H64" s="378">
        <v>0</v>
      </c>
      <c r="I64" s="378">
        <v>0</v>
      </c>
      <c r="J64" s="378">
        <v>0</v>
      </c>
      <c r="K64" s="378">
        <v>0</v>
      </c>
      <c r="L64" s="378">
        <v>493.6</v>
      </c>
      <c r="M64" s="378">
        <v>855</v>
      </c>
      <c r="N64" s="378">
        <v>0</v>
      </c>
      <c r="O64" s="378">
        <v>0</v>
      </c>
      <c r="P64" s="378">
        <v>806.5</v>
      </c>
      <c r="Q64" s="378">
        <v>1608.5</v>
      </c>
      <c r="R64" s="378">
        <v>0</v>
      </c>
      <c r="S64" s="378">
        <v>0</v>
      </c>
      <c r="T64" s="378">
        <v>0</v>
      </c>
      <c r="U64" s="378">
        <v>0</v>
      </c>
      <c r="V64" s="378">
        <v>0</v>
      </c>
      <c r="W64" s="378">
        <v>0</v>
      </c>
      <c r="X64" s="378">
        <v>0</v>
      </c>
      <c r="Y64" s="378">
        <v>68</v>
      </c>
      <c r="Z64" s="378">
        <v>0</v>
      </c>
      <c r="AA64" s="378">
        <v>0</v>
      </c>
      <c r="AB64" s="378">
        <v>0</v>
      </c>
      <c r="AC64" s="378">
        <v>0</v>
      </c>
      <c r="AD64" s="378">
        <v>0</v>
      </c>
      <c r="AE64" s="378">
        <v>0</v>
      </c>
      <c r="AF64" s="378">
        <v>0</v>
      </c>
      <c r="AG64" s="378">
        <v>0</v>
      </c>
      <c r="AH64" s="378">
        <v>0</v>
      </c>
      <c r="AI64" s="378">
        <v>0</v>
      </c>
      <c r="AJ64" s="378">
        <v>0</v>
      </c>
      <c r="AK64" s="378">
        <v>0</v>
      </c>
      <c r="AL64" s="378">
        <v>0</v>
      </c>
      <c r="AM64" s="378">
        <v>0</v>
      </c>
      <c r="AN64" s="378">
        <v>0</v>
      </c>
      <c r="AO64" s="378">
        <v>178.25</v>
      </c>
      <c r="AP64" s="378">
        <v>0</v>
      </c>
      <c r="AQ64" s="378">
        <v>0</v>
      </c>
      <c r="AR64" s="378">
        <v>361</v>
      </c>
      <c r="AS64" s="378">
        <v>0</v>
      </c>
      <c r="AT64" s="378">
        <v>0</v>
      </c>
      <c r="AU64" s="378">
        <v>0</v>
      </c>
      <c r="AV64" s="378">
        <v>0</v>
      </c>
      <c r="AW64" s="378">
        <v>64</v>
      </c>
    </row>
    <row r="65" spans="3:49" x14ac:dyDescent="0.3">
      <c r="C65" s="378">
        <v>25</v>
      </c>
      <c r="D65" s="378">
        <v>8</v>
      </c>
      <c r="E65" s="378">
        <v>3</v>
      </c>
      <c r="F65" s="378">
        <v>337</v>
      </c>
      <c r="G65" s="378">
        <v>0</v>
      </c>
      <c r="H65" s="378">
        <v>0</v>
      </c>
      <c r="I65" s="378">
        <v>0</v>
      </c>
      <c r="J65" s="378">
        <v>0</v>
      </c>
      <c r="K65" s="378">
        <v>0</v>
      </c>
      <c r="L65" s="378">
        <v>127.5</v>
      </c>
      <c r="M65" s="378">
        <v>142</v>
      </c>
      <c r="N65" s="378">
        <v>0</v>
      </c>
      <c r="O65" s="378">
        <v>0</v>
      </c>
      <c r="P65" s="378">
        <v>67.5</v>
      </c>
      <c r="Q65" s="378">
        <v>0</v>
      </c>
      <c r="R65" s="378">
        <v>0</v>
      </c>
      <c r="S65" s="378">
        <v>0</v>
      </c>
      <c r="T65" s="378">
        <v>0</v>
      </c>
      <c r="U65" s="378">
        <v>0</v>
      </c>
      <c r="V65" s="378">
        <v>0</v>
      </c>
      <c r="W65" s="378">
        <v>0</v>
      </c>
      <c r="X65" s="378">
        <v>0</v>
      </c>
      <c r="Y65" s="378">
        <v>0</v>
      </c>
      <c r="Z65" s="378">
        <v>0</v>
      </c>
      <c r="AA65" s="378">
        <v>0</v>
      </c>
      <c r="AB65" s="378">
        <v>0</v>
      </c>
      <c r="AC65" s="378">
        <v>0</v>
      </c>
      <c r="AD65" s="378">
        <v>0</v>
      </c>
      <c r="AE65" s="378">
        <v>0</v>
      </c>
      <c r="AF65" s="378">
        <v>0</v>
      </c>
      <c r="AG65" s="378">
        <v>0</v>
      </c>
      <c r="AH65" s="378">
        <v>0</v>
      </c>
      <c r="AI65" s="378">
        <v>0</v>
      </c>
      <c r="AJ65" s="378">
        <v>0</v>
      </c>
      <c r="AK65" s="378">
        <v>0</v>
      </c>
      <c r="AL65" s="378">
        <v>0</v>
      </c>
      <c r="AM65" s="378">
        <v>0</v>
      </c>
      <c r="AN65" s="378">
        <v>0</v>
      </c>
      <c r="AO65" s="378">
        <v>0</v>
      </c>
      <c r="AP65" s="378">
        <v>0</v>
      </c>
      <c r="AQ65" s="378">
        <v>0</v>
      </c>
      <c r="AR65" s="378">
        <v>0</v>
      </c>
      <c r="AS65" s="378">
        <v>0</v>
      </c>
      <c r="AT65" s="378">
        <v>0</v>
      </c>
      <c r="AU65" s="378">
        <v>0</v>
      </c>
      <c r="AV65" s="378">
        <v>0</v>
      </c>
      <c r="AW65" s="378">
        <v>0</v>
      </c>
    </row>
    <row r="66" spans="3:49" x14ac:dyDescent="0.3">
      <c r="C66" s="378">
        <v>25</v>
      </c>
      <c r="D66" s="378">
        <v>8</v>
      </c>
      <c r="E66" s="378">
        <v>4</v>
      </c>
      <c r="F66" s="378">
        <v>153</v>
      </c>
      <c r="G66" s="378">
        <v>0</v>
      </c>
      <c r="H66" s="378">
        <v>0</v>
      </c>
      <c r="I66" s="378">
        <v>0</v>
      </c>
      <c r="J66" s="378">
        <v>0</v>
      </c>
      <c r="K66" s="378">
        <v>0</v>
      </c>
      <c r="L66" s="378">
        <v>34</v>
      </c>
      <c r="M66" s="378">
        <v>102</v>
      </c>
      <c r="N66" s="378">
        <v>0</v>
      </c>
      <c r="O66" s="378">
        <v>0</v>
      </c>
      <c r="P66" s="378">
        <v>5</v>
      </c>
      <c r="Q66" s="378">
        <v>0</v>
      </c>
      <c r="R66" s="378">
        <v>0</v>
      </c>
      <c r="S66" s="378">
        <v>0</v>
      </c>
      <c r="T66" s="378">
        <v>0</v>
      </c>
      <c r="U66" s="378">
        <v>0</v>
      </c>
      <c r="V66" s="378">
        <v>0</v>
      </c>
      <c r="W66" s="378">
        <v>0</v>
      </c>
      <c r="X66" s="378">
        <v>0</v>
      </c>
      <c r="Y66" s="378">
        <v>0</v>
      </c>
      <c r="Z66" s="378">
        <v>0</v>
      </c>
      <c r="AA66" s="378">
        <v>0</v>
      </c>
      <c r="AB66" s="378">
        <v>0</v>
      </c>
      <c r="AC66" s="378">
        <v>0</v>
      </c>
      <c r="AD66" s="378">
        <v>0</v>
      </c>
      <c r="AE66" s="378">
        <v>0</v>
      </c>
      <c r="AF66" s="378">
        <v>0</v>
      </c>
      <c r="AG66" s="378">
        <v>0</v>
      </c>
      <c r="AH66" s="378">
        <v>0</v>
      </c>
      <c r="AI66" s="378">
        <v>0</v>
      </c>
      <c r="AJ66" s="378">
        <v>0</v>
      </c>
      <c r="AK66" s="378">
        <v>0</v>
      </c>
      <c r="AL66" s="378">
        <v>0</v>
      </c>
      <c r="AM66" s="378">
        <v>0</v>
      </c>
      <c r="AN66" s="378">
        <v>0</v>
      </c>
      <c r="AO66" s="378">
        <v>0</v>
      </c>
      <c r="AP66" s="378">
        <v>0</v>
      </c>
      <c r="AQ66" s="378">
        <v>0</v>
      </c>
      <c r="AR66" s="378">
        <v>12</v>
      </c>
      <c r="AS66" s="378">
        <v>0</v>
      </c>
      <c r="AT66" s="378">
        <v>0</v>
      </c>
      <c r="AU66" s="378">
        <v>0</v>
      </c>
      <c r="AV66" s="378">
        <v>0</v>
      </c>
      <c r="AW66" s="378">
        <v>0</v>
      </c>
    </row>
    <row r="67" spans="3:49" x14ac:dyDescent="0.3">
      <c r="C67" s="378">
        <v>25</v>
      </c>
      <c r="D67" s="378">
        <v>8</v>
      </c>
      <c r="E67" s="378">
        <v>5</v>
      </c>
      <c r="F67" s="378">
        <v>1433</v>
      </c>
      <c r="G67" s="378">
        <v>1433</v>
      </c>
      <c r="H67" s="378">
        <v>0</v>
      </c>
      <c r="I67" s="378">
        <v>0</v>
      </c>
      <c r="J67" s="378">
        <v>0</v>
      </c>
      <c r="K67" s="378">
        <v>0</v>
      </c>
      <c r="L67" s="378">
        <v>0</v>
      </c>
      <c r="M67" s="378">
        <v>0</v>
      </c>
      <c r="N67" s="378">
        <v>0</v>
      </c>
      <c r="O67" s="378">
        <v>0</v>
      </c>
      <c r="P67" s="378">
        <v>0</v>
      </c>
      <c r="Q67" s="378">
        <v>0</v>
      </c>
      <c r="R67" s="378">
        <v>0</v>
      </c>
      <c r="S67" s="378">
        <v>0</v>
      </c>
      <c r="T67" s="378">
        <v>0</v>
      </c>
      <c r="U67" s="378">
        <v>0</v>
      </c>
      <c r="V67" s="378">
        <v>0</v>
      </c>
      <c r="W67" s="378">
        <v>0</v>
      </c>
      <c r="X67" s="378">
        <v>0</v>
      </c>
      <c r="Y67" s="378">
        <v>0</v>
      </c>
      <c r="Z67" s="378">
        <v>0</v>
      </c>
      <c r="AA67" s="378">
        <v>0</v>
      </c>
      <c r="AB67" s="378">
        <v>0</v>
      </c>
      <c r="AC67" s="378">
        <v>0</v>
      </c>
      <c r="AD67" s="378">
        <v>0</v>
      </c>
      <c r="AE67" s="378">
        <v>0</v>
      </c>
      <c r="AF67" s="378">
        <v>0</v>
      </c>
      <c r="AG67" s="378">
        <v>0</v>
      </c>
      <c r="AH67" s="378">
        <v>0</v>
      </c>
      <c r="AI67" s="378">
        <v>0</v>
      </c>
      <c r="AJ67" s="378">
        <v>0</v>
      </c>
      <c r="AK67" s="378">
        <v>0</v>
      </c>
      <c r="AL67" s="378">
        <v>0</v>
      </c>
      <c r="AM67" s="378">
        <v>0</v>
      </c>
      <c r="AN67" s="378">
        <v>0</v>
      </c>
      <c r="AO67" s="378">
        <v>0</v>
      </c>
      <c r="AP67" s="378">
        <v>0</v>
      </c>
      <c r="AQ67" s="378">
        <v>0</v>
      </c>
      <c r="AR67" s="378">
        <v>0</v>
      </c>
      <c r="AS67" s="378">
        <v>0</v>
      </c>
      <c r="AT67" s="378">
        <v>0</v>
      </c>
      <c r="AU67" s="378">
        <v>0</v>
      </c>
      <c r="AV67" s="378">
        <v>0</v>
      </c>
      <c r="AW67" s="378">
        <v>0</v>
      </c>
    </row>
    <row r="68" spans="3:49" x14ac:dyDescent="0.3">
      <c r="C68" s="378">
        <v>25</v>
      </c>
      <c r="D68" s="378">
        <v>8</v>
      </c>
      <c r="E68" s="378">
        <v>6</v>
      </c>
      <c r="F68" s="378">
        <v>1720615</v>
      </c>
      <c r="G68" s="378">
        <v>457450</v>
      </c>
      <c r="H68" s="378">
        <v>0</v>
      </c>
      <c r="I68" s="378">
        <v>0</v>
      </c>
      <c r="J68" s="378">
        <v>0</v>
      </c>
      <c r="K68" s="378">
        <v>0</v>
      </c>
      <c r="L68" s="378">
        <v>135856</v>
      </c>
      <c r="M68" s="378">
        <v>444674</v>
      </c>
      <c r="N68" s="378">
        <v>0</v>
      </c>
      <c r="O68" s="378">
        <v>0</v>
      </c>
      <c r="P68" s="378">
        <v>187369</v>
      </c>
      <c r="Q68" s="378">
        <v>397635</v>
      </c>
      <c r="R68" s="378">
        <v>0</v>
      </c>
      <c r="S68" s="378">
        <v>0</v>
      </c>
      <c r="T68" s="378">
        <v>0</v>
      </c>
      <c r="U68" s="378">
        <v>0</v>
      </c>
      <c r="V68" s="378">
        <v>0</v>
      </c>
      <c r="W68" s="378">
        <v>0</v>
      </c>
      <c r="X68" s="378">
        <v>0</v>
      </c>
      <c r="Y68" s="378">
        <v>14488</v>
      </c>
      <c r="Z68" s="378">
        <v>0</v>
      </c>
      <c r="AA68" s="378">
        <v>0</v>
      </c>
      <c r="AB68" s="378">
        <v>0</v>
      </c>
      <c r="AC68" s="378">
        <v>0</v>
      </c>
      <c r="AD68" s="378">
        <v>0</v>
      </c>
      <c r="AE68" s="378">
        <v>0</v>
      </c>
      <c r="AF68" s="378">
        <v>0</v>
      </c>
      <c r="AG68" s="378">
        <v>0</v>
      </c>
      <c r="AH68" s="378">
        <v>0</v>
      </c>
      <c r="AI68" s="378">
        <v>0</v>
      </c>
      <c r="AJ68" s="378">
        <v>0</v>
      </c>
      <c r="AK68" s="378">
        <v>0</v>
      </c>
      <c r="AL68" s="378">
        <v>0</v>
      </c>
      <c r="AM68" s="378">
        <v>0</v>
      </c>
      <c r="AN68" s="378">
        <v>0</v>
      </c>
      <c r="AO68" s="378">
        <v>20070</v>
      </c>
      <c r="AP68" s="378">
        <v>0</v>
      </c>
      <c r="AQ68" s="378">
        <v>0</v>
      </c>
      <c r="AR68" s="378">
        <v>56826</v>
      </c>
      <c r="AS68" s="378">
        <v>0</v>
      </c>
      <c r="AT68" s="378">
        <v>0</v>
      </c>
      <c r="AU68" s="378">
        <v>0</v>
      </c>
      <c r="AV68" s="378">
        <v>0</v>
      </c>
      <c r="AW68" s="378">
        <v>6247</v>
      </c>
    </row>
    <row r="69" spans="3:49" x14ac:dyDescent="0.3">
      <c r="C69" s="378">
        <v>25</v>
      </c>
      <c r="D69" s="378">
        <v>8</v>
      </c>
      <c r="E69" s="378">
        <v>11</v>
      </c>
      <c r="F69" s="378">
        <v>5292.6208651399493</v>
      </c>
      <c r="G69" s="378">
        <v>0</v>
      </c>
      <c r="H69" s="378">
        <v>0</v>
      </c>
      <c r="I69" s="378">
        <v>0</v>
      </c>
      <c r="J69" s="378">
        <v>3625.9541984732823</v>
      </c>
      <c r="K69" s="378">
        <v>0</v>
      </c>
      <c r="L69" s="378">
        <v>0</v>
      </c>
      <c r="M69" s="378">
        <v>0</v>
      </c>
      <c r="N69" s="378">
        <v>0</v>
      </c>
      <c r="O69" s="378">
        <v>1666.6666666666667</v>
      </c>
      <c r="P69" s="378">
        <v>0</v>
      </c>
      <c r="Q69" s="378">
        <v>0</v>
      </c>
      <c r="R69" s="378">
        <v>0</v>
      </c>
      <c r="S69" s="378">
        <v>0</v>
      </c>
      <c r="T69" s="378">
        <v>0</v>
      </c>
      <c r="U69" s="378">
        <v>0</v>
      </c>
      <c r="V69" s="378">
        <v>0</v>
      </c>
      <c r="W69" s="378">
        <v>0</v>
      </c>
      <c r="X69" s="378">
        <v>0</v>
      </c>
      <c r="Y69" s="378">
        <v>0</v>
      </c>
      <c r="Z69" s="378">
        <v>0</v>
      </c>
      <c r="AA69" s="378">
        <v>0</v>
      </c>
      <c r="AB69" s="378">
        <v>0</v>
      </c>
      <c r="AC69" s="378">
        <v>0</v>
      </c>
      <c r="AD69" s="378">
        <v>0</v>
      </c>
      <c r="AE69" s="378">
        <v>0</v>
      </c>
      <c r="AF69" s="378">
        <v>0</v>
      </c>
      <c r="AG69" s="378">
        <v>0</v>
      </c>
      <c r="AH69" s="378">
        <v>0</v>
      </c>
      <c r="AI69" s="378">
        <v>0</v>
      </c>
      <c r="AJ69" s="378">
        <v>0</v>
      </c>
      <c r="AK69" s="378">
        <v>0</v>
      </c>
      <c r="AL69" s="378">
        <v>0</v>
      </c>
      <c r="AM69" s="378">
        <v>0</v>
      </c>
      <c r="AN69" s="378">
        <v>0</v>
      </c>
      <c r="AO69" s="378">
        <v>0</v>
      </c>
      <c r="AP69" s="378">
        <v>0</v>
      </c>
      <c r="AQ69" s="378">
        <v>0</v>
      </c>
      <c r="AR69" s="378">
        <v>0</v>
      </c>
      <c r="AS69" s="378">
        <v>0</v>
      </c>
      <c r="AT69" s="378">
        <v>0</v>
      </c>
      <c r="AU69" s="378">
        <v>0</v>
      </c>
      <c r="AV69" s="378">
        <v>0</v>
      </c>
      <c r="AW69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3270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13115176.639999997</v>
      </c>
      <c r="C3" s="351">
        <f t="shared" ref="C3:R3" si="0">SUBTOTAL(9,C6:C1048576)</f>
        <v>7</v>
      </c>
      <c r="D3" s="351">
        <f>SUBTOTAL(9,D6:D1048576)/2</f>
        <v>13800052.699999992</v>
      </c>
      <c r="E3" s="351">
        <f t="shared" si="0"/>
        <v>6.8621519280038381</v>
      </c>
      <c r="F3" s="351">
        <f>SUBTOTAL(9,F6:F1048576)/2</f>
        <v>15633315.529999996</v>
      </c>
      <c r="G3" s="352">
        <f>IF(B3&lt;&gt;0,F3/B3,"")</f>
        <v>1.192001904291546</v>
      </c>
      <c r="H3" s="353">
        <f t="shared" si="0"/>
        <v>177686.19</v>
      </c>
      <c r="I3" s="351">
        <f t="shared" si="0"/>
        <v>2</v>
      </c>
      <c r="J3" s="351">
        <f t="shared" si="0"/>
        <v>161076.26</v>
      </c>
      <c r="K3" s="351">
        <f t="shared" si="0"/>
        <v>1.1872352284714476</v>
      </c>
      <c r="L3" s="351">
        <f t="shared" si="0"/>
        <v>159823.56</v>
      </c>
      <c r="M3" s="354">
        <f>IF(H3&lt;&gt;0,L3/H3,"")</f>
        <v>0.89947091555061198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275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3267</v>
      </c>
      <c r="B6" s="795">
        <v>9092803.3999999985</v>
      </c>
      <c r="C6" s="739">
        <v>1</v>
      </c>
      <c r="D6" s="795">
        <v>9497622.3699999917</v>
      </c>
      <c r="E6" s="739">
        <v>1.0445208097207945</v>
      </c>
      <c r="F6" s="795">
        <v>10599512.300000001</v>
      </c>
      <c r="G6" s="744">
        <v>1.1657034507091621</v>
      </c>
      <c r="H6" s="795">
        <v>175839</v>
      </c>
      <c r="I6" s="739">
        <v>1</v>
      </c>
      <c r="J6" s="795">
        <v>160570</v>
      </c>
      <c r="K6" s="739">
        <v>0.91316488378573579</v>
      </c>
      <c r="L6" s="795">
        <v>158996</v>
      </c>
      <c r="M6" s="744">
        <v>0.90421351349814316</v>
      </c>
      <c r="N6" s="795"/>
      <c r="O6" s="739"/>
      <c r="P6" s="795"/>
      <c r="Q6" s="739"/>
      <c r="R6" s="795"/>
      <c r="S6" s="235"/>
    </row>
    <row r="7" spans="1:19" ht="14.4" customHeight="1" x14ac:dyDescent="0.3">
      <c r="A7" s="690" t="s">
        <v>3268</v>
      </c>
      <c r="B7" s="796">
        <v>3841841.2399999984</v>
      </c>
      <c r="C7" s="664">
        <v>1</v>
      </c>
      <c r="D7" s="796">
        <v>4129380.3299999973</v>
      </c>
      <c r="E7" s="664">
        <v>1.0748440843953246</v>
      </c>
      <c r="F7" s="796">
        <v>4806710.2299999958</v>
      </c>
      <c r="G7" s="680">
        <v>1.2511475435148376</v>
      </c>
      <c r="H7" s="796"/>
      <c r="I7" s="664"/>
      <c r="J7" s="796"/>
      <c r="K7" s="664"/>
      <c r="L7" s="796"/>
      <c r="M7" s="680"/>
      <c r="N7" s="796"/>
      <c r="O7" s="664"/>
      <c r="P7" s="796"/>
      <c r="Q7" s="664"/>
      <c r="R7" s="796"/>
      <c r="S7" s="703"/>
    </row>
    <row r="8" spans="1:19" ht="14.4" customHeight="1" thickBot="1" x14ac:dyDescent="0.35">
      <c r="A8" s="798" t="s">
        <v>3269</v>
      </c>
      <c r="B8" s="797">
        <v>180532</v>
      </c>
      <c r="C8" s="670">
        <v>1</v>
      </c>
      <c r="D8" s="797">
        <v>173050</v>
      </c>
      <c r="E8" s="670">
        <v>0.95855582389825622</v>
      </c>
      <c r="F8" s="797">
        <v>227093</v>
      </c>
      <c r="G8" s="681">
        <v>1.2579099550218245</v>
      </c>
      <c r="H8" s="797">
        <v>1847.1899999999998</v>
      </c>
      <c r="I8" s="670">
        <v>1</v>
      </c>
      <c r="J8" s="797">
        <v>506.26</v>
      </c>
      <c r="K8" s="670">
        <v>0.27407034468571184</v>
      </c>
      <c r="L8" s="797">
        <v>827.56</v>
      </c>
      <c r="M8" s="681">
        <v>0.44801022093016962</v>
      </c>
      <c r="N8" s="797"/>
      <c r="O8" s="670"/>
      <c r="P8" s="797"/>
      <c r="Q8" s="670"/>
      <c r="R8" s="797"/>
      <c r="S8" s="704"/>
    </row>
    <row r="9" spans="1:19" ht="14.4" customHeight="1" thickBot="1" x14ac:dyDescent="0.35"/>
    <row r="10" spans="1:19" ht="14.4" customHeight="1" x14ac:dyDescent="0.3">
      <c r="A10" s="753" t="s">
        <v>532</v>
      </c>
      <c r="B10" s="795">
        <v>7725793.9499999974</v>
      </c>
      <c r="C10" s="739">
        <v>1</v>
      </c>
      <c r="D10" s="795">
        <v>8241862.2399999984</v>
      </c>
      <c r="E10" s="739">
        <v>1.0667980913469743</v>
      </c>
      <c r="F10" s="795">
        <v>9251286.8399999961</v>
      </c>
      <c r="G10" s="744">
        <v>1.1974545140438284</v>
      </c>
      <c r="H10" s="795"/>
      <c r="I10" s="739"/>
      <c r="J10" s="795"/>
      <c r="K10" s="739"/>
      <c r="L10" s="795"/>
      <c r="M10" s="744"/>
      <c r="N10" s="795"/>
      <c r="O10" s="739"/>
      <c r="P10" s="795"/>
      <c r="Q10" s="739"/>
      <c r="R10" s="795"/>
      <c r="S10" s="235"/>
    </row>
    <row r="11" spans="1:19" ht="14.4" customHeight="1" x14ac:dyDescent="0.3">
      <c r="A11" s="690" t="s">
        <v>535</v>
      </c>
      <c r="B11" s="796">
        <v>3841841.2399999984</v>
      </c>
      <c r="C11" s="664">
        <v>1</v>
      </c>
      <c r="D11" s="796">
        <v>4129380.3299999987</v>
      </c>
      <c r="E11" s="664">
        <v>1.0748440843953251</v>
      </c>
      <c r="F11" s="796">
        <v>4807054.6699999962</v>
      </c>
      <c r="G11" s="680">
        <v>1.2512371984429003</v>
      </c>
      <c r="H11" s="796"/>
      <c r="I11" s="664"/>
      <c r="J11" s="796"/>
      <c r="K11" s="664"/>
      <c r="L11" s="796"/>
      <c r="M11" s="680"/>
      <c r="N11" s="796"/>
      <c r="O11" s="664"/>
      <c r="P11" s="796"/>
      <c r="Q11" s="664"/>
      <c r="R11" s="796"/>
      <c r="S11" s="703"/>
    </row>
    <row r="12" spans="1:19" ht="14.4" customHeight="1" x14ac:dyDescent="0.3">
      <c r="A12" s="690" t="s">
        <v>3271</v>
      </c>
      <c r="B12" s="796">
        <v>80007</v>
      </c>
      <c r="C12" s="664">
        <v>1</v>
      </c>
      <c r="D12" s="796">
        <v>56609</v>
      </c>
      <c r="E12" s="664">
        <v>0.70755058932343418</v>
      </c>
      <c r="F12" s="796">
        <v>68644</v>
      </c>
      <c r="G12" s="680">
        <v>0.85797492719387058</v>
      </c>
      <c r="H12" s="796"/>
      <c r="I12" s="664"/>
      <c r="J12" s="796"/>
      <c r="K12" s="664"/>
      <c r="L12" s="796"/>
      <c r="M12" s="680"/>
      <c r="N12" s="796"/>
      <c r="O12" s="664"/>
      <c r="P12" s="796"/>
      <c r="Q12" s="664"/>
      <c r="R12" s="796"/>
      <c r="S12" s="703"/>
    </row>
    <row r="13" spans="1:19" ht="14.4" customHeight="1" thickBot="1" x14ac:dyDescent="0.35">
      <c r="A13" s="798" t="s">
        <v>3272</v>
      </c>
      <c r="B13" s="797">
        <v>1467534.4499999997</v>
      </c>
      <c r="C13" s="670">
        <v>1</v>
      </c>
      <c r="D13" s="797">
        <v>1372201.1300000001</v>
      </c>
      <c r="E13" s="670">
        <v>0.93503844492372934</v>
      </c>
      <c r="F13" s="797">
        <v>1506330.0199999998</v>
      </c>
      <c r="G13" s="681">
        <v>1.0264358836686935</v>
      </c>
      <c r="H13" s="797"/>
      <c r="I13" s="670"/>
      <c r="J13" s="797"/>
      <c r="K13" s="670"/>
      <c r="L13" s="797"/>
      <c r="M13" s="681"/>
      <c r="N13" s="797"/>
      <c r="O13" s="670"/>
      <c r="P13" s="797"/>
      <c r="Q13" s="670"/>
      <c r="R13" s="797"/>
      <c r="S13" s="704"/>
    </row>
    <row r="14" spans="1:19" ht="14.4" customHeight="1" x14ac:dyDescent="0.3">
      <c r="A14" s="718" t="s">
        <v>1877</v>
      </c>
    </row>
    <row r="15" spans="1:19" ht="14.4" customHeight="1" x14ac:dyDescent="0.3">
      <c r="A15" s="719" t="s">
        <v>1878</v>
      </c>
    </row>
    <row r="16" spans="1:19" ht="14.4" customHeight="1" x14ac:dyDescent="0.3">
      <c r="A16" s="718" t="s">
        <v>3273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5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3284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58589</v>
      </c>
      <c r="C3" s="470">
        <f t="shared" si="0"/>
        <v>57089</v>
      </c>
      <c r="D3" s="470">
        <f t="shared" si="0"/>
        <v>63444</v>
      </c>
      <c r="E3" s="353">
        <f t="shared" si="0"/>
        <v>13115176.639999999</v>
      </c>
      <c r="F3" s="351">
        <f t="shared" si="0"/>
        <v>13800052.700000003</v>
      </c>
      <c r="G3" s="471">
        <f t="shared" si="0"/>
        <v>15633315.529999996</v>
      </c>
    </row>
    <row r="4" spans="1:7" ht="14.4" customHeight="1" x14ac:dyDescent="0.3">
      <c r="A4" s="555" t="s">
        <v>167</v>
      </c>
      <c r="B4" s="556" t="s">
        <v>272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1"/>
      <c r="B5" s="792">
        <v>2014</v>
      </c>
      <c r="C5" s="793">
        <v>2015</v>
      </c>
      <c r="D5" s="793">
        <v>2016</v>
      </c>
      <c r="E5" s="792">
        <v>2014</v>
      </c>
      <c r="F5" s="793">
        <v>2015</v>
      </c>
      <c r="G5" s="793">
        <v>2016</v>
      </c>
    </row>
    <row r="6" spans="1:7" ht="14.4" customHeight="1" x14ac:dyDescent="0.3">
      <c r="A6" s="753" t="s">
        <v>1880</v>
      </c>
      <c r="B6" s="229"/>
      <c r="C6" s="229">
        <v>134</v>
      </c>
      <c r="D6" s="229">
        <v>993</v>
      </c>
      <c r="E6" s="795"/>
      <c r="F6" s="795">
        <v>20162.250000000004</v>
      </c>
      <c r="G6" s="799">
        <v>150939.99</v>
      </c>
    </row>
    <row r="7" spans="1:7" ht="14.4" customHeight="1" x14ac:dyDescent="0.3">
      <c r="A7" s="690" t="s">
        <v>1882</v>
      </c>
      <c r="B7" s="667"/>
      <c r="C7" s="667"/>
      <c r="D7" s="667">
        <v>246</v>
      </c>
      <c r="E7" s="796"/>
      <c r="F7" s="796"/>
      <c r="G7" s="800">
        <v>40764.46</v>
      </c>
    </row>
    <row r="8" spans="1:7" ht="14.4" customHeight="1" x14ac:dyDescent="0.3">
      <c r="A8" s="690" t="s">
        <v>3274</v>
      </c>
      <c r="B8" s="667">
        <v>28374</v>
      </c>
      <c r="C8" s="667">
        <v>30825</v>
      </c>
      <c r="D8" s="667">
        <v>34135</v>
      </c>
      <c r="E8" s="796">
        <v>9263865.5999999996</v>
      </c>
      <c r="F8" s="796">
        <v>9652457.8499999996</v>
      </c>
      <c r="G8" s="800">
        <v>10794322.709999997</v>
      </c>
    </row>
    <row r="9" spans="1:7" ht="14.4" customHeight="1" x14ac:dyDescent="0.3">
      <c r="A9" s="690" t="s">
        <v>1883</v>
      </c>
      <c r="B9" s="667">
        <v>83</v>
      </c>
      <c r="C9" s="667">
        <v>1721</v>
      </c>
      <c r="D9" s="667">
        <v>818</v>
      </c>
      <c r="E9" s="796">
        <v>0</v>
      </c>
      <c r="F9" s="796">
        <v>268807.8</v>
      </c>
      <c r="G9" s="800">
        <v>131584.44</v>
      </c>
    </row>
    <row r="10" spans="1:7" ht="14.4" customHeight="1" x14ac:dyDescent="0.3">
      <c r="A10" s="690" t="s">
        <v>1884</v>
      </c>
      <c r="B10" s="667"/>
      <c r="C10" s="667">
        <v>1333</v>
      </c>
      <c r="D10" s="667">
        <v>1226</v>
      </c>
      <c r="E10" s="796"/>
      <c r="F10" s="796">
        <v>220806.72000000009</v>
      </c>
      <c r="G10" s="800">
        <v>212390.02000000005</v>
      </c>
    </row>
    <row r="11" spans="1:7" ht="14.4" customHeight="1" x14ac:dyDescent="0.3">
      <c r="A11" s="690" t="s">
        <v>3275</v>
      </c>
      <c r="B11" s="667">
        <v>2418</v>
      </c>
      <c r="C11" s="667">
        <v>1624</v>
      </c>
      <c r="D11" s="667"/>
      <c r="E11" s="796">
        <v>360911.10000000015</v>
      </c>
      <c r="F11" s="796">
        <v>247029.98999999996</v>
      </c>
      <c r="G11" s="800"/>
    </row>
    <row r="12" spans="1:7" ht="14.4" customHeight="1" x14ac:dyDescent="0.3">
      <c r="A12" s="690" t="s">
        <v>1886</v>
      </c>
      <c r="B12" s="667">
        <v>734</v>
      </c>
      <c r="C12" s="667">
        <v>1565</v>
      </c>
      <c r="D12" s="667">
        <v>1436</v>
      </c>
      <c r="E12" s="796">
        <v>105792.24999999999</v>
      </c>
      <c r="F12" s="796">
        <v>225303.36</v>
      </c>
      <c r="G12" s="800">
        <v>222071.10000000009</v>
      </c>
    </row>
    <row r="13" spans="1:7" ht="14.4" customHeight="1" x14ac:dyDescent="0.3">
      <c r="A13" s="690" t="s">
        <v>1887</v>
      </c>
      <c r="B13" s="667">
        <v>125</v>
      </c>
      <c r="C13" s="667">
        <v>1769</v>
      </c>
      <c r="D13" s="667">
        <v>863</v>
      </c>
      <c r="E13" s="796">
        <v>0</v>
      </c>
      <c r="F13" s="796">
        <v>294264.50000000012</v>
      </c>
      <c r="G13" s="800">
        <v>144352.22999999998</v>
      </c>
    </row>
    <row r="14" spans="1:7" ht="14.4" customHeight="1" x14ac:dyDescent="0.3">
      <c r="A14" s="690" t="s">
        <v>1888</v>
      </c>
      <c r="B14" s="667">
        <v>1740</v>
      </c>
      <c r="C14" s="667">
        <v>1406</v>
      </c>
      <c r="D14" s="667">
        <v>1972</v>
      </c>
      <c r="E14" s="796">
        <v>311465.52999999997</v>
      </c>
      <c r="F14" s="796">
        <v>239647.80000000002</v>
      </c>
      <c r="G14" s="800">
        <v>345635.60000000015</v>
      </c>
    </row>
    <row r="15" spans="1:7" ht="14.4" customHeight="1" x14ac:dyDescent="0.3">
      <c r="A15" s="690" t="s">
        <v>1889</v>
      </c>
      <c r="B15" s="667">
        <v>2647</v>
      </c>
      <c r="C15" s="667">
        <v>1811</v>
      </c>
      <c r="D15" s="667">
        <v>2162</v>
      </c>
      <c r="E15" s="796">
        <v>309665.59000000014</v>
      </c>
      <c r="F15" s="796">
        <v>271091.11000000004</v>
      </c>
      <c r="G15" s="800">
        <v>345087.78999999992</v>
      </c>
    </row>
    <row r="16" spans="1:7" ht="14.4" customHeight="1" x14ac:dyDescent="0.3">
      <c r="A16" s="690" t="s">
        <v>3276</v>
      </c>
      <c r="B16" s="667">
        <v>15</v>
      </c>
      <c r="C16" s="667"/>
      <c r="D16" s="667"/>
      <c r="E16" s="796">
        <v>3483.34</v>
      </c>
      <c r="F16" s="796"/>
      <c r="G16" s="800"/>
    </row>
    <row r="17" spans="1:7" ht="14.4" customHeight="1" x14ac:dyDescent="0.3">
      <c r="A17" s="690" t="s">
        <v>3277</v>
      </c>
      <c r="B17" s="667">
        <v>555</v>
      </c>
      <c r="C17" s="667">
        <v>3</v>
      </c>
      <c r="D17" s="667"/>
      <c r="E17" s="796">
        <v>85531.12999999999</v>
      </c>
      <c r="F17" s="796">
        <v>438.89</v>
      </c>
      <c r="G17" s="800"/>
    </row>
    <row r="18" spans="1:7" ht="14.4" customHeight="1" x14ac:dyDescent="0.3">
      <c r="A18" s="690" t="s">
        <v>1890</v>
      </c>
      <c r="B18" s="667">
        <v>1808</v>
      </c>
      <c r="C18" s="667">
        <v>1374</v>
      </c>
      <c r="D18" s="667">
        <v>1626</v>
      </c>
      <c r="E18" s="796">
        <v>292009.98</v>
      </c>
      <c r="F18" s="796">
        <v>223331.11000000002</v>
      </c>
      <c r="G18" s="800">
        <v>272815.56999999995</v>
      </c>
    </row>
    <row r="19" spans="1:7" ht="14.4" customHeight="1" x14ac:dyDescent="0.3">
      <c r="A19" s="690" t="s">
        <v>1891</v>
      </c>
      <c r="B19" s="667">
        <v>287</v>
      </c>
      <c r="C19" s="667">
        <v>9</v>
      </c>
      <c r="D19" s="667">
        <v>5</v>
      </c>
      <c r="E19" s="796">
        <v>34</v>
      </c>
      <c r="F19" s="796">
        <v>2772.2400000000002</v>
      </c>
      <c r="G19" s="800">
        <v>955.56</v>
      </c>
    </row>
    <row r="20" spans="1:7" ht="14.4" customHeight="1" x14ac:dyDescent="0.3">
      <c r="A20" s="690" t="s">
        <v>1893</v>
      </c>
      <c r="B20" s="667">
        <v>193</v>
      </c>
      <c r="C20" s="667">
        <v>4</v>
      </c>
      <c r="D20" s="667">
        <v>3</v>
      </c>
      <c r="E20" s="796">
        <v>808.90000000000009</v>
      </c>
      <c r="F20" s="796">
        <v>1605.5500000000002</v>
      </c>
      <c r="G20" s="800">
        <v>1855.56</v>
      </c>
    </row>
    <row r="21" spans="1:7" ht="14.4" customHeight="1" x14ac:dyDescent="0.3">
      <c r="A21" s="690" t="s">
        <v>1894</v>
      </c>
      <c r="B21" s="667"/>
      <c r="C21" s="667"/>
      <c r="D21" s="667">
        <v>1240</v>
      </c>
      <c r="E21" s="796"/>
      <c r="F21" s="796"/>
      <c r="G21" s="800">
        <v>194501.11000000002</v>
      </c>
    </row>
    <row r="22" spans="1:7" ht="14.4" customHeight="1" x14ac:dyDescent="0.3">
      <c r="A22" s="690" t="s">
        <v>1895</v>
      </c>
      <c r="B22" s="667">
        <v>224</v>
      </c>
      <c r="C22" s="667"/>
      <c r="D22" s="667"/>
      <c r="E22" s="796">
        <v>0</v>
      </c>
      <c r="F22" s="796"/>
      <c r="G22" s="800"/>
    </row>
    <row r="23" spans="1:7" ht="14.4" customHeight="1" x14ac:dyDescent="0.3">
      <c r="A23" s="690" t="s">
        <v>3278</v>
      </c>
      <c r="B23" s="667">
        <v>1547</v>
      </c>
      <c r="C23" s="667"/>
      <c r="D23" s="667"/>
      <c r="E23" s="796">
        <v>182469.98999999993</v>
      </c>
      <c r="F23" s="796"/>
      <c r="G23" s="800"/>
    </row>
    <row r="24" spans="1:7" ht="14.4" customHeight="1" x14ac:dyDescent="0.3">
      <c r="A24" s="690" t="s">
        <v>1896</v>
      </c>
      <c r="B24" s="667"/>
      <c r="C24" s="667"/>
      <c r="D24" s="667">
        <v>141</v>
      </c>
      <c r="E24" s="796"/>
      <c r="F24" s="796"/>
      <c r="G24" s="800">
        <v>23780</v>
      </c>
    </row>
    <row r="25" spans="1:7" ht="14.4" customHeight="1" x14ac:dyDescent="0.3">
      <c r="A25" s="690" t="s">
        <v>3279</v>
      </c>
      <c r="B25" s="667">
        <v>993</v>
      </c>
      <c r="C25" s="667">
        <v>508</v>
      </c>
      <c r="D25" s="667"/>
      <c r="E25" s="796">
        <v>164528.94</v>
      </c>
      <c r="F25" s="796">
        <v>81035.569999999992</v>
      </c>
      <c r="G25" s="800"/>
    </row>
    <row r="26" spans="1:7" ht="14.4" customHeight="1" x14ac:dyDescent="0.3">
      <c r="A26" s="690" t="s">
        <v>1897</v>
      </c>
      <c r="B26" s="667"/>
      <c r="C26" s="667"/>
      <c r="D26" s="667">
        <v>1579</v>
      </c>
      <c r="E26" s="796"/>
      <c r="F26" s="796"/>
      <c r="G26" s="800">
        <v>271726.7300000001</v>
      </c>
    </row>
    <row r="27" spans="1:7" ht="14.4" customHeight="1" x14ac:dyDescent="0.3">
      <c r="A27" s="690" t="s">
        <v>1898</v>
      </c>
      <c r="B27" s="667"/>
      <c r="C27" s="667">
        <v>1511</v>
      </c>
      <c r="D27" s="667">
        <v>1990</v>
      </c>
      <c r="E27" s="796"/>
      <c r="F27" s="796">
        <v>245282.23999999996</v>
      </c>
      <c r="G27" s="800">
        <v>327896.68999999983</v>
      </c>
    </row>
    <row r="28" spans="1:7" ht="14.4" customHeight="1" x14ac:dyDescent="0.3">
      <c r="A28" s="690" t="s">
        <v>1899</v>
      </c>
      <c r="B28" s="667">
        <v>3699</v>
      </c>
      <c r="C28" s="667">
        <v>2810</v>
      </c>
      <c r="D28" s="667">
        <v>2927</v>
      </c>
      <c r="E28" s="796">
        <v>390600.25</v>
      </c>
      <c r="F28" s="796">
        <v>420879.99000000005</v>
      </c>
      <c r="G28" s="800">
        <v>454865.91999999998</v>
      </c>
    </row>
    <row r="29" spans="1:7" ht="14.4" customHeight="1" x14ac:dyDescent="0.3">
      <c r="A29" s="690" t="s">
        <v>1900</v>
      </c>
      <c r="B29" s="667">
        <v>548</v>
      </c>
      <c r="C29" s="667">
        <v>549</v>
      </c>
      <c r="D29" s="667">
        <v>550</v>
      </c>
      <c r="E29" s="796">
        <v>89365.58</v>
      </c>
      <c r="F29" s="796">
        <v>85624.459999999992</v>
      </c>
      <c r="G29" s="800">
        <v>95533.34</v>
      </c>
    </row>
    <row r="30" spans="1:7" ht="14.4" customHeight="1" x14ac:dyDescent="0.3">
      <c r="A30" s="690" t="s">
        <v>3280</v>
      </c>
      <c r="B30" s="667">
        <v>471</v>
      </c>
      <c r="C30" s="667"/>
      <c r="D30" s="667"/>
      <c r="E30" s="796">
        <v>74016.679999999993</v>
      </c>
      <c r="F30" s="796"/>
      <c r="G30" s="800"/>
    </row>
    <row r="31" spans="1:7" ht="14.4" customHeight="1" x14ac:dyDescent="0.3">
      <c r="A31" s="690" t="s">
        <v>1901</v>
      </c>
      <c r="B31" s="667">
        <v>2123</v>
      </c>
      <c r="C31" s="667">
        <v>1047</v>
      </c>
      <c r="D31" s="667">
        <v>875</v>
      </c>
      <c r="E31" s="796">
        <v>235344.41999999995</v>
      </c>
      <c r="F31" s="796">
        <v>159364.46999999997</v>
      </c>
      <c r="G31" s="800">
        <v>136948.89000000001</v>
      </c>
    </row>
    <row r="32" spans="1:7" ht="14.4" customHeight="1" x14ac:dyDescent="0.3">
      <c r="A32" s="690" t="s">
        <v>1902</v>
      </c>
      <c r="B32" s="667">
        <v>1836</v>
      </c>
      <c r="C32" s="667">
        <v>1460</v>
      </c>
      <c r="D32" s="667">
        <v>1729</v>
      </c>
      <c r="E32" s="796">
        <v>285231.11000000004</v>
      </c>
      <c r="F32" s="796">
        <v>241973.35000000009</v>
      </c>
      <c r="G32" s="800">
        <v>285630.01999999996</v>
      </c>
    </row>
    <row r="33" spans="1:7" ht="14.4" customHeight="1" x14ac:dyDescent="0.3">
      <c r="A33" s="690" t="s">
        <v>1903</v>
      </c>
      <c r="B33" s="667">
        <v>2029</v>
      </c>
      <c r="C33" s="667">
        <v>2373</v>
      </c>
      <c r="D33" s="667">
        <v>2826</v>
      </c>
      <c r="E33" s="796">
        <v>325787.77999999991</v>
      </c>
      <c r="F33" s="796">
        <v>385378.93000000005</v>
      </c>
      <c r="G33" s="800">
        <v>474536.67</v>
      </c>
    </row>
    <row r="34" spans="1:7" ht="14.4" customHeight="1" x14ac:dyDescent="0.3">
      <c r="A34" s="690" t="s">
        <v>1904</v>
      </c>
      <c r="B34" s="667">
        <v>260</v>
      </c>
      <c r="C34" s="667">
        <v>6</v>
      </c>
      <c r="D34" s="667">
        <v>11</v>
      </c>
      <c r="E34" s="796">
        <v>2950.01</v>
      </c>
      <c r="F34" s="796">
        <v>1744.45</v>
      </c>
      <c r="G34" s="800">
        <v>4488.8900000000003</v>
      </c>
    </row>
    <row r="35" spans="1:7" ht="14.4" customHeight="1" x14ac:dyDescent="0.3">
      <c r="A35" s="690" t="s">
        <v>1905</v>
      </c>
      <c r="B35" s="667">
        <v>348</v>
      </c>
      <c r="C35" s="667">
        <v>1</v>
      </c>
      <c r="D35" s="667"/>
      <c r="E35" s="796">
        <v>0</v>
      </c>
      <c r="F35" s="796">
        <v>50</v>
      </c>
      <c r="G35" s="800"/>
    </row>
    <row r="36" spans="1:7" ht="14.4" customHeight="1" x14ac:dyDescent="0.3">
      <c r="A36" s="690" t="s">
        <v>1906</v>
      </c>
      <c r="B36" s="667"/>
      <c r="C36" s="667"/>
      <c r="D36" s="667">
        <v>2237</v>
      </c>
      <c r="E36" s="796"/>
      <c r="F36" s="796"/>
      <c r="G36" s="800">
        <v>413003.33999999991</v>
      </c>
    </row>
    <row r="37" spans="1:7" ht="14.4" customHeight="1" x14ac:dyDescent="0.3">
      <c r="A37" s="690" t="s">
        <v>3281</v>
      </c>
      <c r="B37" s="667"/>
      <c r="C37" s="667">
        <v>755</v>
      </c>
      <c r="D37" s="667"/>
      <c r="E37" s="796"/>
      <c r="F37" s="796">
        <v>119797.82999999999</v>
      </c>
      <c r="G37" s="800"/>
    </row>
    <row r="38" spans="1:7" ht="14.4" customHeight="1" x14ac:dyDescent="0.3">
      <c r="A38" s="690" t="s">
        <v>1907</v>
      </c>
      <c r="B38" s="667">
        <v>584</v>
      </c>
      <c r="C38" s="667"/>
      <c r="D38" s="667">
        <v>3</v>
      </c>
      <c r="E38" s="796">
        <v>0</v>
      </c>
      <c r="F38" s="796"/>
      <c r="G38" s="800">
        <v>838.90000000000009</v>
      </c>
    </row>
    <row r="39" spans="1:7" ht="14.4" customHeight="1" x14ac:dyDescent="0.3">
      <c r="A39" s="690" t="s">
        <v>1908</v>
      </c>
      <c r="B39" s="667">
        <v>339</v>
      </c>
      <c r="C39" s="667"/>
      <c r="D39" s="667">
        <v>1</v>
      </c>
      <c r="E39" s="796">
        <v>88.89</v>
      </c>
      <c r="F39" s="796"/>
      <c r="G39" s="800">
        <v>455.56</v>
      </c>
    </row>
    <row r="40" spans="1:7" ht="14.4" customHeight="1" x14ac:dyDescent="0.3">
      <c r="A40" s="690" t="s">
        <v>1909</v>
      </c>
      <c r="B40" s="667"/>
      <c r="C40" s="667"/>
      <c r="D40" s="667">
        <v>76</v>
      </c>
      <c r="E40" s="796"/>
      <c r="F40" s="796"/>
      <c r="G40" s="800">
        <v>12227.79</v>
      </c>
    </row>
    <row r="41" spans="1:7" ht="14.4" customHeight="1" x14ac:dyDescent="0.3">
      <c r="A41" s="690" t="s">
        <v>3282</v>
      </c>
      <c r="B41" s="667">
        <v>1136</v>
      </c>
      <c r="C41" s="667"/>
      <c r="D41" s="667"/>
      <c r="E41" s="796">
        <v>126823.33</v>
      </c>
      <c r="F41" s="796"/>
      <c r="G41" s="800"/>
    </row>
    <row r="42" spans="1:7" ht="14.4" customHeight="1" x14ac:dyDescent="0.3">
      <c r="A42" s="690" t="s">
        <v>1910</v>
      </c>
      <c r="B42" s="667">
        <v>91</v>
      </c>
      <c r="C42" s="667"/>
      <c r="D42" s="667"/>
      <c r="E42" s="796">
        <v>0</v>
      </c>
      <c r="F42" s="796"/>
      <c r="G42" s="800"/>
    </row>
    <row r="43" spans="1:7" ht="14.4" customHeight="1" x14ac:dyDescent="0.3">
      <c r="A43" s="690" t="s">
        <v>1911</v>
      </c>
      <c r="B43" s="667">
        <v>164</v>
      </c>
      <c r="C43" s="667">
        <v>6</v>
      </c>
      <c r="D43" s="667"/>
      <c r="E43" s="796">
        <v>0</v>
      </c>
      <c r="F43" s="796">
        <v>1450.01</v>
      </c>
      <c r="G43" s="800"/>
    </row>
    <row r="44" spans="1:7" ht="14.4" customHeight="1" x14ac:dyDescent="0.3">
      <c r="A44" s="690" t="s">
        <v>1912</v>
      </c>
      <c r="B44" s="667"/>
      <c r="C44" s="667"/>
      <c r="D44" s="667">
        <v>1253</v>
      </c>
      <c r="E44" s="796"/>
      <c r="F44" s="796"/>
      <c r="G44" s="800">
        <v>190019.98999999993</v>
      </c>
    </row>
    <row r="45" spans="1:7" ht="14.4" customHeight="1" x14ac:dyDescent="0.3">
      <c r="A45" s="690" t="s">
        <v>1913</v>
      </c>
      <c r="B45" s="667">
        <v>1242</v>
      </c>
      <c r="C45" s="667">
        <v>1231</v>
      </c>
      <c r="D45" s="667">
        <v>521</v>
      </c>
      <c r="E45" s="796">
        <v>189145.55</v>
      </c>
      <c r="F45" s="796">
        <v>183161.13000000009</v>
      </c>
      <c r="G45" s="800">
        <v>84086.659999999989</v>
      </c>
    </row>
    <row r="46" spans="1:7" ht="14.4" customHeight="1" x14ac:dyDescent="0.3">
      <c r="A46" s="690" t="s">
        <v>1914</v>
      </c>
      <c r="B46" s="667">
        <v>156</v>
      </c>
      <c r="C46" s="667">
        <v>1</v>
      </c>
      <c r="D46" s="667"/>
      <c r="E46" s="796">
        <v>0</v>
      </c>
      <c r="F46" s="796">
        <v>327.78</v>
      </c>
      <c r="G46" s="800"/>
    </row>
    <row r="47" spans="1:7" ht="14.4" customHeight="1" thickBot="1" x14ac:dyDescent="0.35">
      <c r="A47" s="798" t="s">
        <v>3283</v>
      </c>
      <c r="B47" s="673">
        <v>1820</v>
      </c>
      <c r="C47" s="673">
        <v>1253</v>
      </c>
      <c r="D47" s="673"/>
      <c r="E47" s="797">
        <v>315256.69000000006</v>
      </c>
      <c r="F47" s="797">
        <v>206263.31999999992</v>
      </c>
      <c r="G47" s="801"/>
    </row>
    <row r="48" spans="1:7" ht="14.4" customHeight="1" x14ac:dyDescent="0.3">
      <c r="A48" s="718" t="s">
        <v>1877</v>
      </c>
    </row>
    <row r="49" spans="1:1" ht="14.4" customHeight="1" x14ac:dyDescent="0.3">
      <c r="A49" s="719" t="s">
        <v>1878</v>
      </c>
    </row>
    <row r="50" spans="1:1" ht="14.4" customHeight="1" x14ac:dyDescent="0.3">
      <c r="A50" s="718" t="s">
        <v>3273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6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3459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58833.359999999993</v>
      </c>
      <c r="G3" s="212">
        <f t="shared" si="0"/>
        <v>13292862.829999996</v>
      </c>
      <c r="H3" s="78"/>
      <c r="I3" s="78"/>
      <c r="J3" s="212">
        <f t="shared" si="0"/>
        <v>57289.8</v>
      </c>
      <c r="K3" s="212">
        <f t="shared" si="0"/>
        <v>13961128.960000001</v>
      </c>
      <c r="L3" s="78"/>
      <c r="M3" s="78"/>
      <c r="N3" s="212">
        <f t="shared" si="0"/>
        <v>63640.3</v>
      </c>
      <c r="O3" s="212">
        <f t="shared" si="0"/>
        <v>15793139.090000007</v>
      </c>
      <c r="P3" s="79">
        <f>IF(G3=0,0,O3/G3)</f>
        <v>1.1880916317256554</v>
      </c>
      <c r="Q3" s="213">
        <f>IF(N3=0,0,O3/N3)</f>
        <v>248.16254935944687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2"/>
      <c r="B5" s="803"/>
      <c r="C5" s="804"/>
      <c r="D5" s="805"/>
      <c r="E5" s="806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11"/>
    </row>
    <row r="6" spans="1:17" ht="14.4" customHeight="1" x14ac:dyDescent="0.3">
      <c r="A6" s="738" t="s">
        <v>3285</v>
      </c>
      <c r="B6" s="739" t="s">
        <v>532</v>
      </c>
      <c r="C6" s="739" t="s">
        <v>3286</v>
      </c>
      <c r="D6" s="739" t="s">
        <v>3287</v>
      </c>
      <c r="E6" s="739"/>
      <c r="F6" s="229"/>
      <c r="G6" s="229"/>
      <c r="H6" s="739"/>
      <c r="I6" s="739"/>
      <c r="J6" s="229">
        <v>2</v>
      </c>
      <c r="K6" s="229">
        <v>2016</v>
      </c>
      <c r="L6" s="739"/>
      <c r="M6" s="739">
        <v>1008</v>
      </c>
      <c r="N6" s="229">
        <v>6</v>
      </c>
      <c r="O6" s="229">
        <v>6048</v>
      </c>
      <c r="P6" s="744"/>
      <c r="Q6" s="752">
        <v>1008</v>
      </c>
    </row>
    <row r="7" spans="1:17" ht="14.4" customHeight="1" x14ac:dyDescent="0.3">
      <c r="A7" s="663" t="s">
        <v>3285</v>
      </c>
      <c r="B7" s="664" t="s">
        <v>532</v>
      </c>
      <c r="C7" s="664" t="s">
        <v>3286</v>
      </c>
      <c r="D7" s="664" t="s">
        <v>3288</v>
      </c>
      <c r="E7" s="664"/>
      <c r="F7" s="667"/>
      <c r="G7" s="667"/>
      <c r="H7" s="664"/>
      <c r="I7" s="664"/>
      <c r="J7" s="667"/>
      <c r="K7" s="667"/>
      <c r="L7" s="664"/>
      <c r="M7" s="664"/>
      <c r="N7" s="667">
        <v>1</v>
      </c>
      <c r="O7" s="667">
        <v>113</v>
      </c>
      <c r="P7" s="680"/>
      <c r="Q7" s="668">
        <v>113</v>
      </c>
    </row>
    <row r="8" spans="1:17" ht="14.4" customHeight="1" x14ac:dyDescent="0.3">
      <c r="A8" s="663" t="s">
        <v>3285</v>
      </c>
      <c r="B8" s="664" t="s">
        <v>532</v>
      </c>
      <c r="C8" s="664" t="s">
        <v>3286</v>
      </c>
      <c r="D8" s="664" t="s">
        <v>3289</v>
      </c>
      <c r="E8" s="664"/>
      <c r="F8" s="667">
        <v>2</v>
      </c>
      <c r="G8" s="667">
        <v>1192</v>
      </c>
      <c r="H8" s="664">
        <v>1</v>
      </c>
      <c r="I8" s="664">
        <v>596</v>
      </c>
      <c r="J8" s="667">
        <v>3</v>
      </c>
      <c r="K8" s="667">
        <v>1788</v>
      </c>
      <c r="L8" s="664">
        <v>1.5</v>
      </c>
      <c r="M8" s="664">
        <v>596</v>
      </c>
      <c r="N8" s="667"/>
      <c r="O8" s="667"/>
      <c r="P8" s="680"/>
      <c r="Q8" s="668"/>
    </row>
    <row r="9" spans="1:17" ht="14.4" customHeight="1" x14ac:dyDescent="0.3">
      <c r="A9" s="663" t="s">
        <v>3285</v>
      </c>
      <c r="B9" s="664" t="s">
        <v>532</v>
      </c>
      <c r="C9" s="664" t="s">
        <v>3286</v>
      </c>
      <c r="D9" s="664" t="s">
        <v>3290</v>
      </c>
      <c r="E9" s="664"/>
      <c r="F9" s="667">
        <v>1</v>
      </c>
      <c r="G9" s="667">
        <v>666</v>
      </c>
      <c r="H9" s="664">
        <v>1</v>
      </c>
      <c r="I9" s="664">
        <v>666</v>
      </c>
      <c r="J9" s="667">
        <v>3</v>
      </c>
      <c r="K9" s="667">
        <v>1998</v>
      </c>
      <c r="L9" s="664">
        <v>3</v>
      </c>
      <c r="M9" s="664">
        <v>666</v>
      </c>
      <c r="N9" s="667"/>
      <c r="O9" s="667"/>
      <c r="P9" s="680"/>
      <c r="Q9" s="668"/>
    </row>
    <row r="10" spans="1:17" ht="14.4" customHeight="1" x14ac:dyDescent="0.3">
      <c r="A10" s="663" t="s">
        <v>3285</v>
      </c>
      <c r="B10" s="664" t="s">
        <v>532</v>
      </c>
      <c r="C10" s="664" t="s">
        <v>3286</v>
      </c>
      <c r="D10" s="664" t="s">
        <v>3291</v>
      </c>
      <c r="E10" s="664"/>
      <c r="F10" s="667"/>
      <c r="G10" s="667"/>
      <c r="H10" s="664"/>
      <c r="I10" s="664"/>
      <c r="J10" s="667">
        <v>1</v>
      </c>
      <c r="K10" s="667">
        <v>770</v>
      </c>
      <c r="L10" s="664"/>
      <c r="M10" s="664">
        <v>770</v>
      </c>
      <c r="N10" s="667"/>
      <c r="O10" s="667"/>
      <c r="P10" s="680"/>
      <c r="Q10" s="668"/>
    </row>
    <row r="11" spans="1:17" ht="14.4" customHeight="1" x14ac:dyDescent="0.3">
      <c r="A11" s="663" t="s">
        <v>3285</v>
      </c>
      <c r="B11" s="664" t="s">
        <v>532</v>
      </c>
      <c r="C11" s="664" t="s">
        <v>3286</v>
      </c>
      <c r="D11" s="664" t="s">
        <v>3292</v>
      </c>
      <c r="E11" s="664"/>
      <c r="F11" s="667"/>
      <c r="G11" s="667"/>
      <c r="H11" s="664"/>
      <c r="I11" s="664"/>
      <c r="J11" s="667">
        <v>1</v>
      </c>
      <c r="K11" s="667">
        <v>800</v>
      </c>
      <c r="L11" s="664"/>
      <c r="M11" s="664">
        <v>800</v>
      </c>
      <c r="N11" s="667"/>
      <c r="O11" s="667"/>
      <c r="P11" s="680"/>
      <c r="Q11" s="668"/>
    </row>
    <row r="12" spans="1:17" ht="14.4" customHeight="1" x14ac:dyDescent="0.3">
      <c r="A12" s="663" t="s">
        <v>3285</v>
      </c>
      <c r="B12" s="664" t="s">
        <v>532</v>
      </c>
      <c r="C12" s="664" t="s">
        <v>3286</v>
      </c>
      <c r="D12" s="664" t="s">
        <v>3293</v>
      </c>
      <c r="E12" s="664"/>
      <c r="F12" s="667">
        <v>21</v>
      </c>
      <c r="G12" s="667">
        <v>11781</v>
      </c>
      <c r="H12" s="664">
        <v>1</v>
      </c>
      <c r="I12" s="664">
        <v>561</v>
      </c>
      <c r="J12" s="667">
        <v>20</v>
      </c>
      <c r="K12" s="667">
        <v>11220</v>
      </c>
      <c r="L12" s="664">
        <v>0.95238095238095233</v>
      </c>
      <c r="M12" s="664">
        <v>561</v>
      </c>
      <c r="N12" s="667">
        <v>29</v>
      </c>
      <c r="O12" s="667">
        <v>16269</v>
      </c>
      <c r="P12" s="680">
        <v>1.3809523809523809</v>
      </c>
      <c r="Q12" s="668">
        <v>561</v>
      </c>
    </row>
    <row r="13" spans="1:17" ht="14.4" customHeight="1" x14ac:dyDescent="0.3">
      <c r="A13" s="663" t="s">
        <v>3285</v>
      </c>
      <c r="B13" s="664" t="s">
        <v>532</v>
      </c>
      <c r="C13" s="664" t="s">
        <v>3286</v>
      </c>
      <c r="D13" s="664" t="s">
        <v>3294</v>
      </c>
      <c r="E13" s="664"/>
      <c r="F13" s="667">
        <v>31</v>
      </c>
      <c r="G13" s="667">
        <v>16089</v>
      </c>
      <c r="H13" s="664">
        <v>1</v>
      </c>
      <c r="I13" s="664">
        <v>519</v>
      </c>
      <c r="J13" s="667">
        <v>42</v>
      </c>
      <c r="K13" s="667">
        <v>21798</v>
      </c>
      <c r="L13" s="664">
        <v>1.3548387096774193</v>
      </c>
      <c r="M13" s="664">
        <v>519</v>
      </c>
      <c r="N13" s="667"/>
      <c r="O13" s="667"/>
      <c r="P13" s="680"/>
      <c r="Q13" s="668"/>
    </row>
    <row r="14" spans="1:17" ht="14.4" customHeight="1" x14ac:dyDescent="0.3">
      <c r="A14" s="663" t="s">
        <v>3285</v>
      </c>
      <c r="B14" s="664" t="s">
        <v>532</v>
      </c>
      <c r="C14" s="664" t="s">
        <v>3286</v>
      </c>
      <c r="D14" s="664" t="s">
        <v>3295</v>
      </c>
      <c r="E14" s="664"/>
      <c r="F14" s="667">
        <v>22</v>
      </c>
      <c r="G14" s="667">
        <v>7062</v>
      </c>
      <c r="H14" s="664">
        <v>1</v>
      </c>
      <c r="I14" s="664">
        <v>321</v>
      </c>
      <c r="J14" s="667">
        <v>21</v>
      </c>
      <c r="K14" s="667">
        <v>6741</v>
      </c>
      <c r="L14" s="664">
        <v>0.95454545454545459</v>
      </c>
      <c r="M14" s="664">
        <v>321</v>
      </c>
      <c r="N14" s="667">
        <v>6</v>
      </c>
      <c r="O14" s="667">
        <v>1926</v>
      </c>
      <c r="P14" s="680">
        <v>0.27272727272727271</v>
      </c>
      <c r="Q14" s="668">
        <v>321</v>
      </c>
    </row>
    <row r="15" spans="1:17" ht="14.4" customHeight="1" x14ac:dyDescent="0.3">
      <c r="A15" s="663" t="s">
        <v>3285</v>
      </c>
      <c r="B15" s="664" t="s">
        <v>532</v>
      </c>
      <c r="C15" s="664" t="s">
        <v>3286</v>
      </c>
      <c r="D15" s="664" t="s">
        <v>3296</v>
      </c>
      <c r="E15" s="664"/>
      <c r="F15" s="667">
        <v>5</v>
      </c>
      <c r="G15" s="667">
        <v>1410</v>
      </c>
      <c r="H15" s="664">
        <v>1</v>
      </c>
      <c r="I15" s="664">
        <v>282</v>
      </c>
      <c r="J15" s="667">
        <v>2</v>
      </c>
      <c r="K15" s="667">
        <v>564</v>
      </c>
      <c r="L15" s="664">
        <v>0.4</v>
      </c>
      <c r="M15" s="664">
        <v>282</v>
      </c>
      <c r="N15" s="667">
        <v>2</v>
      </c>
      <c r="O15" s="667">
        <v>564</v>
      </c>
      <c r="P15" s="680">
        <v>0.4</v>
      </c>
      <c r="Q15" s="668">
        <v>282</v>
      </c>
    </row>
    <row r="16" spans="1:17" ht="14.4" customHeight="1" x14ac:dyDescent="0.3">
      <c r="A16" s="663" t="s">
        <v>3285</v>
      </c>
      <c r="B16" s="664" t="s">
        <v>532</v>
      </c>
      <c r="C16" s="664" t="s">
        <v>3286</v>
      </c>
      <c r="D16" s="664" t="s">
        <v>3297</v>
      </c>
      <c r="E16" s="664"/>
      <c r="F16" s="667">
        <v>2</v>
      </c>
      <c r="G16" s="667">
        <v>1358</v>
      </c>
      <c r="H16" s="664">
        <v>1</v>
      </c>
      <c r="I16" s="664">
        <v>679</v>
      </c>
      <c r="J16" s="667">
        <v>3</v>
      </c>
      <c r="K16" s="667">
        <v>2037</v>
      </c>
      <c r="L16" s="664">
        <v>1.5</v>
      </c>
      <c r="M16" s="664">
        <v>679</v>
      </c>
      <c r="N16" s="667"/>
      <c r="O16" s="667"/>
      <c r="P16" s="680"/>
      <c r="Q16" s="668"/>
    </row>
    <row r="17" spans="1:17" ht="14.4" customHeight="1" x14ac:dyDescent="0.3">
      <c r="A17" s="663" t="s">
        <v>3285</v>
      </c>
      <c r="B17" s="664" t="s">
        <v>532</v>
      </c>
      <c r="C17" s="664" t="s">
        <v>3286</v>
      </c>
      <c r="D17" s="664" t="s">
        <v>3298</v>
      </c>
      <c r="E17" s="664"/>
      <c r="F17" s="667"/>
      <c r="G17" s="667"/>
      <c r="H17" s="664"/>
      <c r="I17" s="664"/>
      <c r="J17" s="667">
        <v>1</v>
      </c>
      <c r="K17" s="667">
        <v>929</v>
      </c>
      <c r="L17" s="664"/>
      <c r="M17" s="664">
        <v>929</v>
      </c>
      <c r="N17" s="667"/>
      <c r="O17" s="667"/>
      <c r="P17" s="680"/>
      <c r="Q17" s="668"/>
    </row>
    <row r="18" spans="1:17" ht="14.4" customHeight="1" x14ac:dyDescent="0.3">
      <c r="A18" s="663" t="s">
        <v>3285</v>
      </c>
      <c r="B18" s="664" t="s">
        <v>532</v>
      </c>
      <c r="C18" s="664" t="s">
        <v>3286</v>
      </c>
      <c r="D18" s="664" t="s">
        <v>3299</v>
      </c>
      <c r="E18" s="664"/>
      <c r="F18" s="667">
        <v>1</v>
      </c>
      <c r="G18" s="667">
        <v>1740</v>
      </c>
      <c r="H18" s="664">
        <v>1</v>
      </c>
      <c r="I18" s="664">
        <v>1740</v>
      </c>
      <c r="J18" s="667">
        <v>1</v>
      </c>
      <c r="K18" s="667">
        <v>1740</v>
      </c>
      <c r="L18" s="664">
        <v>1</v>
      </c>
      <c r="M18" s="664">
        <v>1740</v>
      </c>
      <c r="N18" s="667"/>
      <c r="O18" s="667"/>
      <c r="P18" s="680"/>
      <c r="Q18" s="668"/>
    </row>
    <row r="19" spans="1:17" ht="14.4" customHeight="1" x14ac:dyDescent="0.3">
      <c r="A19" s="663" t="s">
        <v>3285</v>
      </c>
      <c r="B19" s="664" t="s">
        <v>532</v>
      </c>
      <c r="C19" s="664" t="s">
        <v>3286</v>
      </c>
      <c r="D19" s="664" t="s">
        <v>3300</v>
      </c>
      <c r="E19" s="664"/>
      <c r="F19" s="667"/>
      <c r="G19" s="667"/>
      <c r="H19" s="664"/>
      <c r="I19" s="664"/>
      <c r="J19" s="667"/>
      <c r="K19" s="667"/>
      <c r="L19" s="664"/>
      <c r="M19" s="664"/>
      <c r="N19" s="667">
        <v>2</v>
      </c>
      <c r="O19" s="667">
        <v>4048</v>
      </c>
      <c r="P19" s="680"/>
      <c r="Q19" s="668">
        <v>2024</v>
      </c>
    </row>
    <row r="20" spans="1:17" ht="14.4" customHeight="1" x14ac:dyDescent="0.3">
      <c r="A20" s="663" t="s">
        <v>3285</v>
      </c>
      <c r="B20" s="664" t="s">
        <v>532</v>
      </c>
      <c r="C20" s="664" t="s">
        <v>3286</v>
      </c>
      <c r="D20" s="664" t="s">
        <v>3301</v>
      </c>
      <c r="E20" s="664"/>
      <c r="F20" s="667">
        <v>2</v>
      </c>
      <c r="G20" s="667">
        <v>7108</v>
      </c>
      <c r="H20" s="664">
        <v>1</v>
      </c>
      <c r="I20" s="664">
        <v>3554</v>
      </c>
      <c r="J20" s="667">
        <v>3</v>
      </c>
      <c r="K20" s="667">
        <v>10662</v>
      </c>
      <c r="L20" s="664">
        <v>1.5</v>
      </c>
      <c r="M20" s="664">
        <v>3554</v>
      </c>
      <c r="N20" s="667">
        <v>1</v>
      </c>
      <c r="O20" s="667">
        <v>3554</v>
      </c>
      <c r="P20" s="680">
        <v>0.5</v>
      </c>
      <c r="Q20" s="668">
        <v>3554</v>
      </c>
    </row>
    <row r="21" spans="1:17" ht="14.4" customHeight="1" x14ac:dyDescent="0.3">
      <c r="A21" s="663" t="s">
        <v>3285</v>
      </c>
      <c r="B21" s="664" t="s">
        <v>532</v>
      </c>
      <c r="C21" s="664" t="s">
        <v>3286</v>
      </c>
      <c r="D21" s="664" t="s">
        <v>3302</v>
      </c>
      <c r="E21" s="664"/>
      <c r="F21" s="667">
        <v>1</v>
      </c>
      <c r="G21" s="667">
        <v>3617</v>
      </c>
      <c r="H21" s="664">
        <v>1</v>
      </c>
      <c r="I21" s="664">
        <v>3617</v>
      </c>
      <c r="J21" s="667">
        <v>3</v>
      </c>
      <c r="K21" s="667">
        <v>10851</v>
      </c>
      <c r="L21" s="664">
        <v>3</v>
      </c>
      <c r="M21" s="664">
        <v>3617</v>
      </c>
      <c r="N21" s="667"/>
      <c r="O21" s="667"/>
      <c r="P21" s="680"/>
      <c r="Q21" s="668"/>
    </row>
    <row r="22" spans="1:17" ht="14.4" customHeight="1" x14ac:dyDescent="0.3">
      <c r="A22" s="663" t="s">
        <v>3285</v>
      </c>
      <c r="B22" s="664" t="s">
        <v>532</v>
      </c>
      <c r="C22" s="664" t="s">
        <v>3286</v>
      </c>
      <c r="D22" s="664" t="s">
        <v>3303</v>
      </c>
      <c r="E22" s="664"/>
      <c r="F22" s="667">
        <v>3</v>
      </c>
      <c r="G22" s="667">
        <v>4053</v>
      </c>
      <c r="H22" s="664">
        <v>1</v>
      </c>
      <c r="I22" s="664">
        <v>1351</v>
      </c>
      <c r="J22" s="667"/>
      <c r="K22" s="667"/>
      <c r="L22" s="664"/>
      <c r="M22" s="664"/>
      <c r="N22" s="667">
        <v>2</v>
      </c>
      <c r="O22" s="667">
        <v>2702</v>
      </c>
      <c r="P22" s="680">
        <v>0.66666666666666663</v>
      </c>
      <c r="Q22" s="668">
        <v>1351</v>
      </c>
    </row>
    <row r="23" spans="1:17" ht="14.4" customHeight="1" x14ac:dyDescent="0.3">
      <c r="A23" s="663" t="s">
        <v>3285</v>
      </c>
      <c r="B23" s="664" t="s">
        <v>532</v>
      </c>
      <c r="C23" s="664" t="s">
        <v>3286</v>
      </c>
      <c r="D23" s="664" t="s">
        <v>3304</v>
      </c>
      <c r="E23" s="664"/>
      <c r="F23" s="667">
        <v>3</v>
      </c>
      <c r="G23" s="667">
        <v>492</v>
      </c>
      <c r="H23" s="664">
        <v>1</v>
      </c>
      <c r="I23" s="664">
        <v>164</v>
      </c>
      <c r="J23" s="667"/>
      <c r="K23" s="667"/>
      <c r="L23" s="664"/>
      <c r="M23" s="664"/>
      <c r="N23" s="667"/>
      <c r="O23" s="667"/>
      <c r="P23" s="680"/>
      <c r="Q23" s="668"/>
    </row>
    <row r="24" spans="1:17" ht="14.4" customHeight="1" x14ac:dyDescent="0.3">
      <c r="A24" s="663" t="s">
        <v>3285</v>
      </c>
      <c r="B24" s="664" t="s">
        <v>532</v>
      </c>
      <c r="C24" s="664" t="s">
        <v>3286</v>
      </c>
      <c r="D24" s="664" t="s">
        <v>3305</v>
      </c>
      <c r="E24" s="664"/>
      <c r="F24" s="667">
        <v>0</v>
      </c>
      <c r="G24" s="667">
        <v>0</v>
      </c>
      <c r="H24" s="664"/>
      <c r="I24" s="664"/>
      <c r="J24" s="667"/>
      <c r="K24" s="667"/>
      <c r="L24" s="664"/>
      <c r="M24" s="664"/>
      <c r="N24" s="667"/>
      <c r="O24" s="667"/>
      <c r="P24" s="680"/>
      <c r="Q24" s="668"/>
    </row>
    <row r="25" spans="1:17" ht="14.4" customHeight="1" x14ac:dyDescent="0.3">
      <c r="A25" s="663" t="s">
        <v>3285</v>
      </c>
      <c r="B25" s="664" t="s">
        <v>532</v>
      </c>
      <c r="C25" s="664" t="s">
        <v>3286</v>
      </c>
      <c r="D25" s="664" t="s">
        <v>3306</v>
      </c>
      <c r="E25" s="664"/>
      <c r="F25" s="667"/>
      <c r="G25" s="667"/>
      <c r="H25" s="664"/>
      <c r="I25" s="664"/>
      <c r="J25" s="667"/>
      <c r="K25" s="667"/>
      <c r="L25" s="664"/>
      <c r="M25" s="664"/>
      <c r="N25" s="667">
        <v>6</v>
      </c>
      <c r="O25" s="667">
        <v>3600</v>
      </c>
      <c r="P25" s="680"/>
      <c r="Q25" s="668">
        <v>600</v>
      </c>
    </row>
    <row r="26" spans="1:17" ht="14.4" customHeight="1" x14ac:dyDescent="0.3">
      <c r="A26" s="663" t="s">
        <v>3285</v>
      </c>
      <c r="B26" s="664" t="s">
        <v>532</v>
      </c>
      <c r="C26" s="664" t="s">
        <v>3286</v>
      </c>
      <c r="D26" s="664" t="s">
        <v>3307</v>
      </c>
      <c r="E26" s="664"/>
      <c r="F26" s="667">
        <v>1</v>
      </c>
      <c r="G26" s="667">
        <v>4359</v>
      </c>
      <c r="H26" s="664">
        <v>1</v>
      </c>
      <c r="I26" s="664">
        <v>4359</v>
      </c>
      <c r="J26" s="667"/>
      <c r="K26" s="667"/>
      <c r="L26" s="664"/>
      <c r="M26" s="664"/>
      <c r="N26" s="667"/>
      <c r="O26" s="667"/>
      <c r="P26" s="680"/>
      <c r="Q26" s="668"/>
    </row>
    <row r="27" spans="1:17" ht="14.4" customHeight="1" x14ac:dyDescent="0.3">
      <c r="A27" s="663" t="s">
        <v>3285</v>
      </c>
      <c r="B27" s="664" t="s">
        <v>532</v>
      </c>
      <c r="C27" s="664" t="s">
        <v>3286</v>
      </c>
      <c r="D27" s="664" t="s">
        <v>3308</v>
      </c>
      <c r="E27" s="664"/>
      <c r="F27" s="667">
        <v>114</v>
      </c>
      <c r="G27" s="667">
        <v>114912</v>
      </c>
      <c r="H27" s="664">
        <v>1</v>
      </c>
      <c r="I27" s="664">
        <v>1008</v>
      </c>
      <c r="J27" s="667">
        <v>84</v>
      </c>
      <c r="K27" s="667">
        <v>84672</v>
      </c>
      <c r="L27" s="664">
        <v>0.73684210526315785</v>
      </c>
      <c r="M27" s="664">
        <v>1008</v>
      </c>
      <c r="N27" s="667">
        <v>114</v>
      </c>
      <c r="O27" s="667">
        <v>114912</v>
      </c>
      <c r="P27" s="680">
        <v>1</v>
      </c>
      <c r="Q27" s="668">
        <v>1008</v>
      </c>
    </row>
    <row r="28" spans="1:17" ht="14.4" customHeight="1" x14ac:dyDescent="0.3">
      <c r="A28" s="663" t="s">
        <v>3285</v>
      </c>
      <c r="B28" s="664" t="s">
        <v>532</v>
      </c>
      <c r="C28" s="664" t="s">
        <v>3286</v>
      </c>
      <c r="D28" s="664" t="s">
        <v>3309</v>
      </c>
      <c r="E28" s="664"/>
      <c r="F28" s="667"/>
      <c r="G28" s="667"/>
      <c r="H28" s="664"/>
      <c r="I28" s="664"/>
      <c r="J28" s="667">
        <v>1</v>
      </c>
      <c r="K28" s="667">
        <v>703</v>
      </c>
      <c r="L28" s="664"/>
      <c r="M28" s="664">
        <v>703</v>
      </c>
      <c r="N28" s="667">
        <v>4</v>
      </c>
      <c r="O28" s="667">
        <v>2812</v>
      </c>
      <c r="P28" s="680"/>
      <c r="Q28" s="668">
        <v>703</v>
      </c>
    </row>
    <row r="29" spans="1:17" ht="14.4" customHeight="1" x14ac:dyDescent="0.3">
      <c r="A29" s="663" t="s">
        <v>3285</v>
      </c>
      <c r="B29" s="664" t="s">
        <v>532</v>
      </c>
      <c r="C29" s="664" t="s">
        <v>3286</v>
      </c>
      <c r="D29" s="664" t="s">
        <v>3310</v>
      </c>
      <c r="E29" s="664"/>
      <c r="F29" s="667"/>
      <c r="G29" s="667"/>
      <c r="H29" s="664"/>
      <c r="I29" s="664"/>
      <c r="J29" s="667"/>
      <c r="K29" s="667"/>
      <c r="L29" s="664"/>
      <c r="M29" s="664"/>
      <c r="N29" s="667">
        <v>1</v>
      </c>
      <c r="O29" s="667">
        <v>1122</v>
      </c>
      <c r="P29" s="680"/>
      <c r="Q29" s="668">
        <v>1122</v>
      </c>
    </row>
    <row r="30" spans="1:17" ht="14.4" customHeight="1" x14ac:dyDescent="0.3">
      <c r="A30" s="663" t="s">
        <v>3285</v>
      </c>
      <c r="B30" s="664" t="s">
        <v>532</v>
      </c>
      <c r="C30" s="664" t="s">
        <v>3286</v>
      </c>
      <c r="D30" s="664" t="s">
        <v>3311</v>
      </c>
      <c r="E30" s="664"/>
      <c r="F30" s="667">
        <v>0</v>
      </c>
      <c r="G30" s="667">
        <v>0</v>
      </c>
      <c r="H30" s="664"/>
      <c r="I30" s="664"/>
      <c r="J30" s="667"/>
      <c r="K30" s="667"/>
      <c r="L30" s="664"/>
      <c r="M30" s="664"/>
      <c r="N30" s="667"/>
      <c r="O30" s="667"/>
      <c r="P30" s="680"/>
      <c r="Q30" s="668"/>
    </row>
    <row r="31" spans="1:17" ht="14.4" customHeight="1" x14ac:dyDescent="0.3">
      <c r="A31" s="663" t="s">
        <v>3285</v>
      </c>
      <c r="B31" s="664" t="s">
        <v>532</v>
      </c>
      <c r="C31" s="664" t="s">
        <v>3286</v>
      </c>
      <c r="D31" s="664" t="s">
        <v>3312</v>
      </c>
      <c r="E31" s="664"/>
      <c r="F31" s="667"/>
      <c r="G31" s="667"/>
      <c r="H31" s="664"/>
      <c r="I31" s="664"/>
      <c r="J31" s="667"/>
      <c r="K31" s="667"/>
      <c r="L31" s="664"/>
      <c r="M31" s="664"/>
      <c r="N31" s="667">
        <v>1</v>
      </c>
      <c r="O31" s="667">
        <v>1326</v>
      </c>
      <c r="P31" s="680"/>
      <c r="Q31" s="668">
        <v>1326</v>
      </c>
    </row>
    <row r="32" spans="1:17" ht="14.4" customHeight="1" x14ac:dyDescent="0.3">
      <c r="A32" s="663" t="s">
        <v>3285</v>
      </c>
      <c r="B32" s="664" t="s">
        <v>532</v>
      </c>
      <c r="C32" s="664" t="s">
        <v>3286</v>
      </c>
      <c r="D32" s="664" t="s">
        <v>3313</v>
      </c>
      <c r="E32" s="664"/>
      <c r="F32" s="667"/>
      <c r="G32" s="667"/>
      <c r="H32" s="664"/>
      <c r="I32" s="664"/>
      <c r="J32" s="667">
        <v>1</v>
      </c>
      <c r="K32" s="667">
        <v>1281</v>
      </c>
      <c r="L32" s="664"/>
      <c r="M32" s="664">
        <v>1281</v>
      </c>
      <c r="N32" s="667"/>
      <c r="O32" s="667"/>
      <c r="P32" s="680"/>
      <c r="Q32" s="668"/>
    </row>
    <row r="33" spans="1:17" ht="14.4" customHeight="1" x14ac:dyDescent="0.3">
      <c r="A33" s="663" t="s">
        <v>3285</v>
      </c>
      <c r="B33" s="664" t="s">
        <v>532</v>
      </c>
      <c r="C33" s="664" t="s">
        <v>3314</v>
      </c>
      <c r="D33" s="664" t="s">
        <v>3315</v>
      </c>
      <c r="E33" s="664" t="s">
        <v>3316</v>
      </c>
      <c r="F33" s="667"/>
      <c r="G33" s="667"/>
      <c r="H33" s="664"/>
      <c r="I33" s="664"/>
      <c r="J33" s="667">
        <v>1</v>
      </c>
      <c r="K33" s="667">
        <v>105.56</v>
      </c>
      <c r="L33" s="664"/>
      <c r="M33" s="664">
        <v>105.56</v>
      </c>
      <c r="N33" s="667"/>
      <c r="O33" s="667"/>
      <c r="P33" s="680"/>
      <c r="Q33" s="668"/>
    </row>
    <row r="34" spans="1:17" ht="14.4" customHeight="1" x14ac:dyDescent="0.3">
      <c r="A34" s="663" t="s">
        <v>3285</v>
      </c>
      <c r="B34" s="664" t="s">
        <v>532</v>
      </c>
      <c r="C34" s="664" t="s">
        <v>3314</v>
      </c>
      <c r="D34" s="664" t="s">
        <v>3317</v>
      </c>
      <c r="E34" s="664" t="s">
        <v>3318</v>
      </c>
      <c r="F34" s="667">
        <v>262</v>
      </c>
      <c r="G34" s="667">
        <v>20377.769999999997</v>
      </c>
      <c r="H34" s="664">
        <v>1</v>
      </c>
      <c r="I34" s="664">
        <v>77.777748091603044</v>
      </c>
      <c r="J34" s="667">
        <v>247</v>
      </c>
      <c r="K34" s="667">
        <v>19211.11</v>
      </c>
      <c r="L34" s="664">
        <v>0.94274839690505896</v>
      </c>
      <c r="M34" s="664">
        <v>77.777773279352232</v>
      </c>
      <c r="N34" s="667">
        <v>260</v>
      </c>
      <c r="O34" s="667">
        <v>20222.22</v>
      </c>
      <c r="P34" s="680">
        <v>0.99236668192839572</v>
      </c>
      <c r="Q34" s="668">
        <v>77.777769230769238</v>
      </c>
    </row>
    <row r="35" spans="1:17" ht="14.4" customHeight="1" x14ac:dyDescent="0.3">
      <c r="A35" s="663" t="s">
        <v>3285</v>
      </c>
      <c r="B35" s="664" t="s">
        <v>532</v>
      </c>
      <c r="C35" s="664" t="s">
        <v>3314</v>
      </c>
      <c r="D35" s="664" t="s">
        <v>3319</v>
      </c>
      <c r="E35" s="664" t="s">
        <v>3320</v>
      </c>
      <c r="F35" s="667">
        <v>48</v>
      </c>
      <c r="G35" s="667">
        <v>12000</v>
      </c>
      <c r="H35" s="664">
        <v>1</v>
      </c>
      <c r="I35" s="664">
        <v>250</v>
      </c>
      <c r="J35" s="667">
        <v>58</v>
      </c>
      <c r="K35" s="667">
        <v>14500</v>
      </c>
      <c r="L35" s="664">
        <v>1.2083333333333333</v>
      </c>
      <c r="M35" s="664">
        <v>250</v>
      </c>
      <c r="N35" s="667">
        <v>144</v>
      </c>
      <c r="O35" s="667">
        <v>36000</v>
      </c>
      <c r="P35" s="680">
        <v>3</v>
      </c>
      <c r="Q35" s="668">
        <v>250</v>
      </c>
    </row>
    <row r="36" spans="1:17" ht="14.4" customHeight="1" x14ac:dyDescent="0.3">
      <c r="A36" s="663" t="s">
        <v>3285</v>
      </c>
      <c r="B36" s="664" t="s">
        <v>532</v>
      </c>
      <c r="C36" s="664" t="s">
        <v>3314</v>
      </c>
      <c r="D36" s="664" t="s">
        <v>3321</v>
      </c>
      <c r="E36" s="664" t="s">
        <v>3322</v>
      </c>
      <c r="F36" s="667">
        <v>2406</v>
      </c>
      <c r="G36" s="667">
        <v>267333.32</v>
      </c>
      <c r="H36" s="664">
        <v>1</v>
      </c>
      <c r="I36" s="664">
        <v>111.11110556940982</v>
      </c>
      <c r="J36" s="667">
        <v>2483</v>
      </c>
      <c r="K36" s="667">
        <v>275888.88</v>
      </c>
      <c r="L36" s="664">
        <v>1.0320033432420619</v>
      </c>
      <c r="M36" s="664">
        <v>111.11110753121224</v>
      </c>
      <c r="N36" s="667">
        <v>2397</v>
      </c>
      <c r="O36" s="667">
        <v>279650.01</v>
      </c>
      <c r="P36" s="680">
        <v>1.0460724087816662</v>
      </c>
      <c r="Q36" s="668">
        <v>116.66667083854819</v>
      </c>
    </row>
    <row r="37" spans="1:17" ht="14.4" customHeight="1" x14ac:dyDescent="0.3">
      <c r="A37" s="663" t="s">
        <v>3285</v>
      </c>
      <c r="B37" s="664" t="s">
        <v>532</v>
      </c>
      <c r="C37" s="664" t="s">
        <v>3314</v>
      </c>
      <c r="D37" s="664" t="s">
        <v>3323</v>
      </c>
      <c r="E37" s="664" t="s">
        <v>3324</v>
      </c>
      <c r="F37" s="667"/>
      <c r="G37" s="667"/>
      <c r="H37" s="664"/>
      <c r="I37" s="664"/>
      <c r="J37" s="667"/>
      <c r="K37" s="667"/>
      <c r="L37" s="664"/>
      <c r="M37" s="664"/>
      <c r="N37" s="667">
        <v>2</v>
      </c>
      <c r="O37" s="667">
        <v>777.78</v>
      </c>
      <c r="P37" s="680"/>
      <c r="Q37" s="668">
        <v>388.89</v>
      </c>
    </row>
    <row r="38" spans="1:17" ht="14.4" customHeight="1" x14ac:dyDescent="0.3">
      <c r="A38" s="663" t="s">
        <v>3285</v>
      </c>
      <c r="B38" s="664" t="s">
        <v>532</v>
      </c>
      <c r="C38" s="664" t="s">
        <v>3314</v>
      </c>
      <c r="D38" s="664" t="s">
        <v>3325</v>
      </c>
      <c r="E38" s="664" t="s">
        <v>3326</v>
      </c>
      <c r="F38" s="667">
        <v>5</v>
      </c>
      <c r="G38" s="667">
        <v>1271.1100000000001</v>
      </c>
      <c r="H38" s="664">
        <v>1</v>
      </c>
      <c r="I38" s="664">
        <v>254.22200000000004</v>
      </c>
      <c r="J38" s="667">
        <v>13</v>
      </c>
      <c r="K38" s="667">
        <v>3495.56</v>
      </c>
      <c r="L38" s="664">
        <v>2.7500059003548079</v>
      </c>
      <c r="M38" s="664">
        <v>268.88923076923078</v>
      </c>
      <c r="N38" s="667">
        <v>6</v>
      </c>
      <c r="O38" s="667">
        <v>1800</v>
      </c>
      <c r="P38" s="680">
        <v>1.416085153920589</v>
      </c>
      <c r="Q38" s="668">
        <v>300</v>
      </c>
    </row>
    <row r="39" spans="1:17" ht="14.4" customHeight="1" x14ac:dyDescent="0.3">
      <c r="A39" s="663" t="s">
        <v>3285</v>
      </c>
      <c r="B39" s="664" t="s">
        <v>532</v>
      </c>
      <c r="C39" s="664" t="s">
        <v>3314</v>
      </c>
      <c r="D39" s="664" t="s">
        <v>3327</v>
      </c>
      <c r="E39" s="664" t="s">
        <v>3328</v>
      </c>
      <c r="F39" s="667">
        <v>2</v>
      </c>
      <c r="G39" s="667">
        <v>588.89</v>
      </c>
      <c r="H39" s="664">
        <v>1</v>
      </c>
      <c r="I39" s="664">
        <v>294.44499999999999</v>
      </c>
      <c r="J39" s="667">
        <v>3</v>
      </c>
      <c r="K39" s="667">
        <v>883.33</v>
      </c>
      <c r="L39" s="664">
        <v>1.4999915094499823</v>
      </c>
      <c r="M39" s="664">
        <v>294.44333333333333</v>
      </c>
      <c r="N39" s="667"/>
      <c r="O39" s="667"/>
      <c r="P39" s="680"/>
      <c r="Q39" s="668"/>
    </row>
    <row r="40" spans="1:17" ht="14.4" customHeight="1" x14ac:dyDescent="0.3">
      <c r="A40" s="663" t="s">
        <v>3285</v>
      </c>
      <c r="B40" s="664" t="s">
        <v>532</v>
      </c>
      <c r="C40" s="664" t="s">
        <v>3314</v>
      </c>
      <c r="D40" s="664" t="s">
        <v>3329</v>
      </c>
      <c r="E40" s="664" t="s">
        <v>3330</v>
      </c>
      <c r="F40" s="667"/>
      <c r="G40" s="667"/>
      <c r="H40" s="664"/>
      <c r="I40" s="664"/>
      <c r="J40" s="667">
        <v>1</v>
      </c>
      <c r="K40" s="667">
        <v>777.78</v>
      </c>
      <c r="L40" s="664"/>
      <c r="M40" s="664">
        <v>777.78</v>
      </c>
      <c r="N40" s="667"/>
      <c r="O40" s="667"/>
      <c r="P40" s="680"/>
      <c r="Q40" s="668"/>
    </row>
    <row r="41" spans="1:17" ht="14.4" customHeight="1" x14ac:dyDescent="0.3">
      <c r="A41" s="663" t="s">
        <v>3285</v>
      </c>
      <c r="B41" s="664" t="s">
        <v>532</v>
      </c>
      <c r="C41" s="664" t="s">
        <v>3314</v>
      </c>
      <c r="D41" s="664" t="s">
        <v>3331</v>
      </c>
      <c r="E41" s="664" t="s">
        <v>3332</v>
      </c>
      <c r="F41" s="667">
        <v>1560</v>
      </c>
      <c r="G41" s="667">
        <v>291200.01</v>
      </c>
      <c r="H41" s="664">
        <v>1</v>
      </c>
      <c r="I41" s="664">
        <v>186.66667307692308</v>
      </c>
      <c r="J41" s="667">
        <v>2004</v>
      </c>
      <c r="K41" s="667">
        <v>374080.01</v>
      </c>
      <c r="L41" s="664">
        <v>1.284615374841505</v>
      </c>
      <c r="M41" s="664">
        <v>186.66667165668665</v>
      </c>
      <c r="N41" s="667">
        <v>1747</v>
      </c>
      <c r="O41" s="667">
        <v>368811.11</v>
      </c>
      <c r="P41" s="680">
        <v>1.2665216254628562</v>
      </c>
      <c r="Q41" s="668">
        <v>211.11111047510016</v>
      </c>
    </row>
    <row r="42" spans="1:17" ht="14.4" customHeight="1" x14ac:dyDescent="0.3">
      <c r="A42" s="663" t="s">
        <v>3285</v>
      </c>
      <c r="B42" s="664" t="s">
        <v>532</v>
      </c>
      <c r="C42" s="664" t="s">
        <v>3314</v>
      </c>
      <c r="D42" s="664" t="s">
        <v>3333</v>
      </c>
      <c r="E42" s="664" t="s">
        <v>3334</v>
      </c>
      <c r="F42" s="667">
        <v>1901</v>
      </c>
      <c r="G42" s="667">
        <v>1108916.6599999999</v>
      </c>
      <c r="H42" s="664">
        <v>1</v>
      </c>
      <c r="I42" s="664">
        <v>583.33332982640707</v>
      </c>
      <c r="J42" s="667">
        <v>2129</v>
      </c>
      <c r="K42" s="667">
        <v>1241916.6499999999</v>
      </c>
      <c r="L42" s="664">
        <v>1.1199368670320093</v>
      </c>
      <c r="M42" s="664">
        <v>583.33332550493185</v>
      </c>
      <c r="N42" s="667">
        <v>2773</v>
      </c>
      <c r="O42" s="667">
        <v>1617583.33</v>
      </c>
      <c r="P42" s="680">
        <v>1.4587059500034927</v>
      </c>
      <c r="Q42" s="668">
        <v>583.33333213126582</v>
      </c>
    </row>
    <row r="43" spans="1:17" ht="14.4" customHeight="1" x14ac:dyDescent="0.3">
      <c r="A43" s="663" t="s">
        <v>3285</v>
      </c>
      <c r="B43" s="664" t="s">
        <v>532</v>
      </c>
      <c r="C43" s="664" t="s">
        <v>3314</v>
      </c>
      <c r="D43" s="664" t="s">
        <v>3335</v>
      </c>
      <c r="E43" s="664" t="s">
        <v>3336</v>
      </c>
      <c r="F43" s="667">
        <v>221</v>
      </c>
      <c r="G43" s="667">
        <v>103133.33</v>
      </c>
      <c r="H43" s="664">
        <v>1</v>
      </c>
      <c r="I43" s="664">
        <v>466.6666515837104</v>
      </c>
      <c r="J43" s="667">
        <v>185</v>
      </c>
      <c r="K43" s="667">
        <v>86333.34</v>
      </c>
      <c r="L43" s="664">
        <v>0.8371041640951572</v>
      </c>
      <c r="M43" s="664">
        <v>466.66670270270271</v>
      </c>
      <c r="N43" s="667">
        <v>310</v>
      </c>
      <c r="O43" s="667">
        <v>144666.66999999998</v>
      </c>
      <c r="P43" s="680">
        <v>1.4027150097839367</v>
      </c>
      <c r="Q43" s="668">
        <v>466.66667741935481</v>
      </c>
    </row>
    <row r="44" spans="1:17" ht="14.4" customHeight="1" x14ac:dyDescent="0.3">
      <c r="A44" s="663" t="s">
        <v>3285</v>
      </c>
      <c r="B44" s="664" t="s">
        <v>532</v>
      </c>
      <c r="C44" s="664" t="s">
        <v>3314</v>
      </c>
      <c r="D44" s="664" t="s">
        <v>3337</v>
      </c>
      <c r="E44" s="664" t="s">
        <v>3336</v>
      </c>
      <c r="F44" s="667">
        <v>14</v>
      </c>
      <c r="G44" s="667">
        <v>14000</v>
      </c>
      <c r="H44" s="664">
        <v>1</v>
      </c>
      <c r="I44" s="664">
        <v>1000</v>
      </c>
      <c r="J44" s="667">
        <v>21</v>
      </c>
      <c r="K44" s="667">
        <v>21000</v>
      </c>
      <c r="L44" s="664">
        <v>1.5</v>
      </c>
      <c r="M44" s="664">
        <v>1000</v>
      </c>
      <c r="N44" s="667">
        <v>21</v>
      </c>
      <c r="O44" s="667">
        <v>21000</v>
      </c>
      <c r="P44" s="680">
        <v>1.5</v>
      </c>
      <c r="Q44" s="668">
        <v>1000</v>
      </c>
    </row>
    <row r="45" spans="1:17" ht="14.4" customHeight="1" x14ac:dyDescent="0.3">
      <c r="A45" s="663" t="s">
        <v>3285</v>
      </c>
      <c r="B45" s="664" t="s">
        <v>532</v>
      </c>
      <c r="C45" s="664" t="s">
        <v>3314</v>
      </c>
      <c r="D45" s="664" t="s">
        <v>3338</v>
      </c>
      <c r="E45" s="664" t="s">
        <v>3339</v>
      </c>
      <c r="F45" s="667">
        <v>11</v>
      </c>
      <c r="G45" s="667">
        <v>7333.34</v>
      </c>
      <c r="H45" s="664">
        <v>1</v>
      </c>
      <c r="I45" s="664">
        <v>666.66727272727269</v>
      </c>
      <c r="J45" s="667">
        <v>10</v>
      </c>
      <c r="K45" s="667">
        <v>6666.67</v>
      </c>
      <c r="L45" s="664">
        <v>0.90909053719042077</v>
      </c>
      <c r="M45" s="664">
        <v>666.66700000000003</v>
      </c>
      <c r="N45" s="667">
        <v>7</v>
      </c>
      <c r="O45" s="667">
        <v>4666.67</v>
      </c>
      <c r="P45" s="680">
        <v>0.63636351239680689</v>
      </c>
      <c r="Q45" s="668">
        <v>666.66714285714284</v>
      </c>
    </row>
    <row r="46" spans="1:17" ht="14.4" customHeight="1" x14ac:dyDescent="0.3">
      <c r="A46" s="663" t="s">
        <v>3285</v>
      </c>
      <c r="B46" s="664" t="s">
        <v>532</v>
      </c>
      <c r="C46" s="664" t="s">
        <v>3314</v>
      </c>
      <c r="D46" s="664" t="s">
        <v>3340</v>
      </c>
      <c r="E46" s="664" t="s">
        <v>3341</v>
      </c>
      <c r="F46" s="667">
        <v>2638</v>
      </c>
      <c r="G46" s="667">
        <v>131900</v>
      </c>
      <c r="H46" s="664">
        <v>1</v>
      </c>
      <c r="I46" s="664">
        <v>50</v>
      </c>
      <c r="J46" s="667">
        <v>2857</v>
      </c>
      <c r="K46" s="667">
        <v>142850</v>
      </c>
      <c r="L46" s="664">
        <v>1.0830174374526156</v>
      </c>
      <c r="M46" s="664">
        <v>50</v>
      </c>
      <c r="N46" s="667">
        <v>3133</v>
      </c>
      <c r="O46" s="667">
        <v>156650</v>
      </c>
      <c r="P46" s="680">
        <v>1.187642153146323</v>
      </c>
      <c r="Q46" s="668">
        <v>50</v>
      </c>
    </row>
    <row r="47" spans="1:17" ht="14.4" customHeight="1" x14ac:dyDescent="0.3">
      <c r="A47" s="663" t="s">
        <v>3285</v>
      </c>
      <c r="B47" s="664" t="s">
        <v>532</v>
      </c>
      <c r="C47" s="664" t="s">
        <v>3314</v>
      </c>
      <c r="D47" s="664" t="s">
        <v>3342</v>
      </c>
      <c r="E47" s="664" t="s">
        <v>3343</v>
      </c>
      <c r="F47" s="667">
        <v>7</v>
      </c>
      <c r="G47" s="667">
        <v>38.89</v>
      </c>
      <c r="H47" s="664">
        <v>1</v>
      </c>
      <c r="I47" s="664">
        <v>5.555714285714286</v>
      </c>
      <c r="J47" s="667">
        <v>25</v>
      </c>
      <c r="K47" s="667">
        <v>138.91</v>
      </c>
      <c r="L47" s="664">
        <v>3.5718693751607096</v>
      </c>
      <c r="M47" s="664">
        <v>5.5564</v>
      </c>
      <c r="N47" s="667">
        <v>26</v>
      </c>
      <c r="O47" s="667">
        <v>144.44999999999999</v>
      </c>
      <c r="P47" s="680">
        <v>3.7143224479300589</v>
      </c>
      <c r="Q47" s="668">
        <v>5.5557692307692301</v>
      </c>
    </row>
    <row r="48" spans="1:17" ht="14.4" customHeight="1" x14ac:dyDescent="0.3">
      <c r="A48" s="663" t="s">
        <v>3285</v>
      </c>
      <c r="B48" s="664" t="s">
        <v>532</v>
      </c>
      <c r="C48" s="664" t="s">
        <v>3314</v>
      </c>
      <c r="D48" s="664" t="s">
        <v>3344</v>
      </c>
      <c r="E48" s="664" t="s">
        <v>3345</v>
      </c>
      <c r="F48" s="667">
        <v>124</v>
      </c>
      <c r="G48" s="667">
        <v>12537.769999999999</v>
      </c>
      <c r="H48" s="664">
        <v>1</v>
      </c>
      <c r="I48" s="664">
        <v>101.11104838709676</v>
      </c>
      <c r="J48" s="667">
        <v>63</v>
      </c>
      <c r="K48" s="667">
        <v>6370.01</v>
      </c>
      <c r="L48" s="664">
        <v>0.5080656288957287</v>
      </c>
      <c r="M48" s="664">
        <v>101.11126984126984</v>
      </c>
      <c r="N48" s="667">
        <v>33</v>
      </c>
      <c r="O48" s="667">
        <v>3336.66</v>
      </c>
      <c r="P48" s="680">
        <v>0.26612866562395071</v>
      </c>
      <c r="Q48" s="668">
        <v>101.11090909090909</v>
      </c>
    </row>
    <row r="49" spans="1:17" ht="14.4" customHeight="1" x14ac:dyDescent="0.3">
      <c r="A49" s="663" t="s">
        <v>3285</v>
      </c>
      <c r="B49" s="664" t="s">
        <v>532</v>
      </c>
      <c r="C49" s="664" t="s">
        <v>3314</v>
      </c>
      <c r="D49" s="664" t="s">
        <v>3346</v>
      </c>
      <c r="E49" s="664" t="s">
        <v>3347</v>
      </c>
      <c r="F49" s="667">
        <v>1</v>
      </c>
      <c r="G49" s="667">
        <v>76.67</v>
      </c>
      <c r="H49" s="664">
        <v>1</v>
      </c>
      <c r="I49" s="664">
        <v>76.67</v>
      </c>
      <c r="J49" s="667">
        <v>2</v>
      </c>
      <c r="K49" s="667">
        <v>153.34</v>
      </c>
      <c r="L49" s="664">
        <v>2</v>
      </c>
      <c r="M49" s="664">
        <v>76.67</v>
      </c>
      <c r="N49" s="667"/>
      <c r="O49" s="667"/>
      <c r="P49" s="680"/>
      <c r="Q49" s="668"/>
    </row>
    <row r="50" spans="1:17" ht="14.4" customHeight="1" x14ac:dyDescent="0.3">
      <c r="A50" s="663" t="s">
        <v>3285</v>
      </c>
      <c r="B50" s="664" t="s">
        <v>532</v>
      </c>
      <c r="C50" s="664" t="s">
        <v>3314</v>
      </c>
      <c r="D50" s="664" t="s">
        <v>3348</v>
      </c>
      <c r="E50" s="664" t="s">
        <v>3349</v>
      </c>
      <c r="F50" s="667">
        <v>75</v>
      </c>
      <c r="G50" s="667">
        <v>0</v>
      </c>
      <c r="H50" s="664"/>
      <c r="I50" s="664">
        <v>0</v>
      </c>
      <c r="J50" s="667"/>
      <c r="K50" s="667"/>
      <c r="L50" s="664"/>
      <c r="M50" s="664"/>
      <c r="N50" s="667"/>
      <c r="O50" s="667"/>
      <c r="P50" s="680"/>
      <c r="Q50" s="668"/>
    </row>
    <row r="51" spans="1:17" ht="14.4" customHeight="1" x14ac:dyDescent="0.3">
      <c r="A51" s="663" t="s">
        <v>3285</v>
      </c>
      <c r="B51" s="664" t="s">
        <v>532</v>
      </c>
      <c r="C51" s="664" t="s">
        <v>3314</v>
      </c>
      <c r="D51" s="664" t="s">
        <v>3350</v>
      </c>
      <c r="E51" s="664" t="s">
        <v>3351</v>
      </c>
      <c r="F51" s="667">
        <v>157</v>
      </c>
      <c r="G51" s="667">
        <v>0</v>
      </c>
      <c r="H51" s="664"/>
      <c r="I51" s="664">
        <v>0</v>
      </c>
      <c r="J51" s="667">
        <v>124</v>
      </c>
      <c r="K51" s="667">
        <v>0</v>
      </c>
      <c r="L51" s="664"/>
      <c r="M51" s="664">
        <v>0</v>
      </c>
      <c r="N51" s="667">
        <v>152</v>
      </c>
      <c r="O51" s="667">
        <v>0</v>
      </c>
      <c r="P51" s="680"/>
      <c r="Q51" s="668">
        <v>0</v>
      </c>
    </row>
    <row r="52" spans="1:17" ht="14.4" customHeight="1" x14ac:dyDescent="0.3">
      <c r="A52" s="663" t="s">
        <v>3285</v>
      </c>
      <c r="B52" s="664" t="s">
        <v>532</v>
      </c>
      <c r="C52" s="664" t="s">
        <v>3314</v>
      </c>
      <c r="D52" s="664" t="s">
        <v>3352</v>
      </c>
      <c r="E52" s="664" t="s">
        <v>3353</v>
      </c>
      <c r="F52" s="667">
        <v>1713</v>
      </c>
      <c r="G52" s="667">
        <v>523416.69</v>
      </c>
      <c r="H52" s="664">
        <v>1</v>
      </c>
      <c r="I52" s="664">
        <v>305.55556917688267</v>
      </c>
      <c r="J52" s="667">
        <v>1889</v>
      </c>
      <c r="K52" s="667">
        <v>577194.4600000002</v>
      </c>
      <c r="L52" s="664">
        <v>1.1027437050201823</v>
      </c>
      <c r="M52" s="664">
        <v>305.5555637903654</v>
      </c>
      <c r="N52" s="667">
        <v>2135</v>
      </c>
      <c r="O52" s="667">
        <v>652361.14000000013</v>
      </c>
      <c r="P52" s="680">
        <v>1.2463514298712945</v>
      </c>
      <c r="Q52" s="668">
        <v>305.55556908665113</v>
      </c>
    </row>
    <row r="53" spans="1:17" ht="14.4" customHeight="1" x14ac:dyDescent="0.3">
      <c r="A53" s="663" t="s">
        <v>3285</v>
      </c>
      <c r="B53" s="664" t="s">
        <v>532</v>
      </c>
      <c r="C53" s="664" t="s">
        <v>3314</v>
      </c>
      <c r="D53" s="664" t="s">
        <v>3354</v>
      </c>
      <c r="E53" s="664" t="s">
        <v>3355</v>
      </c>
      <c r="F53" s="667">
        <v>5834</v>
      </c>
      <c r="G53" s="667">
        <v>0</v>
      </c>
      <c r="H53" s="664"/>
      <c r="I53" s="664">
        <v>0</v>
      </c>
      <c r="J53" s="667"/>
      <c r="K53" s="667"/>
      <c r="L53" s="664"/>
      <c r="M53" s="664"/>
      <c r="N53" s="667">
        <v>1</v>
      </c>
      <c r="O53" s="667">
        <v>33.33</v>
      </c>
      <c r="P53" s="680"/>
      <c r="Q53" s="668">
        <v>33.33</v>
      </c>
    </row>
    <row r="54" spans="1:17" ht="14.4" customHeight="1" x14ac:dyDescent="0.3">
      <c r="A54" s="663" t="s">
        <v>3285</v>
      </c>
      <c r="B54" s="664" t="s">
        <v>532</v>
      </c>
      <c r="C54" s="664" t="s">
        <v>3314</v>
      </c>
      <c r="D54" s="664" t="s">
        <v>3356</v>
      </c>
      <c r="E54" s="664" t="s">
        <v>3357</v>
      </c>
      <c r="F54" s="667">
        <v>6351</v>
      </c>
      <c r="G54" s="667">
        <v>2893233.36</v>
      </c>
      <c r="H54" s="664">
        <v>1</v>
      </c>
      <c r="I54" s="664">
        <v>455.55555975436937</v>
      </c>
      <c r="J54" s="667">
        <v>6935</v>
      </c>
      <c r="K54" s="667">
        <v>3159277.83</v>
      </c>
      <c r="L54" s="664">
        <v>1.0919540309738445</v>
      </c>
      <c r="M54" s="664">
        <v>455.55556308579668</v>
      </c>
      <c r="N54" s="667">
        <v>7521</v>
      </c>
      <c r="O54" s="667">
        <v>3426233.3600000008</v>
      </c>
      <c r="P54" s="680">
        <v>1.1842229553166777</v>
      </c>
      <c r="Q54" s="668">
        <v>455.55555910118346</v>
      </c>
    </row>
    <row r="55" spans="1:17" ht="14.4" customHeight="1" x14ac:dyDescent="0.3">
      <c r="A55" s="663" t="s">
        <v>3285</v>
      </c>
      <c r="B55" s="664" t="s">
        <v>532</v>
      </c>
      <c r="C55" s="664" t="s">
        <v>3314</v>
      </c>
      <c r="D55" s="664" t="s">
        <v>3358</v>
      </c>
      <c r="E55" s="664" t="s">
        <v>3359</v>
      </c>
      <c r="F55" s="667"/>
      <c r="G55" s="667"/>
      <c r="H55" s="664"/>
      <c r="I55" s="664"/>
      <c r="J55" s="667">
        <v>1</v>
      </c>
      <c r="K55" s="667">
        <v>0</v>
      </c>
      <c r="L55" s="664"/>
      <c r="M55" s="664">
        <v>0</v>
      </c>
      <c r="N55" s="667"/>
      <c r="O55" s="667"/>
      <c r="P55" s="680"/>
      <c r="Q55" s="668"/>
    </row>
    <row r="56" spans="1:17" ht="14.4" customHeight="1" x14ac:dyDescent="0.3">
      <c r="A56" s="663" t="s">
        <v>3285</v>
      </c>
      <c r="B56" s="664" t="s">
        <v>532</v>
      </c>
      <c r="C56" s="664" t="s">
        <v>3314</v>
      </c>
      <c r="D56" s="664" t="s">
        <v>3360</v>
      </c>
      <c r="E56" s="664" t="s">
        <v>3361</v>
      </c>
      <c r="F56" s="667">
        <v>58</v>
      </c>
      <c r="G56" s="667">
        <v>3415.56</v>
      </c>
      <c r="H56" s="664">
        <v>1</v>
      </c>
      <c r="I56" s="664">
        <v>58.888965517241381</v>
      </c>
      <c r="J56" s="667">
        <v>42</v>
      </c>
      <c r="K56" s="667">
        <v>2473.33</v>
      </c>
      <c r="L56" s="664">
        <v>0.72413601283537687</v>
      </c>
      <c r="M56" s="664">
        <v>58.88880952380952</v>
      </c>
      <c r="N56" s="667">
        <v>29</v>
      </c>
      <c r="O56" s="667">
        <v>1707.78</v>
      </c>
      <c r="P56" s="680">
        <v>0.5</v>
      </c>
      <c r="Q56" s="668">
        <v>58.888965517241381</v>
      </c>
    </row>
    <row r="57" spans="1:17" ht="14.4" customHeight="1" x14ac:dyDescent="0.3">
      <c r="A57" s="663" t="s">
        <v>3285</v>
      </c>
      <c r="B57" s="664" t="s">
        <v>532</v>
      </c>
      <c r="C57" s="664" t="s">
        <v>3314</v>
      </c>
      <c r="D57" s="664" t="s">
        <v>3362</v>
      </c>
      <c r="E57" s="664" t="s">
        <v>3363</v>
      </c>
      <c r="F57" s="667">
        <v>2742</v>
      </c>
      <c r="G57" s="667">
        <v>213266.68</v>
      </c>
      <c r="H57" s="664">
        <v>1</v>
      </c>
      <c r="I57" s="664">
        <v>77.777782640408461</v>
      </c>
      <c r="J57" s="667">
        <v>3288</v>
      </c>
      <c r="K57" s="667">
        <v>255733.33000000002</v>
      </c>
      <c r="L57" s="664">
        <v>1.1991246358784224</v>
      </c>
      <c r="M57" s="664">
        <v>77.777776763990275</v>
      </c>
      <c r="N57" s="667">
        <v>3780</v>
      </c>
      <c r="O57" s="667">
        <v>294000.01</v>
      </c>
      <c r="P57" s="680">
        <v>1.3785557593900746</v>
      </c>
      <c r="Q57" s="668">
        <v>77.777780423280433</v>
      </c>
    </row>
    <row r="58" spans="1:17" ht="14.4" customHeight="1" x14ac:dyDescent="0.3">
      <c r="A58" s="663" t="s">
        <v>3285</v>
      </c>
      <c r="B58" s="664" t="s">
        <v>532</v>
      </c>
      <c r="C58" s="664" t="s">
        <v>3314</v>
      </c>
      <c r="D58" s="664" t="s">
        <v>3364</v>
      </c>
      <c r="E58" s="664" t="s">
        <v>3365</v>
      </c>
      <c r="F58" s="667"/>
      <c r="G58" s="667"/>
      <c r="H58" s="664"/>
      <c r="I58" s="664"/>
      <c r="J58" s="667"/>
      <c r="K58" s="667"/>
      <c r="L58" s="664"/>
      <c r="M58" s="664"/>
      <c r="N58" s="667">
        <v>0</v>
      </c>
      <c r="O58" s="667">
        <v>0</v>
      </c>
      <c r="P58" s="680"/>
      <c r="Q58" s="668"/>
    </row>
    <row r="59" spans="1:17" ht="14.4" customHeight="1" x14ac:dyDescent="0.3">
      <c r="A59" s="663" t="s">
        <v>3285</v>
      </c>
      <c r="B59" s="664" t="s">
        <v>532</v>
      </c>
      <c r="C59" s="664" t="s">
        <v>3314</v>
      </c>
      <c r="D59" s="664" t="s">
        <v>3366</v>
      </c>
      <c r="E59" s="664" t="s">
        <v>3367</v>
      </c>
      <c r="F59" s="667"/>
      <c r="G59" s="667"/>
      <c r="H59" s="664"/>
      <c r="I59" s="664"/>
      <c r="J59" s="667"/>
      <c r="K59" s="667"/>
      <c r="L59" s="664"/>
      <c r="M59" s="664"/>
      <c r="N59" s="667">
        <v>1</v>
      </c>
      <c r="O59" s="667">
        <v>270</v>
      </c>
      <c r="P59" s="680"/>
      <c r="Q59" s="668">
        <v>270</v>
      </c>
    </row>
    <row r="60" spans="1:17" ht="14.4" customHeight="1" x14ac:dyDescent="0.3">
      <c r="A60" s="663" t="s">
        <v>3285</v>
      </c>
      <c r="B60" s="664" t="s">
        <v>532</v>
      </c>
      <c r="C60" s="664" t="s">
        <v>3314</v>
      </c>
      <c r="D60" s="664" t="s">
        <v>3368</v>
      </c>
      <c r="E60" s="664" t="s">
        <v>3369</v>
      </c>
      <c r="F60" s="667">
        <v>1755</v>
      </c>
      <c r="G60" s="667">
        <v>156000</v>
      </c>
      <c r="H60" s="664">
        <v>1</v>
      </c>
      <c r="I60" s="664">
        <v>88.888888888888886</v>
      </c>
      <c r="J60" s="667">
        <v>2085</v>
      </c>
      <c r="K60" s="667">
        <v>185333.35000000003</v>
      </c>
      <c r="L60" s="664">
        <v>1.188034294871795</v>
      </c>
      <c r="M60" s="664">
        <v>88.888896882494024</v>
      </c>
      <c r="N60" s="667">
        <v>2617</v>
      </c>
      <c r="O60" s="667">
        <v>247161.11</v>
      </c>
      <c r="P60" s="680">
        <v>1.5843660897435896</v>
      </c>
      <c r="Q60" s="668">
        <v>94.444444019870076</v>
      </c>
    </row>
    <row r="61" spans="1:17" ht="14.4" customHeight="1" x14ac:dyDescent="0.3">
      <c r="A61" s="663" t="s">
        <v>3285</v>
      </c>
      <c r="B61" s="664" t="s">
        <v>532</v>
      </c>
      <c r="C61" s="664" t="s">
        <v>3314</v>
      </c>
      <c r="D61" s="664" t="s">
        <v>3370</v>
      </c>
      <c r="E61" s="664" t="s">
        <v>3371</v>
      </c>
      <c r="F61" s="667">
        <v>4</v>
      </c>
      <c r="G61" s="667">
        <v>173.32999999999998</v>
      </c>
      <c r="H61" s="664">
        <v>1</v>
      </c>
      <c r="I61" s="664">
        <v>43.332499999999996</v>
      </c>
      <c r="J61" s="667">
        <v>4</v>
      </c>
      <c r="K61" s="667">
        <v>173.32999999999998</v>
      </c>
      <c r="L61" s="664">
        <v>1</v>
      </c>
      <c r="M61" s="664">
        <v>43.332499999999996</v>
      </c>
      <c r="N61" s="667">
        <v>1</v>
      </c>
      <c r="O61" s="667">
        <v>43.33</v>
      </c>
      <c r="P61" s="680">
        <v>0.24998557664570473</v>
      </c>
      <c r="Q61" s="668">
        <v>43.33</v>
      </c>
    </row>
    <row r="62" spans="1:17" ht="14.4" customHeight="1" x14ac:dyDescent="0.3">
      <c r="A62" s="663" t="s">
        <v>3285</v>
      </c>
      <c r="B62" s="664" t="s">
        <v>532</v>
      </c>
      <c r="C62" s="664" t="s">
        <v>3314</v>
      </c>
      <c r="D62" s="664" t="s">
        <v>3372</v>
      </c>
      <c r="E62" s="664" t="s">
        <v>3373</v>
      </c>
      <c r="F62" s="667">
        <v>67</v>
      </c>
      <c r="G62" s="667">
        <v>6476.67</v>
      </c>
      <c r="H62" s="664">
        <v>1</v>
      </c>
      <c r="I62" s="664">
        <v>96.66671641791045</v>
      </c>
      <c r="J62" s="667">
        <v>69</v>
      </c>
      <c r="K62" s="667">
        <v>6670</v>
      </c>
      <c r="L62" s="664">
        <v>1.0298502162376653</v>
      </c>
      <c r="M62" s="664">
        <v>96.666666666666671</v>
      </c>
      <c r="N62" s="667">
        <v>81</v>
      </c>
      <c r="O62" s="667">
        <v>7829.99</v>
      </c>
      <c r="P62" s="680">
        <v>1.20895305766698</v>
      </c>
      <c r="Q62" s="668">
        <v>96.666543209876536</v>
      </c>
    </row>
    <row r="63" spans="1:17" ht="14.4" customHeight="1" x14ac:dyDescent="0.3">
      <c r="A63" s="663" t="s">
        <v>3285</v>
      </c>
      <c r="B63" s="664" t="s">
        <v>532</v>
      </c>
      <c r="C63" s="664" t="s">
        <v>3314</v>
      </c>
      <c r="D63" s="664" t="s">
        <v>3374</v>
      </c>
      <c r="E63" s="664" t="s">
        <v>3375</v>
      </c>
      <c r="F63" s="667">
        <v>661</v>
      </c>
      <c r="G63" s="667">
        <v>220333.33000000002</v>
      </c>
      <c r="H63" s="664">
        <v>1</v>
      </c>
      <c r="I63" s="664">
        <v>333.33332829046901</v>
      </c>
      <c r="J63" s="667">
        <v>597</v>
      </c>
      <c r="K63" s="667">
        <v>199000</v>
      </c>
      <c r="L63" s="664">
        <v>0.90317701820237539</v>
      </c>
      <c r="M63" s="664">
        <v>333.33333333333331</v>
      </c>
      <c r="N63" s="667">
        <v>685</v>
      </c>
      <c r="O63" s="667">
        <v>228333.33</v>
      </c>
      <c r="P63" s="680">
        <v>1.0363086238473316</v>
      </c>
      <c r="Q63" s="668">
        <v>333.33332846715325</v>
      </c>
    </row>
    <row r="64" spans="1:17" ht="14.4" customHeight="1" x14ac:dyDescent="0.3">
      <c r="A64" s="663" t="s">
        <v>3285</v>
      </c>
      <c r="B64" s="664" t="s">
        <v>532</v>
      </c>
      <c r="C64" s="664" t="s">
        <v>3314</v>
      </c>
      <c r="D64" s="664" t="s">
        <v>3376</v>
      </c>
      <c r="E64" s="664" t="s">
        <v>3377</v>
      </c>
      <c r="F64" s="667">
        <v>1</v>
      </c>
      <c r="G64" s="667">
        <v>140</v>
      </c>
      <c r="H64" s="664">
        <v>1</v>
      </c>
      <c r="I64" s="664">
        <v>140</v>
      </c>
      <c r="J64" s="667"/>
      <c r="K64" s="667"/>
      <c r="L64" s="664"/>
      <c r="M64" s="664"/>
      <c r="N64" s="667"/>
      <c r="O64" s="667"/>
      <c r="P64" s="680"/>
      <c r="Q64" s="668"/>
    </row>
    <row r="65" spans="1:17" ht="14.4" customHeight="1" x14ac:dyDescent="0.3">
      <c r="A65" s="663" t="s">
        <v>3285</v>
      </c>
      <c r="B65" s="664" t="s">
        <v>532</v>
      </c>
      <c r="C65" s="664" t="s">
        <v>3314</v>
      </c>
      <c r="D65" s="664" t="s">
        <v>3378</v>
      </c>
      <c r="E65" s="664" t="s">
        <v>3379</v>
      </c>
      <c r="F65" s="667">
        <v>1252</v>
      </c>
      <c r="G65" s="667">
        <v>1606733.32</v>
      </c>
      <c r="H65" s="664">
        <v>1</v>
      </c>
      <c r="I65" s="664">
        <v>1283.3333226837062</v>
      </c>
      <c r="J65" s="667">
        <v>1183</v>
      </c>
      <c r="K65" s="667">
        <v>1518183.3199999998</v>
      </c>
      <c r="L65" s="664">
        <v>0.94488817845639739</v>
      </c>
      <c r="M65" s="664">
        <v>1283.3333220625527</v>
      </c>
      <c r="N65" s="667">
        <v>1202</v>
      </c>
      <c r="O65" s="667">
        <v>1542566.67</v>
      </c>
      <c r="P65" s="680">
        <v>0.96006390780518569</v>
      </c>
      <c r="Q65" s="668">
        <v>1283.333336106489</v>
      </c>
    </row>
    <row r="66" spans="1:17" ht="14.4" customHeight="1" x14ac:dyDescent="0.3">
      <c r="A66" s="663" t="s">
        <v>3285</v>
      </c>
      <c r="B66" s="664" t="s">
        <v>532</v>
      </c>
      <c r="C66" s="664" t="s">
        <v>3314</v>
      </c>
      <c r="D66" s="664" t="s">
        <v>3380</v>
      </c>
      <c r="E66" s="664" t="s">
        <v>3381</v>
      </c>
      <c r="F66" s="667">
        <v>7</v>
      </c>
      <c r="G66" s="667">
        <v>3266.67</v>
      </c>
      <c r="H66" s="664">
        <v>1</v>
      </c>
      <c r="I66" s="664">
        <v>466.66714285714289</v>
      </c>
      <c r="J66" s="667">
        <v>3</v>
      </c>
      <c r="K66" s="667">
        <v>1400</v>
      </c>
      <c r="L66" s="664">
        <v>0.42857099125409054</v>
      </c>
      <c r="M66" s="664">
        <v>466.66666666666669</v>
      </c>
      <c r="N66" s="667">
        <v>8</v>
      </c>
      <c r="O66" s="667">
        <v>3733.34</v>
      </c>
      <c r="P66" s="680">
        <v>1.1428580174918188</v>
      </c>
      <c r="Q66" s="668">
        <v>466.66750000000002</v>
      </c>
    </row>
    <row r="67" spans="1:17" ht="14.4" customHeight="1" x14ac:dyDescent="0.3">
      <c r="A67" s="663" t="s">
        <v>3285</v>
      </c>
      <c r="B67" s="664" t="s">
        <v>532</v>
      </c>
      <c r="C67" s="664" t="s">
        <v>3314</v>
      </c>
      <c r="D67" s="664" t="s">
        <v>3382</v>
      </c>
      <c r="E67" s="664" t="s">
        <v>3383</v>
      </c>
      <c r="F67" s="667">
        <v>154</v>
      </c>
      <c r="G67" s="667">
        <v>17966.669999999998</v>
      </c>
      <c r="H67" s="664">
        <v>1</v>
      </c>
      <c r="I67" s="664">
        <v>116.6666883116883</v>
      </c>
      <c r="J67" s="667">
        <v>155</v>
      </c>
      <c r="K67" s="667">
        <v>18083.330000000002</v>
      </c>
      <c r="L67" s="664">
        <v>1.0064931342313297</v>
      </c>
      <c r="M67" s="664">
        <v>116.66664516129033</v>
      </c>
      <c r="N67" s="667">
        <v>174</v>
      </c>
      <c r="O67" s="667">
        <v>20300</v>
      </c>
      <c r="P67" s="680">
        <v>1.1298699202467681</v>
      </c>
      <c r="Q67" s="668">
        <v>116.66666666666667</v>
      </c>
    </row>
    <row r="68" spans="1:17" ht="14.4" customHeight="1" x14ac:dyDescent="0.3">
      <c r="A68" s="663" t="s">
        <v>3285</v>
      </c>
      <c r="B68" s="664" t="s">
        <v>532</v>
      </c>
      <c r="C68" s="664" t="s">
        <v>3314</v>
      </c>
      <c r="D68" s="664" t="s">
        <v>3384</v>
      </c>
      <c r="E68" s="664" t="s">
        <v>3385</v>
      </c>
      <c r="F68" s="667"/>
      <c r="G68" s="667"/>
      <c r="H68" s="664"/>
      <c r="I68" s="664"/>
      <c r="J68" s="667">
        <v>1</v>
      </c>
      <c r="K68" s="667">
        <v>466.67</v>
      </c>
      <c r="L68" s="664"/>
      <c r="M68" s="664">
        <v>466.67</v>
      </c>
      <c r="N68" s="667">
        <v>1</v>
      </c>
      <c r="O68" s="667">
        <v>466.67</v>
      </c>
      <c r="P68" s="680"/>
      <c r="Q68" s="668">
        <v>466.67</v>
      </c>
    </row>
    <row r="69" spans="1:17" ht="14.4" customHeight="1" x14ac:dyDescent="0.3">
      <c r="A69" s="663" t="s">
        <v>3285</v>
      </c>
      <c r="B69" s="664" t="s">
        <v>532</v>
      </c>
      <c r="C69" s="664" t="s">
        <v>3314</v>
      </c>
      <c r="D69" s="664" t="s">
        <v>3386</v>
      </c>
      <c r="E69" s="664" t="s">
        <v>3387</v>
      </c>
      <c r="F69" s="667"/>
      <c r="G69" s="667"/>
      <c r="H69" s="664"/>
      <c r="I69" s="664"/>
      <c r="J69" s="667">
        <v>5</v>
      </c>
      <c r="K69" s="667">
        <v>1638.8999999999999</v>
      </c>
      <c r="L69" s="664"/>
      <c r="M69" s="664">
        <v>327.78</v>
      </c>
      <c r="N69" s="667">
        <v>6</v>
      </c>
      <c r="O69" s="667">
        <v>2066.65</v>
      </c>
      <c r="P69" s="680"/>
      <c r="Q69" s="668">
        <v>344.44166666666666</v>
      </c>
    </row>
    <row r="70" spans="1:17" ht="14.4" customHeight="1" x14ac:dyDescent="0.3">
      <c r="A70" s="663" t="s">
        <v>3285</v>
      </c>
      <c r="B70" s="664" t="s">
        <v>532</v>
      </c>
      <c r="C70" s="664" t="s">
        <v>3314</v>
      </c>
      <c r="D70" s="664" t="s">
        <v>3388</v>
      </c>
      <c r="E70" s="664" t="s">
        <v>3389</v>
      </c>
      <c r="F70" s="667">
        <v>12</v>
      </c>
      <c r="G70" s="667">
        <v>10000.01</v>
      </c>
      <c r="H70" s="664">
        <v>1</v>
      </c>
      <c r="I70" s="664">
        <v>833.33416666666665</v>
      </c>
      <c r="J70" s="667">
        <v>6</v>
      </c>
      <c r="K70" s="667">
        <v>5000</v>
      </c>
      <c r="L70" s="664">
        <v>0.49999950000049997</v>
      </c>
      <c r="M70" s="664">
        <v>833.33333333333337</v>
      </c>
      <c r="N70" s="667">
        <v>12</v>
      </c>
      <c r="O70" s="667">
        <v>10000</v>
      </c>
      <c r="P70" s="680">
        <v>0.99999900000099995</v>
      </c>
      <c r="Q70" s="668">
        <v>833.33333333333337</v>
      </c>
    </row>
    <row r="71" spans="1:17" ht="14.4" customHeight="1" x14ac:dyDescent="0.3">
      <c r="A71" s="663" t="s">
        <v>3285</v>
      </c>
      <c r="B71" s="664" t="s">
        <v>532</v>
      </c>
      <c r="C71" s="664" t="s">
        <v>3314</v>
      </c>
      <c r="D71" s="664" t="s">
        <v>3390</v>
      </c>
      <c r="E71" s="664" t="s">
        <v>3391</v>
      </c>
      <c r="F71" s="667">
        <v>25</v>
      </c>
      <c r="G71" s="667">
        <v>138.9</v>
      </c>
      <c r="H71" s="664">
        <v>1</v>
      </c>
      <c r="I71" s="664">
        <v>5.556</v>
      </c>
      <c r="J71" s="667">
        <v>34</v>
      </c>
      <c r="K71" s="667">
        <v>188.91000000000003</v>
      </c>
      <c r="L71" s="664">
        <v>1.3600431965442765</v>
      </c>
      <c r="M71" s="664">
        <v>5.5561764705882357</v>
      </c>
      <c r="N71" s="667">
        <v>36</v>
      </c>
      <c r="O71" s="667">
        <v>200.01</v>
      </c>
      <c r="P71" s="680">
        <v>1.4399568034557235</v>
      </c>
      <c r="Q71" s="668">
        <v>5.5558333333333332</v>
      </c>
    </row>
    <row r="72" spans="1:17" ht="14.4" customHeight="1" x14ac:dyDescent="0.3">
      <c r="A72" s="663" t="s">
        <v>3285</v>
      </c>
      <c r="B72" s="664" t="s">
        <v>532</v>
      </c>
      <c r="C72" s="664" t="s">
        <v>3314</v>
      </c>
      <c r="D72" s="664" t="s">
        <v>3392</v>
      </c>
      <c r="E72" s="664" t="s">
        <v>3393</v>
      </c>
      <c r="F72" s="667"/>
      <c r="G72" s="667"/>
      <c r="H72" s="664"/>
      <c r="I72" s="664"/>
      <c r="J72" s="667"/>
      <c r="K72" s="667"/>
      <c r="L72" s="664"/>
      <c r="M72" s="664"/>
      <c r="N72" s="667">
        <v>1</v>
      </c>
      <c r="O72" s="667">
        <v>222.22</v>
      </c>
      <c r="P72" s="680"/>
      <c r="Q72" s="668">
        <v>222.22</v>
      </c>
    </row>
    <row r="73" spans="1:17" ht="14.4" customHeight="1" x14ac:dyDescent="0.3">
      <c r="A73" s="663" t="s">
        <v>3285</v>
      </c>
      <c r="B73" s="664" t="s">
        <v>532</v>
      </c>
      <c r="C73" s="664" t="s">
        <v>3314</v>
      </c>
      <c r="D73" s="664" t="s">
        <v>3394</v>
      </c>
      <c r="E73" s="664" t="s">
        <v>3395</v>
      </c>
      <c r="F73" s="667"/>
      <c r="G73" s="667"/>
      <c r="H73" s="664"/>
      <c r="I73" s="664"/>
      <c r="J73" s="667">
        <v>0</v>
      </c>
      <c r="K73" s="667">
        <v>0</v>
      </c>
      <c r="L73" s="664"/>
      <c r="M73" s="664"/>
      <c r="N73" s="667"/>
      <c r="O73" s="667"/>
      <c r="P73" s="680"/>
      <c r="Q73" s="668"/>
    </row>
    <row r="74" spans="1:17" ht="14.4" customHeight="1" x14ac:dyDescent="0.3">
      <c r="A74" s="663" t="s">
        <v>3285</v>
      </c>
      <c r="B74" s="664" t="s">
        <v>532</v>
      </c>
      <c r="C74" s="664" t="s">
        <v>3314</v>
      </c>
      <c r="D74" s="664" t="s">
        <v>3396</v>
      </c>
      <c r="E74" s="664" t="s">
        <v>3397</v>
      </c>
      <c r="F74" s="667"/>
      <c r="G74" s="667"/>
      <c r="H74" s="664"/>
      <c r="I74" s="664"/>
      <c r="J74" s="667">
        <v>1</v>
      </c>
      <c r="K74" s="667">
        <v>233.33</v>
      </c>
      <c r="L74" s="664"/>
      <c r="M74" s="664">
        <v>233.33</v>
      </c>
      <c r="N74" s="667"/>
      <c r="O74" s="667"/>
      <c r="P74" s="680"/>
      <c r="Q74" s="668"/>
    </row>
    <row r="75" spans="1:17" ht="14.4" customHeight="1" x14ac:dyDescent="0.3">
      <c r="A75" s="663" t="s">
        <v>3285</v>
      </c>
      <c r="B75" s="664" t="s">
        <v>535</v>
      </c>
      <c r="C75" s="664" t="s">
        <v>3314</v>
      </c>
      <c r="D75" s="664" t="s">
        <v>3386</v>
      </c>
      <c r="E75" s="664" t="s">
        <v>3387</v>
      </c>
      <c r="F75" s="667"/>
      <c r="G75" s="667"/>
      <c r="H75" s="664"/>
      <c r="I75" s="664"/>
      <c r="J75" s="667"/>
      <c r="K75" s="667"/>
      <c r="L75" s="664"/>
      <c r="M75" s="664"/>
      <c r="N75" s="667">
        <v>1</v>
      </c>
      <c r="O75" s="667">
        <v>344.44</v>
      </c>
      <c r="P75" s="680"/>
      <c r="Q75" s="668">
        <v>344.44</v>
      </c>
    </row>
    <row r="76" spans="1:17" ht="14.4" customHeight="1" x14ac:dyDescent="0.3">
      <c r="A76" s="663" t="s">
        <v>3285</v>
      </c>
      <c r="B76" s="664" t="s">
        <v>3272</v>
      </c>
      <c r="C76" s="664" t="s">
        <v>3314</v>
      </c>
      <c r="D76" s="664" t="s">
        <v>3315</v>
      </c>
      <c r="E76" s="664" t="s">
        <v>3316</v>
      </c>
      <c r="F76" s="667">
        <v>1</v>
      </c>
      <c r="G76" s="667">
        <v>105.56</v>
      </c>
      <c r="H76" s="664">
        <v>1</v>
      </c>
      <c r="I76" s="664">
        <v>105.56</v>
      </c>
      <c r="J76" s="667">
        <v>1</v>
      </c>
      <c r="K76" s="667">
        <v>105.56</v>
      </c>
      <c r="L76" s="664">
        <v>1</v>
      </c>
      <c r="M76" s="664">
        <v>105.56</v>
      </c>
      <c r="N76" s="667">
        <v>1</v>
      </c>
      <c r="O76" s="667">
        <v>105.56</v>
      </c>
      <c r="P76" s="680">
        <v>1</v>
      </c>
      <c r="Q76" s="668">
        <v>105.56</v>
      </c>
    </row>
    <row r="77" spans="1:17" ht="14.4" customHeight="1" x14ac:dyDescent="0.3">
      <c r="A77" s="663" t="s">
        <v>3285</v>
      </c>
      <c r="B77" s="664" t="s">
        <v>3272</v>
      </c>
      <c r="C77" s="664" t="s">
        <v>3314</v>
      </c>
      <c r="D77" s="664" t="s">
        <v>3317</v>
      </c>
      <c r="E77" s="664" t="s">
        <v>3318</v>
      </c>
      <c r="F77" s="667">
        <v>5</v>
      </c>
      <c r="G77" s="667">
        <v>388.9</v>
      </c>
      <c r="H77" s="664">
        <v>1</v>
      </c>
      <c r="I77" s="664">
        <v>77.78</v>
      </c>
      <c r="J77" s="667">
        <v>6</v>
      </c>
      <c r="K77" s="667">
        <v>466.67999999999995</v>
      </c>
      <c r="L77" s="664">
        <v>1.2</v>
      </c>
      <c r="M77" s="664">
        <v>77.779999999999987</v>
      </c>
      <c r="N77" s="667"/>
      <c r="O77" s="667"/>
      <c r="P77" s="680"/>
      <c r="Q77" s="668"/>
    </row>
    <row r="78" spans="1:17" ht="14.4" customHeight="1" x14ac:dyDescent="0.3">
      <c r="A78" s="663" t="s">
        <v>3285</v>
      </c>
      <c r="B78" s="664" t="s">
        <v>3272</v>
      </c>
      <c r="C78" s="664" t="s">
        <v>3314</v>
      </c>
      <c r="D78" s="664" t="s">
        <v>3319</v>
      </c>
      <c r="E78" s="664" t="s">
        <v>3320</v>
      </c>
      <c r="F78" s="667">
        <v>1</v>
      </c>
      <c r="G78" s="667">
        <v>250</v>
      </c>
      <c r="H78" s="664">
        <v>1</v>
      </c>
      <c r="I78" s="664">
        <v>250</v>
      </c>
      <c r="J78" s="667">
        <v>2</v>
      </c>
      <c r="K78" s="667">
        <v>500</v>
      </c>
      <c r="L78" s="664">
        <v>2</v>
      </c>
      <c r="M78" s="664">
        <v>250</v>
      </c>
      <c r="N78" s="667">
        <v>8</v>
      </c>
      <c r="O78" s="667">
        <v>2000</v>
      </c>
      <c r="P78" s="680">
        <v>8</v>
      </c>
      <c r="Q78" s="668">
        <v>250</v>
      </c>
    </row>
    <row r="79" spans="1:17" ht="14.4" customHeight="1" x14ac:dyDescent="0.3">
      <c r="A79" s="663" t="s">
        <v>3285</v>
      </c>
      <c r="B79" s="664" t="s">
        <v>3272</v>
      </c>
      <c r="C79" s="664" t="s">
        <v>3314</v>
      </c>
      <c r="D79" s="664" t="s">
        <v>3321</v>
      </c>
      <c r="E79" s="664" t="s">
        <v>3322</v>
      </c>
      <c r="F79" s="667">
        <v>726</v>
      </c>
      <c r="G79" s="667">
        <v>80666.66</v>
      </c>
      <c r="H79" s="664">
        <v>1</v>
      </c>
      <c r="I79" s="664">
        <v>111.11110192837467</v>
      </c>
      <c r="J79" s="667">
        <v>651</v>
      </c>
      <c r="K79" s="667">
        <v>72333.33</v>
      </c>
      <c r="L79" s="664">
        <v>0.89669424766068162</v>
      </c>
      <c r="M79" s="664">
        <v>111.11110599078341</v>
      </c>
      <c r="N79" s="667">
        <v>708</v>
      </c>
      <c r="O79" s="667">
        <v>82599.990000000005</v>
      </c>
      <c r="P79" s="680">
        <v>1.0239669028071821</v>
      </c>
      <c r="Q79" s="668">
        <v>116.66665254237289</v>
      </c>
    </row>
    <row r="80" spans="1:17" ht="14.4" customHeight="1" x14ac:dyDescent="0.3">
      <c r="A80" s="663" t="s">
        <v>3285</v>
      </c>
      <c r="B80" s="664" t="s">
        <v>3272</v>
      </c>
      <c r="C80" s="664" t="s">
        <v>3314</v>
      </c>
      <c r="D80" s="664" t="s">
        <v>3323</v>
      </c>
      <c r="E80" s="664" t="s">
        <v>3324</v>
      </c>
      <c r="F80" s="667">
        <v>3</v>
      </c>
      <c r="G80" s="667">
        <v>1050</v>
      </c>
      <c r="H80" s="664">
        <v>1</v>
      </c>
      <c r="I80" s="664">
        <v>350</v>
      </c>
      <c r="J80" s="667"/>
      <c r="K80" s="667"/>
      <c r="L80" s="664"/>
      <c r="M80" s="664"/>
      <c r="N80" s="667"/>
      <c r="O80" s="667"/>
      <c r="P80" s="680"/>
      <c r="Q80" s="668"/>
    </row>
    <row r="81" spans="1:17" ht="14.4" customHeight="1" x14ac:dyDescent="0.3">
      <c r="A81" s="663" t="s">
        <v>3285</v>
      </c>
      <c r="B81" s="664" t="s">
        <v>3272</v>
      </c>
      <c r="C81" s="664" t="s">
        <v>3314</v>
      </c>
      <c r="D81" s="664" t="s">
        <v>3325</v>
      </c>
      <c r="E81" s="664" t="s">
        <v>3326</v>
      </c>
      <c r="F81" s="667">
        <v>27</v>
      </c>
      <c r="G81" s="667">
        <v>6917.78</v>
      </c>
      <c r="H81" s="664">
        <v>1</v>
      </c>
      <c r="I81" s="664">
        <v>256.21407407407406</v>
      </c>
      <c r="J81" s="667">
        <v>25</v>
      </c>
      <c r="K81" s="667">
        <v>6722.22</v>
      </c>
      <c r="L81" s="664">
        <v>0.97173081537718753</v>
      </c>
      <c r="M81" s="664">
        <v>268.8888</v>
      </c>
      <c r="N81" s="667">
        <v>24</v>
      </c>
      <c r="O81" s="667">
        <v>7200</v>
      </c>
      <c r="P81" s="680">
        <v>1.0407963248325329</v>
      </c>
      <c r="Q81" s="668">
        <v>300</v>
      </c>
    </row>
    <row r="82" spans="1:17" ht="14.4" customHeight="1" x14ac:dyDescent="0.3">
      <c r="A82" s="663" t="s">
        <v>3285</v>
      </c>
      <c r="B82" s="664" t="s">
        <v>3272</v>
      </c>
      <c r="C82" s="664" t="s">
        <v>3314</v>
      </c>
      <c r="D82" s="664" t="s">
        <v>3327</v>
      </c>
      <c r="E82" s="664" t="s">
        <v>3328</v>
      </c>
      <c r="F82" s="667"/>
      <c r="G82" s="667"/>
      <c r="H82" s="664"/>
      <c r="I82" s="664"/>
      <c r="J82" s="667"/>
      <c r="K82" s="667"/>
      <c r="L82" s="664"/>
      <c r="M82" s="664"/>
      <c r="N82" s="667">
        <v>1</v>
      </c>
      <c r="O82" s="667">
        <v>294.44</v>
      </c>
      <c r="P82" s="680"/>
      <c r="Q82" s="668">
        <v>294.44</v>
      </c>
    </row>
    <row r="83" spans="1:17" ht="14.4" customHeight="1" x14ac:dyDescent="0.3">
      <c r="A83" s="663" t="s">
        <v>3285</v>
      </c>
      <c r="B83" s="664" t="s">
        <v>3272</v>
      </c>
      <c r="C83" s="664" t="s">
        <v>3314</v>
      </c>
      <c r="D83" s="664" t="s">
        <v>3331</v>
      </c>
      <c r="E83" s="664" t="s">
        <v>3332</v>
      </c>
      <c r="F83" s="667">
        <v>142</v>
      </c>
      <c r="G83" s="667">
        <v>26506.67</v>
      </c>
      <c r="H83" s="664">
        <v>1</v>
      </c>
      <c r="I83" s="664">
        <v>186.66669014084505</v>
      </c>
      <c r="J83" s="667">
        <v>93</v>
      </c>
      <c r="K83" s="667">
        <v>17359.989999999998</v>
      </c>
      <c r="L83" s="664">
        <v>0.65492911784090568</v>
      </c>
      <c r="M83" s="664">
        <v>186.66655913978494</v>
      </c>
      <c r="N83" s="667">
        <v>104</v>
      </c>
      <c r="O83" s="667">
        <v>21955.57</v>
      </c>
      <c r="P83" s="680">
        <v>0.82830359302017198</v>
      </c>
      <c r="Q83" s="668">
        <v>211.11124999999998</v>
      </c>
    </row>
    <row r="84" spans="1:17" ht="14.4" customHeight="1" x14ac:dyDescent="0.3">
      <c r="A84" s="663" t="s">
        <v>3285</v>
      </c>
      <c r="B84" s="664" t="s">
        <v>3272</v>
      </c>
      <c r="C84" s="664" t="s">
        <v>3314</v>
      </c>
      <c r="D84" s="664" t="s">
        <v>3333</v>
      </c>
      <c r="E84" s="664" t="s">
        <v>3334</v>
      </c>
      <c r="F84" s="667">
        <v>170</v>
      </c>
      <c r="G84" s="667">
        <v>99166.66</v>
      </c>
      <c r="H84" s="664">
        <v>1</v>
      </c>
      <c r="I84" s="664">
        <v>583.33329411764703</v>
      </c>
      <c r="J84" s="667">
        <v>142</v>
      </c>
      <c r="K84" s="667">
        <v>82833.33</v>
      </c>
      <c r="L84" s="664">
        <v>0.83529414018784132</v>
      </c>
      <c r="M84" s="664">
        <v>583.33330985915495</v>
      </c>
      <c r="N84" s="667">
        <v>226</v>
      </c>
      <c r="O84" s="667">
        <v>131833.33000000002</v>
      </c>
      <c r="P84" s="680">
        <v>1.3294118204646603</v>
      </c>
      <c r="Q84" s="668">
        <v>583.33331858407087</v>
      </c>
    </row>
    <row r="85" spans="1:17" ht="14.4" customHeight="1" x14ac:dyDescent="0.3">
      <c r="A85" s="663" t="s">
        <v>3285</v>
      </c>
      <c r="B85" s="664" t="s">
        <v>3272</v>
      </c>
      <c r="C85" s="664" t="s">
        <v>3314</v>
      </c>
      <c r="D85" s="664" t="s">
        <v>3335</v>
      </c>
      <c r="E85" s="664" t="s">
        <v>3336</v>
      </c>
      <c r="F85" s="667">
        <v>94</v>
      </c>
      <c r="G85" s="667">
        <v>43866.66</v>
      </c>
      <c r="H85" s="664">
        <v>1</v>
      </c>
      <c r="I85" s="664">
        <v>466.66659574468088</v>
      </c>
      <c r="J85" s="667">
        <v>94</v>
      </c>
      <c r="K85" s="667">
        <v>43866.66</v>
      </c>
      <c r="L85" s="664">
        <v>1</v>
      </c>
      <c r="M85" s="664">
        <v>466.66659574468088</v>
      </c>
      <c r="N85" s="667">
        <v>84</v>
      </c>
      <c r="O85" s="667">
        <v>39200</v>
      </c>
      <c r="P85" s="680">
        <v>0.89361715708467426</v>
      </c>
      <c r="Q85" s="668">
        <v>466.66666666666669</v>
      </c>
    </row>
    <row r="86" spans="1:17" ht="14.4" customHeight="1" x14ac:dyDescent="0.3">
      <c r="A86" s="663" t="s">
        <v>3285</v>
      </c>
      <c r="B86" s="664" t="s">
        <v>3272</v>
      </c>
      <c r="C86" s="664" t="s">
        <v>3314</v>
      </c>
      <c r="D86" s="664" t="s">
        <v>3337</v>
      </c>
      <c r="E86" s="664" t="s">
        <v>3336</v>
      </c>
      <c r="F86" s="667">
        <v>20</v>
      </c>
      <c r="G86" s="667">
        <v>20000</v>
      </c>
      <c r="H86" s="664">
        <v>1</v>
      </c>
      <c r="I86" s="664">
        <v>1000</v>
      </c>
      <c r="J86" s="667">
        <v>18</v>
      </c>
      <c r="K86" s="667">
        <v>18000</v>
      </c>
      <c r="L86" s="664">
        <v>0.9</v>
      </c>
      <c r="M86" s="664">
        <v>1000</v>
      </c>
      <c r="N86" s="667">
        <v>34</v>
      </c>
      <c r="O86" s="667">
        <v>34000</v>
      </c>
      <c r="P86" s="680">
        <v>1.7</v>
      </c>
      <c r="Q86" s="668">
        <v>1000</v>
      </c>
    </row>
    <row r="87" spans="1:17" ht="14.4" customHeight="1" x14ac:dyDescent="0.3">
      <c r="A87" s="663" t="s">
        <v>3285</v>
      </c>
      <c r="B87" s="664" t="s">
        <v>3272</v>
      </c>
      <c r="C87" s="664" t="s">
        <v>3314</v>
      </c>
      <c r="D87" s="664" t="s">
        <v>3340</v>
      </c>
      <c r="E87" s="664" t="s">
        <v>3341</v>
      </c>
      <c r="F87" s="667">
        <v>2</v>
      </c>
      <c r="G87" s="667">
        <v>100</v>
      </c>
      <c r="H87" s="664">
        <v>1</v>
      </c>
      <c r="I87" s="664">
        <v>50</v>
      </c>
      <c r="J87" s="667">
        <v>3</v>
      </c>
      <c r="K87" s="667">
        <v>150</v>
      </c>
      <c r="L87" s="664">
        <v>1.5</v>
      </c>
      <c r="M87" s="664">
        <v>50</v>
      </c>
      <c r="N87" s="667">
        <v>2</v>
      </c>
      <c r="O87" s="667">
        <v>100</v>
      </c>
      <c r="P87" s="680">
        <v>1</v>
      </c>
      <c r="Q87" s="668">
        <v>50</v>
      </c>
    </row>
    <row r="88" spans="1:17" ht="14.4" customHeight="1" x14ac:dyDescent="0.3">
      <c r="A88" s="663" t="s">
        <v>3285</v>
      </c>
      <c r="B88" s="664" t="s">
        <v>3272</v>
      </c>
      <c r="C88" s="664" t="s">
        <v>3314</v>
      </c>
      <c r="D88" s="664" t="s">
        <v>3342</v>
      </c>
      <c r="E88" s="664" t="s">
        <v>3343</v>
      </c>
      <c r="F88" s="667">
        <v>1</v>
      </c>
      <c r="G88" s="667">
        <v>5.5600000000000005</v>
      </c>
      <c r="H88" s="664">
        <v>1</v>
      </c>
      <c r="I88" s="664">
        <v>5.5600000000000005</v>
      </c>
      <c r="J88" s="667">
        <v>1</v>
      </c>
      <c r="K88" s="667">
        <v>5.5600000000000005</v>
      </c>
      <c r="L88" s="664">
        <v>1</v>
      </c>
      <c r="M88" s="664">
        <v>5.5600000000000005</v>
      </c>
      <c r="N88" s="667">
        <v>3</v>
      </c>
      <c r="O88" s="667">
        <v>16.670000000000002</v>
      </c>
      <c r="P88" s="680">
        <v>2.9982014388489211</v>
      </c>
      <c r="Q88" s="668">
        <v>5.5566666666666675</v>
      </c>
    </row>
    <row r="89" spans="1:17" ht="14.4" customHeight="1" x14ac:dyDescent="0.3">
      <c r="A89" s="663" t="s">
        <v>3285</v>
      </c>
      <c r="B89" s="664" t="s">
        <v>3272</v>
      </c>
      <c r="C89" s="664" t="s">
        <v>3314</v>
      </c>
      <c r="D89" s="664" t="s">
        <v>3352</v>
      </c>
      <c r="E89" s="664" t="s">
        <v>3353</v>
      </c>
      <c r="F89" s="667">
        <v>29</v>
      </c>
      <c r="G89" s="667">
        <v>8861.11</v>
      </c>
      <c r="H89" s="664">
        <v>1</v>
      </c>
      <c r="I89" s="664">
        <v>305.55551724137933</v>
      </c>
      <c r="J89" s="667">
        <v>13</v>
      </c>
      <c r="K89" s="667">
        <v>3972.24</v>
      </c>
      <c r="L89" s="664">
        <v>0.44827792454895599</v>
      </c>
      <c r="M89" s="664">
        <v>305.55692307692306</v>
      </c>
      <c r="N89" s="667">
        <v>10</v>
      </c>
      <c r="O89" s="667">
        <v>3055.57</v>
      </c>
      <c r="P89" s="680">
        <v>0.34482925953971905</v>
      </c>
      <c r="Q89" s="668">
        <v>305.55700000000002</v>
      </c>
    </row>
    <row r="90" spans="1:17" ht="14.4" customHeight="1" x14ac:dyDescent="0.3">
      <c r="A90" s="663" t="s">
        <v>3285</v>
      </c>
      <c r="B90" s="664" t="s">
        <v>3272</v>
      </c>
      <c r="C90" s="664" t="s">
        <v>3314</v>
      </c>
      <c r="D90" s="664" t="s">
        <v>3356</v>
      </c>
      <c r="E90" s="664" t="s">
        <v>3357</v>
      </c>
      <c r="F90" s="667">
        <v>52</v>
      </c>
      <c r="G90" s="667">
        <v>23688.89</v>
      </c>
      <c r="H90" s="664">
        <v>1</v>
      </c>
      <c r="I90" s="664">
        <v>455.5555769230769</v>
      </c>
      <c r="J90" s="667">
        <v>79</v>
      </c>
      <c r="K90" s="667">
        <v>35988.880000000005</v>
      </c>
      <c r="L90" s="664">
        <v>1.5192303227377899</v>
      </c>
      <c r="M90" s="664">
        <v>455.55544303797473</v>
      </c>
      <c r="N90" s="667">
        <v>78</v>
      </c>
      <c r="O90" s="667">
        <v>35533.340000000004</v>
      </c>
      <c r="P90" s="680">
        <v>1.5000002110694086</v>
      </c>
      <c r="Q90" s="668">
        <v>455.55564102564108</v>
      </c>
    </row>
    <row r="91" spans="1:17" ht="14.4" customHeight="1" x14ac:dyDescent="0.3">
      <c r="A91" s="663" t="s">
        <v>3285</v>
      </c>
      <c r="B91" s="664" t="s">
        <v>3272</v>
      </c>
      <c r="C91" s="664" t="s">
        <v>3314</v>
      </c>
      <c r="D91" s="664" t="s">
        <v>3360</v>
      </c>
      <c r="E91" s="664" t="s">
        <v>3361</v>
      </c>
      <c r="F91" s="667">
        <v>1</v>
      </c>
      <c r="G91" s="667">
        <v>58.89</v>
      </c>
      <c r="H91" s="664">
        <v>1</v>
      </c>
      <c r="I91" s="664">
        <v>58.89</v>
      </c>
      <c r="J91" s="667"/>
      <c r="K91" s="667"/>
      <c r="L91" s="664"/>
      <c r="M91" s="664"/>
      <c r="N91" s="667"/>
      <c r="O91" s="667"/>
      <c r="P91" s="680"/>
      <c r="Q91" s="668"/>
    </row>
    <row r="92" spans="1:17" ht="14.4" customHeight="1" x14ac:dyDescent="0.3">
      <c r="A92" s="663" t="s">
        <v>3285</v>
      </c>
      <c r="B92" s="664" t="s">
        <v>3272</v>
      </c>
      <c r="C92" s="664" t="s">
        <v>3314</v>
      </c>
      <c r="D92" s="664" t="s">
        <v>3362</v>
      </c>
      <c r="E92" s="664" t="s">
        <v>3363</v>
      </c>
      <c r="F92" s="667">
        <v>42</v>
      </c>
      <c r="G92" s="667">
        <v>3266.67</v>
      </c>
      <c r="H92" s="664">
        <v>1</v>
      </c>
      <c r="I92" s="664">
        <v>77.777857142857144</v>
      </c>
      <c r="J92" s="667">
        <v>29</v>
      </c>
      <c r="K92" s="667">
        <v>2255.5699999999997</v>
      </c>
      <c r="L92" s="664">
        <v>0.69047990767356349</v>
      </c>
      <c r="M92" s="664">
        <v>77.778275862068952</v>
      </c>
      <c r="N92" s="667">
        <v>32</v>
      </c>
      <c r="O92" s="667">
        <v>2488.89</v>
      </c>
      <c r="P92" s="680">
        <v>0.76190432458742385</v>
      </c>
      <c r="Q92" s="668">
        <v>77.777812499999996</v>
      </c>
    </row>
    <row r="93" spans="1:17" ht="14.4" customHeight="1" x14ac:dyDescent="0.3">
      <c r="A93" s="663" t="s">
        <v>3285</v>
      </c>
      <c r="B93" s="664" t="s">
        <v>3272</v>
      </c>
      <c r="C93" s="664" t="s">
        <v>3314</v>
      </c>
      <c r="D93" s="664" t="s">
        <v>3398</v>
      </c>
      <c r="E93" s="664" t="s">
        <v>3399</v>
      </c>
      <c r="F93" s="667"/>
      <c r="G93" s="667"/>
      <c r="H93" s="664"/>
      <c r="I93" s="664"/>
      <c r="J93" s="667">
        <v>1</v>
      </c>
      <c r="K93" s="667">
        <v>700</v>
      </c>
      <c r="L93" s="664"/>
      <c r="M93" s="664">
        <v>700</v>
      </c>
      <c r="N93" s="667"/>
      <c r="O93" s="667"/>
      <c r="P93" s="680"/>
      <c r="Q93" s="668"/>
    </row>
    <row r="94" spans="1:17" ht="14.4" customHeight="1" x14ac:dyDescent="0.3">
      <c r="A94" s="663" t="s">
        <v>3285</v>
      </c>
      <c r="B94" s="664" t="s">
        <v>3272</v>
      </c>
      <c r="C94" s="664" t="s">
        <v>3314</v>
      </c>
      <c r="D94" s="664" t="s">
        <v>3400</v>
      </c>
      <c r="E94" s="664" t="s">
        <v>3401</v>
      </c>
      <c r="F94" s="667"/>
      <c r="G94" s="667"/>
      <c r="H94" s="664"/>
      <c r="I94" s="664"/>
      <c r="J94" s="667"/>
      <c r="K94" s="667"/>
      <c r="L94" s="664"/>
      <c r="M94" s="664"/>
      <c r="N94" s="667">
        <v>1</v>
      </c>
      <c r="O94" s="667">
        <v>1111.1099999999999</v>
      </c>
      <c r="P94" s="680"/>
      <c r="Q94" s="668">
        <v>1111.1099999999999</v>
      </c>
    </row>
    <row r="95" spans="1:17" ht="14.4" customHeight="1" x14ac:dyDescent="0.3">
      <c r="A95" s="663" t="s">
        <v>3285</v>
      </c>
      <c r="B95" s="664" t="s">
        <v>3272</v>
      </c>
      <c r="C95" s="664" t="s">
        <v>3314</v>
      </c>
      <c r="D95" s="664" t="s">
        <v>3368</v>
      </c>
      <c r="E95" s="664" t="s">
        <v>3369</v>
      </c>
      <c r="F95" s="667">
        <v>290</v>
      </c>
      <c r="G95" s="667">
        <v>25777.77</v>
      </c>
      <c r="H95" s="664">
        <v>1</v>
      </c>
      <c r="I95" s="664">
        <v>88.888862068965523</v>
      </c>
      <c r="J95" s="667">
        <v>265</v>
      </c>
      <c r="K95" s="667">
        <v>23555.539999999997</v>
      </c>
      <c r="L95" s="664">
        <v>0.91379277571333739</v>
      </c>
      <c r="M95" s="664">
        <v>88.888830188679236</v>
      </c>
      <c r="N95" s="667">
        <v>314</v>
      </c>
      <c r="O95" s="667">
        <v>29655.550000000003</v>
      </c>
      <c r="P95" s="680">
        <v>1.1504311660783693</v>
      </c>
      <c r="Q95" s="668">
        <v>94.44442675159236</v>
      </c>
    </row>
    <row r="96" spans="1:17" ht="14.4" customHeight="1" x14ac:dyDescent="0.3">
      <c r="A96" s="663" t="s">
        <v>3285</v>
      </c>
      <c r="B96" s="664" t="s">
        <v>3272</v>
      </c>
      <c r="C96" s="664" t="s">
        <v>3314</v>
      </c>
      <c r="D96" s="664" t="s">
        <v>3372</v>
      </c>
      <c r="E96" s="664" t="s">
        <v>3373</v>
      </c>
      <c r="F96" s="667">
        <v>58</v>
      </c>
      <c r="G96" s="667">
        <v>5606.67</v>
      </c>
      <c r="H96" s="664">
        <v>1</v>
      </c>
      <c r="I96" s="664">
        <v>96.666724137931041</v>
      </c>
      <c r="J96" s="667">
        <v>57</v>
      </c>
      <c r="K96" s="667">
        <v>5510</v>
      </c>
      <c r="L96" s="664">
        <v>0.98275803641020432</v>
      </c>
      <c r="M96" s="664">
        <v>96.666666666666671</v>
      </c>
      <c r="N96" s="667">
        <v>31</v>
      </c>
      <c r="O96" s="667">
        <v>2996.67</v>
      </c>
      <c r="P96" s="680">
        <v>0.53448303538464004</v>
      </c>
      <c r="Q96" s="668">
        <v>96.666774193548392</v>
      </c>
    </row>
    <row r="97" spans="1:17" ht="14.4" customHeight="1" x14ac:dyDescent="0.3">
      <c r="A97" s="663" t="s">
        <v>3285</v>
      </c>
      <c r="B97" s="664" t="s">
        <v>3272</v>
      </c>
      <c r="C97" s="664" t="s">
        <v>3314</v>
      </c>
      <c r="D97" s="664" t="s">
        <v>3376</v>
      </c>
      <c r="E97" s="664" t="s">
        <v>3377</v>
      </c>
      <c r="F97" s="667">
        <v>1</v>
      </c>
      <c r="G97" s="667">
        <v>140</v>
      </c>
      <c r="H97" s="664">
        <v>1</v>
      </c>
      <c r="I97" s="664">
        <v>140</v>
      </c>
      <c r="J97" s="667"/>
      <c r="K97" s="667"/>
      <c r="L97" s="664"/>
      <c r="M97" s="664"/>
      <c r="N97" s="667"/>
      <c r="O97" s="667"/>
      <c r="P97" s="680"/>
      <c r="Q97" s="668"/>
    </row>
    <row r="98" spans="1:17" ht="14.4" customHeight="1" x14ac:dyDescent="0.3">
      <c r="A98" s="663" t="s">
        <v>3285</v>
      </c>
      <c r="B98" s="664" t="s">
        <v>3272</v>
      </c>
      <c r="C98" s="664" t="s">
        <v>3314</v>
      </c>
      <c r="D98" s="664" t="s">
        <v>3378</v>
      </c>
      <c r="E98" s="664" t="s">
        <v>3379</v>
      </c>
      <c r="F98" s="667">
        <v>862</v>
      </c>
      <c r="G98" s="667">
        <v>1106233.33</v>
      </c>
      <c r="H98" s="664">
        <v>1</v>
      </c>
      <c r="I98" s="664">
        <v>1283.3333294663573</v>
      </c>
      <c r="J98" s="667">
        <v>807</v>
      </c>
      <c r="K98" s="667">
        <v>1035650.01</v>
      </c>
      <c r="L98" s="664">
        <v>0.93619490745230027</v>
      </c>
      <c r="M98" s="664">
        <v>1283.3333457249071</v>
      </c>
      <c r="N98" s="667">
        <v>856</v>
      </c>
      <c r="O98" s="667">
        <v>1098533.3199999998</v>
      </c>
      <c r="P98" s="680">
        <v>0.99303943409479423</v>
      </c>
      <c r="Q98" s="668">
        <v>1283.3333177570091</v>
      </c>
    </row>
    <row r="99" spans="1:17" ht="14.4" customHeight="1" x14ac:dyDescent="0.3">
      <c r="A99" s="663" t="s">
        <v>3285</v>
      </c>
      <c r="B99" s="664" t="s">
        <v>3272</v>
      </c>
      <c r="C99" s="664" t="s">
        <v>3314</v>
      </c>
      <c r="D99" s="664" t="s">
        <v>3382</v>
      </c>
      <c r="E99" s="664" t="s">
        <v>3383</v>
      </c>
      <c r="F99" s="667"/>
      <c r="G99" s="667"/>
      <c r="H99" s="664"/>
      <c r="I99" s="664"/>
      <c r="J99" s="667"/>
      <c r="K99" s="667"/>
      <c r="L99" s="664"/>
      <c r="M99" s="664"/>
      <c r="N99" s="667">
        <v>1</v>
      </c>
      <c r="O99" s="667">
        <v>116.67</v>
      </c>
      <c r="P99" s="680"/>
      <c r="Q99" s="668">
        <v>116.67</v>
      </c>
    </row>
    <row r="100" spans="1:17" ht="14.4" customHeight="1" x14ac:dyDescent="0.3">
      <c r="A100" s="663" t="s">
        <v>3285</v>
      </c>
      <c r="B100" s="664" t="s">
        <v>3272</v>
      </c>
      <c r="C100" s="664" t="s">
        <v>3314</v>
      </c>
      <c r="D100" s="664" t="s">
        <v>3384</v>
      </c>
      <c r="E100" s="664" t="s">
        <v>3385</v>
      </c>
      <c r="F100" s="667">
        <v>30</v>
      </c>
      <c r="G100" s="667">
        <v>14000.01</v>
      </c>
      <c r="H100" s="664">
        <v>1</v>
      </c>
      <c r="I100" s="664">
        <v>466.66700000000003</v>
      </c>
      <c r="J100" s="667">
        <v>43</v>
      </c>
      <c r="K100" s="667">
        <v>20066.669999999998</v>
      </c>
      <c r="L100" s="664">
        <v>1.4333325476196086</v>
      </c>
      <c r="M100" s="664">
        <v>466.66674418604646</v>
      </c>
      <c r="N100" s="667">
        <v>29</v>
      </c>
      <c r="O100" s="667">
        <v>13533.34</v>
      </c>
      <c r="P100" s="680">
        <v>0.96666645238110549</v>
      </c>
      <c r="Q100" s="668">
        <v>466.66689655172416</v>
      </c>
    </row>
    <row r="101" spans="1:17" ht="14.4" customHeight="1" x14ac:dyDescent="0.3">
      <c r="A101" s="663" t="s">
        <v>3285</v>
      </c>
      <c r="B101" s="664" t="s">
        <v>3272</v>
      </c>
      <c r="C101" s="664" t="s">
        <v>3314</v>
      </c>
      <c r="D101" s="664" t="s">
        <v>3402</v>
      </c>
      <c r="E101" s="664" t="s">
        <v>3403</v>
      </c>
      <c r="F101" s="667"/>
      <c r="G101" s="667"/>
      <c r="H101" s="664"/>
      <c r="I101" s="664"/>
      <c r="J101" s="667">
        <v>4</v>
      </c>
      <c r="K101" s="667">
        <v>1866.67</v>
      </c>
      <c r="L101" s="664"/>
      <c r="M101" s="664">
        <v>466.66750000000002</v>
      </c>
      <c r="N101" s="667"/>
      <c r="O101" s="667"/>
      <c r="P101" s="680"/>
      <c r="Q101" s="668"/>
    </row>
    <row r="102" spans="1:17" ht="14.4" customHeight="1" x14ac:dyDescent="0.3">
      <c r="A102" s="663" t="s">
        <v>3285</v>
      </c>
      <c r="B102" s="664" t="s">
        <v>3272</v>
      </c>
      <c r="C102" s="664" t="s">
        <v>3314</v>
      </c>
      <c r="D102" s="664" t="s">
        <v>3404</v>
      </c>
      <c r="E102" s="664" t="s">
        <v>3405</v>
      </c>
      <c r="F102" s="667">
        <v>3</v>
      </c>
      <c r="G102" s="667">
        <v>876.66000000000008</v>
      </c>
      <c r="H102" s="664">
        <v>1</v>
      </c>
      <c r="I102" s="664">
        <v>292.22000000000003</v>
      </c>
      <c r="J102" s="667">
        <v>1</v>
      </c>
      <c r="K102" s="667">
        <v>292.22000000000003</v>
      </c>
      <c r="L102" s="664">
        <v>0.33333333333333331</v>
      </c>
      <c r="M102" s="664">
        <v>292.22000000000003</v>
      </c>
      <c r="N102" s="667"/>
      <c r="O102" s="667"/>
      <c r="P102" s="680"/>
      <c r="Q102" s="668"/>
    </row>
    <row r="103" spans="1:17" ht="14.4" customHeight="1" x14ac:dyDescent="0.3">
      <c r="A103" s="663" t="s">
        <v>3406</v>
      </c>
      <c r="B103" s="664" t="s">
        <v>535</v>
      </c>
      <c r="C103" s="664" t="s">
        <v>3314</v>
      </c>
      <c r="D103" s="664" t="s">
        <v>3317</v>
      </c>
      <c r="E103" s="664" t="s">
        <v>3318</v>
      </c>
      <c r="F103" s="667">
        <v>635</v>
      </c>
      <c r="G103" s="667">
        <v>49388.920000000006</v>
      </c>
      <c r="H103" s="664">
        <v>1</v>
      </c>
      <c r="I103" s="664">
        <v>77.777826771653551</v>
      </c>
      <c r="J103" s="667">
        <v>715</v>
      </c>
      <c r="K103" s="667">
        <v>55611.239999999969</v>
      </c>
      <c r="L103" s="664">
        <v>1.1259861523596784</v>
      </c>
      <c r="M103" s="664">
        <v>77.777958041958001</v>
      </c>
      <c r="N103" s="667">
        <v>636</v>
      </c>
      <c r="O103" s="667">
        <v>49466.740000000013</v>
      </c>
      <c r="P103" s="680">
        <v>1.001575657050205</v>
      </c>
      <c r="Q103" s="668">
        <v>77.777893081761022</v>
      </c>
    </row>
    <row r="104" spans="1:17" ht="14.4" customHeight="1" x14ac:dyDescent="0.3">
      <c r="A104" s="663" t="s">
        <v>3406</v>
      </c>
      <c r="B104" s="664" t="s">
        <v>535</v>
      </c>
      <c r="C104" s="664" t="s">
        <v>3314</v>
      </c>
      <c r="D104" s="664" t="s">
        <v>3321</v>
      </c>
      <c r="E104" s="664" t="s">
        <v>3322</v>
      </c>
      <c r="F104" s="667">
        <v>2108</v>
      </c>
      <c r="G104" s="667">
        <v>234222.16999999998</v>
      </c>
      <c r="H104" s="664">
        <v>1</v>
      </c>
      <c r="I104" s="664">
        <v>111.11108633776091</v>
      </c>
      <c r="J104" s="667">
        <v>2264</v>
      </c>
      <c r="K104" s="667">
        <v>251555.51999999996</v>
      </c>
      <c r="L104" s="664">
        <v>1.0740038827238259</v>
      </c>
      <c r="M104" s="664">
        <v>111.11109540636041</v>
      </c>
      <c r="N104" s="667">
        <v>2583</v>
      </c>
      <c r="O104" s="667">
        <v>301350.01999999996</v>
      </c>
      <c r="P104" s="680">
        <v>1.2865990439760675</v>
      </c>
      <c r="Q104" s="668">
        <v>116.66667440960123</v>
      </c>
    </row>
    <row r="105" spans="1:17" ht="14.4" customHeight="1" x14ac:dyDescent="0.3">
      <c r="A105" s="663" t="s">
        <v>3406</v>
      </c>
      <c r="B105" s="664" t="s">
        <v>535</v>
      </c>
      <c r="C105" s="664" t="s">
        <v>3314</v>
      </c>
      <c r="D105" s="664" t="s">
        <v>3331</v>
      </c>
      <c r="E105" s="664" t="s">
        <v>3332</v>
      </c>
      <c r="F105" s="667">
        <v>1236</v>
      </c>
      <c r="G105" s="667">
        <v>230720.02999999997</v>
      </c>
      <c r="H105" s="664">
        <v>1</v>
      </c>
      <c r="I105" s="664">
        <v>186.66669093851129</v>
      </c>
      <c r="J105" s="667">
        <v>1106</v>
      </c>
      <c r="K105" s="667">
        <v>206453.35000000015</v>
      </c>
      <c r="L105" s="664">
        <v>0.8948219623584488</v>
      </c>
      <c r="M105" s="664">
        <v>186.66668173598566</v>
      </c>
      <c r="N105" s="667">
        <v>1417</v>
      </c>
      <c r="O105" s="667">
        <v>299144.38999999996</v>
      </c>
      <c r="P105" s="680">
        <v>1.2965687894544744</v>
      </c>
      <c r="Q105" s="668">
        <v>211.11107268877907</v>
      </c>
    </row>
    <row r="106" spans="1:17" ht="14.4" customHeight="1" x14ac:dyDescent="0.3">
      <c r="A106" s="663" t="s">
        <v>3406</v>
      </c>
      <c r="B106" s="664" t="s">
        <v>535</v>
      </c>
      <c r="C106" s="664" t="s">
        <v>3314</v>
      </c>
      <c r="D106" s="664" t="s">
        <v>3333</v>
      </c>
      <c r="E106" s="664" t="s">
        <v>3334</v>
      </c>
      <c r="F106" s="667">
        <v>670</v>
      </c>
      <c r="G106" s="667">
        <v>390833.30999999994</v>
      </c>
      <c r="H106" s="664">
        <v>1</v>
      </c>
      <c r="I106" s="664">
        <v>583.33329850746259</v>
      </c>
      <c r="J106" s="667">
        <v>754</v>
      </c>
      <c r="K106" s="667">
        <v>439833.34000000008</v>
      </c>
      <c r="L106" s="664">
        <v>1.1253732185723888</v>
      </c>
      <c r="M106" s="664">
        <v>583.33334217506638</v>
      </c>
      <c r="N106" s="667">
        <v>808</v>
      </c>
      <c r="O106" s="667">
        <v>471333.28999999975</v>
      </c>
      <c r="P106" s="680">
        <v>1.205970110377746</v>
      </c>
      <c r="Q106" s="668">
        <v>583.33327970297</v>
      </c>
    </row>
    <row r="107" spans="1:17" ht="14.4" customHeight="1" x14ac:dyDescent="0.3">
      <c r="A107" s="663" t="s">
        <v>3406</v>
      </c>
      <c r="B107" s="664" t="s">
        <v>535</v>
      </c>
      <c r="C107" s="664" t="s">
        <v>3314</v>
      </c>
      <c r="D107" s="664" t="s">
        <v>3335</v>
      </c>
      <c r="E107" s="664" t="s">
        <v>3336</v>
      </c>
      <c r="F107" s="667">
        <v>146</v>
      </c>
      <c r="G107" s="667">
        <v>68133.349999999991</v>
      </c>
      <c r="H107" s="664">
        <v>1</v>
      </c>
      <c r="I107" s="664">
        <v>466.66678082191777</v>
      </c>
      <c r="J107" s="667">
        <v>160</v>
      </c>
      <c r="K107" s="667">
        <v>74666.679999999993</v>
      </c>
      <c r="L107" s="664">
        <v>1.0958903385786842</v>
      </c>
      <c r="M107" s="664">
        <v>466.66674999999998</v>
      </c>
      <c r="N107" s="667">
        <v>162</v>
      </c>
      <c r="O107" s="667">
        <v>75600.049999999988</v>
      </c>
      <c r="P107" s="680">
        <v>1.1095895035250725</v>
      </c>
      <c r="Q107" s="668">
        <v>466.6669753086419</v>
      </c>
    </row>
    <row r="108" spans="1:17" ht="14.4" customHeight="1" x14ac:dyDescent="0.3">
      <c r="A108" s="663" t="s">
        <v>3406</v>
      </c>
      <c r="B108" s="664" t="s">
        <v>535</v>
      </c>
      <c r="C108" s="664" t="s">
        <v>3314</v>
      </c>
      <c r="D108" s="664" t="s">
        <v>3337</v>
      </c>
      <c r="E108" s="664" t="s">
        <v>3336</v>
      </c>
      <c r="F108" s="667">
        <v>5</v>
      </c>
      <c r="G108" s="667">
        <v>5000</v>
      </c>
      <c r="H108" s="664">
        <v>1</v>
      </c>
      <c r="I108" s="664">
        <v>1000</v>
      </c>
      <c r="J108" s="667">
        <v>6</v>
      </c>
      <c r="K108" s="667">
        <v>6000</v>
      </c>
      <c r="L108" s="664">
        <v>1.2</v>
      </c>
      <c r="M108" s="664">
        <v>1000</v>
      </c>
      <c r="N108" s="667">
        <v>6</v>
      </c>
      <c r="O108" s="667">
        <v>6000</v>
      </c>
      <c r="P108" s="680">
        <v>1.2</v>
      </c>
      <c r="Q108" s="668">
        <v>1000</v>
      </c>
    </row>
    <row r="109" spans="1:17" ht="14.4" customHeight="1" x14ac:dyDescent="0.3">
      <c r="A109" s="663" t="s">
        <v>3406</v>
      </c>
      <c r="B109" s="664" t="s">
        <v>535</v>
      </c>
      <c r="C109" s="664" t="s">
        <v>3314</v>
      </c>
      <c r="D109" s="664" t="s">
        <v>3338</v>
      </c>
      <c r="E109" s="664" t="s">
        <v>3339</v>
      </c>
      <c r="F109" s="667">
        <v>4</v>
      </c>
      <c r="G109" s="667">
        <v>2666.68</v>
      </c>
      <c r="H109" s="664">
        <v>1</v>
      </c>
      <c r="I109" s="664">
        <v>666.67</v>
      </c>
      <c r="J109" s="667">
        <v>1</v>
      </c>
      <c r="K109" s="667">
        <v>666.67</v>
      </c>
      <c r="L109" s="664">
        <v>0.25</v>
      </c>
      <c r="M109" s="664">
        <v>666.67</v>
      </c>
      <c r="N109" s="667"/>
      <c r="O109" s="667"/>
      <c r="P109" s="680"/>
      <c r="Q109" s="668"/>
    </row>
    <row r="110" spans="1:17" ht="14.4" customHeight="1" x14ac:dyDescent="0.3">
      <c r="A110" s="663" t="s">
        <v>3406</v>
      </c>
      <c r="B110" s="664" t="s">
        <v>535</v>
      </c>
      <c r="C110" s="664" t="s">
        <v>3314</v>
      </c>
      <c r="D110" s="664" t="s">
        <v>3340</v>
      </c>
      <c r="E110" s="664" t="s">
        <v>3341</v>
      </c>
      <c r="F110" s="667">
        <v>1325</v>
      </c>
      <c r="G110" s="667">
        <v>66250</v>
      </c>
      <c r="H110" s="664">
        <v>1</v>
      </c>
      <c r="I110" s="664">
        <v>50</v>
      </c>
      <c r="J110" s="667">
        <v>1527</v>
      </c>
      <c r="K110" s="667">
        <v>76350</v>
      </c>
      <c r="L110" s="664">
        <v>1.1524528301886792</v>
      </c>
      <c r="M110" s="664">
        <v>50</v>
      </c>
      <c r="N110" s="667">
        <v>1691</v>
      </c>
      <c r="O110" s="667">
        <v>84550</v>
      </c>
      <c r="P110" s="680">
        <v>1.2762264150943397</v>
      </c>
      <c r="Q110" s="668">
        <v>50</v>
      </c>
    </row>
    <row r="111" spans="1:17" ht="14.4" customHeight="1" x14ac:dyDescent="0.3">
      <c r="A111" s="663" t="s">
        <v>3406</v>
      </c>
      <c r="B111" s="664" t="s">
        <v>535</v>
      </c>
      <c r="C111" s="664" t="s">
        <v>3314</v>
      </c>
      <c r="D111" s="664" t="s">
        <v>3344</v>
      </c>
      <c r="E111" s="664" t="s">
        <v>3345</v>
      </c>
      <c r="F111" s="667">
        <v>23</v>
      </c>
      <c r="G111" s="667">
        <v>2325.54</v>
      </c>
      <c r="H111" s="664">
        <v>1</v>
      </c>
      <c r="I111" s="664">
        <v>101.11043478260869</v>
      </c>
      <c r="J111" s="667">
        <v>12</v>
      </c>
      <c r="K111" s="667">
        <v>1213.32</v>
      </c>
      <c r="L111" s="664">
        <v>0.52173688691658715</v>
      </c>
      <c r="M111" s="664">
        <v>101.11</v>
      </c>
      <c r="N111" s="667">
        <v>24</v>
      </c>
      <c r="O111" s="667">
        <v>2426.6499999999996</v>
      </c>
      <c r="P111" s="680">
        <v>1.0434780739097154</v>
      </c>
      <c r="Q111" s="668">
        <v>101.11041666666665</v>
      </c>
    </row>
    <row r="112" spans="1:17" ht="14.4" customHeight="1" x14ac:dyDescent="0.3">
      <c r="A112" s="663" t="s">
        <v>3406</v>
      </c>
      <c r="B112" s="664" t="s">
        <v>535</v>
      </c>
      <c r="C112" s="664" t="s">
        <v>3314</v>
      </c>
      <c r="D112" s="664" t="s">
        <v>3346</v>
      </c>
      <c r="E112" s="664" t="s">
        <v>3347</v>
      </c>
      <c r="F112" s="667"/>
      <c r="G112" s="667"/>
      <c r="H112" s="664"/>
      <c r="I112" s="664"/>
      <c r="J112" s="667">
        <v>1</v>
      </c>
      <c r="K112" s="667">
        <v>76.67</v>
      </c>
      <c r="L112" s="664"/>
      <c r="M112" s="664">
        <v>76.67</v>
      </c>
      <c r="N112" s="667"/>
      <c r="O112" s="667"/>
      <c r="P112" s="680"/>
      <c r="Q112" s="668"/>
    </row>
    <row r="113" spans="1:17" ht="14.4" customHeight="1" x14ac:dyDescent="0.3">
      <c r="A113" s="663" t="s">
        <v>3406</v>
      </c>
      <c r="B113" s="664" t="s">
        <v>535</v>
      </c>
      <c r="C113" s="664" t="s">
        <v>3314</v>
      </c>
      <c r="D113" s="664" t="s">
        <v>3348</v>
      </c>
      <c r="E113" s="664" t="s">
        <v>3349</v>
      </c>
      <c r="F113" s="667">
        <v>166</v>
      </c>
      <c r="G113" s="667">
        <v>0</v>
      </c>
      <c r="H113" s="664"/>
      <c r="I113" s="664">
        <v>0</v>
      </c>
      <c r="J113" s="667">
        <v>69</v>
      </c>
      <c r="K113" s="667">
        <v>0</v>
      </c>
      <c r="L113" s="664"/>
      <c r="M113" s="664">
        <v>0</v>
      </c>
      <c r="N113" s="667">
        <v>34</v>
      </c>
      <c r="O113" s="667">
        <v>0</v>
      </c>
      <c r="P113" s="680"/>
      <c r="Q113" s="668">
        <v>0</v>
      </c>
    </row>
    <row r="114" spans="1:17" ht="14.4" customHeight="1" x14ac:dyDescent="0.3">
      <c r="A114" s="663" t="s">
        <v>3406</v>
      </c>
      <c r="B114" s="664" t="s">
        <v>535</v>
      </c>
      <c r="C114" s="664" t="s">
        <v>3314</v>
      </c>
      <c r="D114" s="664" t="s">
        <v>3352</v>
      </c>
      <c r="E114" s="664" t="s">
        <v>3353</v>
      </c>
      <c r="F114" s="667"/>
      <c r="G114" s="667"/>
      <c r="H114" s="664"/>
      <c r="I114" s="664"/>
      <c r="J114" s="667"/>
      <c r="K114" s="667"/>
      <c r="L114" s="664"/>
      <c r="M114" s="664"/>
      <c r="N114" s="667">
        <v>1</v>
      </c>
      <c r="O114" s="667">
        <v>305.56</v>
      </c>
      <c r="P114" s="680"/>
      <c r="Q114" s="668">
        <v>305.56</v>
      </c>
    </row>
    <row r="115" spans="1:17" ht="14.4" customHeight="1" x14ac:dyDescent="0.3">
      <c r="A115" s="663" t="s">
        <v>3406</v>
      </c>
      <c r="B115" s="664" t="s">
        <v>535</v>
      </c>
      <c r="C115" s="664" t="s">
        <v>3314</v>
      </c>
      <c r="D115" s="664" t="s">
        <v>3358</v>
      </c>
      <c r="E115" s="664" t="s">
        <v>3359</v>
      </c>
      <c r="F115" s="667">
        <v>7093</v>
      </c>
      <c r="G115" s="667">
        <v>0</v>
      </c>
      <c r="H115" s="664"/>
      <c r="I115" s="664">
        <v>0</v>
      </c>
      <c r="J115" s="667">
        <v>7811</v>
      </c>
      <c r="K115" s="667">
        <v>0</v>
      </c>
      <c r="L115" s="664"/>
      <c r="M115" s="664">
        <v>0</v>
      </c>
      <c r="N115" s="667">
        <v>8599</v>
      </c>
      <c r="O115" s="667">
        <v>0</v>
      </c>
      <c r="P115" s="680"/>
      <c r="Q115" s="668">
        <v>0</v>
      </c>
    </row>
    <row r="116" spans="1:17" ht="14.4" customHeight="1" x14ac:dyDescent="0.3">
      <c r="A116" s="663" t="s">
        <v>3406</v>
      </c>
      <c r="B116" s="664" t="s">
        <v>535</v>
      </c>
      <c r="C116" s="664" t="s">
        <v>3314</v>
      </c>
      <c r="D116" s="664" t="s">
        <v>3360</v>
      </c>
      <c r="E116" s="664" t="s">
        <v>3361</v>
      </c>
      <c r="F116" s="667">
        <v>1</v>
      </c>
      <c r="G116" s="667">
        <v>58.89</v>
      </c>
      <c r="H116" s="664">
        <v>1</v>
      </c>
      <c r="I116" s="664">
        <v>58.89</v>
      </c>
      <c r="J116" s="667">
        <v>1</v>
      </c>
      <c r="K116" s="667">
        <v>58.89</v>
      </c>
      <c r="L116" s="664">
        <v>1</v>
      </c>
      <c r="M116" s="664">
        <v>58.89</v>
      </c>
      <c r="N116" s="667"/>
      <c r="O116" s="667"/>
      <c r="P116" s="680"/>
      <c r="Q116" s="668"/>
    </row>
    <row r="117" spans="1:17" ht="14.4" customHeight="1" x14ac:dyDescent="0.3">
      <c r="A117" s="663" t="s">
        <v>3406</v>
      </c>
      <c r="B117" s="664" t="s">
        <v>535</v>
      </c>
      <c r="C117" s="664" t="s">
        <v>3314</v>
      </c>
      <c r="D117" s="664" t="s">
        <v>3362</v>
      </c>
      <c r="E117" s="664" t="s">
        <v>3363</v>
      </c>
      <c r="F117" s="667">
        <v>5</v>
      </c>
      <c r="G117" s="667">
        <v>388.9</v>
      </c>
      <c r="H117" s="664">
        <v>1</v>
      </c>
      <c r="I117" s="664">
        <v>77.78</v>
      </c>
      <c r="J117" s="667">
        <v>9</v>
      </c>
      <c r="K117" s="667">
        <v>700.02</v>
      </c>
      <c r="L117" s="664">
        <v>1.8</v>
      </c>
      <c r="M117" s="664">
        <v>77.78</v>
      </c>
      <c r="N117" s="667">
        <v>9</v>
      </c>
      <c r="O117" s="667">
        <v>700.01999999999987</v>
      </c>
      <c r="P117" s="680">
        <v>1.7999999999999998</v>
      </c>
      <c r="Q117" s="668">
        <v>77.779999999999987</v>
      </c>
    </row>
    <row r="118" spans="1:17" ht="14.4" customHeight="1" x14ac:dyDescent="0.3">
      <c r="A118" s="663" t="s">
        <v>3406</v>
      </c>
      <c r="B118" s="664" t="s">
        <v>535</v>
      </c>
      <c r="C118" s="664" t="s">
        <v>3314</v>
      </c>
      <c r="D118" s="664" t="s">
        <v>3368</v>
      </c>
      <c r="E118" s="664" t="s">
        <v>3369</v>
      </c>
      <c r="F118" s="667">
        <v>2448</v>
      </c>
      <c r="G118" s="667">
        <v>217600.05999999991</v>
      </c>
      <c r="H118" s="664">
        <v>1</v>
      </c>
      <c r="I118" s="664">
        <v>88.888913398692779</v>
      </c>
      <c r="J118" s="667">
        <v>2587</v>
      </c>
      <c r="K118" s="667">
        <v>229955.56999999992</v>
      </c>
      <c r="L118" s="664">
        <v>1.0567808207405827</v>
      </c>
      <c r="M118" s="664">
        <v>88.888894472361784</v>
      </c>
      <c r="N118" s="667">
        <v>2969</v>
      </c>
      <c r="O118" s="667">
        <v>280405.56000000011</v>
      </c>
      <c r="P118" s="680">
        <v>1.2886281373268014</v>
      </c>
      <c r="Q118" s="668">
        <v>94.444445941394449</v>
      </c>
    </row>
    <row r="119" spans="1:17" ht="14.4" customHeight="1" x14ac:dyDescent="0.3">
      <c r="A119" s="663" t="s">
        <v>3406</v>
      </c>
      <c r="B119" s="664" t="s">
        <v>535</v>
      </c>
      <c r="C119" s="664" t="s">
        <v>3314</v>
      </c>
      <c r="D119" s="664" t="s">
        <v>3372</v>
      </c>
      <c r="E119" s="664" t="s">
        <v>3373</v>
      </c>
      <c r="F119" s="667">
        <v>489</v>
      </c>
      <c r="G119" s="667">
        <v>47270.01</v>
      </c>
      <c r="H119" s="664">
        <v>1</v>
      </c>
      <c r="I119" s="664">
        <v>96.666687116564418</v>
      </c>
      <c r="J119" s="667">
        <v>515</v>
      </c>
      <c r="K119" s="667">
        <v>49783.419999999976</v>
      </c>
      <c r="L119" s="664">
        <v>1.0531713447913376</v>
      </c>
      <c r="M119" s="664">
        <v>96.666834951456266</v>
      </c>
      <c r="N119" s="667">
        <v>665</v>
      </c>
      <c r="O119" s="667">
        <v>64283.39999999998</v>
      </c>
      <c r="P119" s="680">
        <v>1.3599193230549342</v>
      </c>
      <c r="Q119" s="668">
        <v>96.666766917293202</v>
      </c>
    </row>
    <row r="120" spans="1:17" ht="14.4" customHeight="1" x14ac:dyDescent="0.3">
      <c r="A120" s="663" t="s">
        <v>3406</v>
      </c>
      <c r="B120" s="664" t="s">
        <v>535</v>
      </c>
      <c r="C120" s="664" t="s">
        <v>3314</v>
      </c>
      <c r="D120" s="664" t="s">
        <v>3374</v>
      </c>
      <c r="E120" s="664" t="s">
        <v>3375</v>
      </c>
      <c r="F120" s="667">
        <v>1</v>
      </c>
      <c r="G120" s="667">
        <v>333.33</v>
      </c>
      <c r="H120" s="664">
        <v>1</v>
      </c>
      <c r="I120" s="664">
        <v>333.33</v>
      </c>
      <c r="J120" s="667">
        <v>1</v>
      </c>
      <c r="K120" s="667">
        <v>333.33</v>
      </c>
      <c r="L120" s="664">
        <v>1</v>
      </c>
      <c r="M120" s="664">
        <v>333.33</v>
      </c>
      <c r="N120" s="667">
        <v>5</v>
      </c>
      <c r="O120" s="667">
        <v>1666.6499999999999</v>
      </c>
      <c r="P120" s="680">
        <v>5</v>
      </c>
      <c r="Q120" s="668">
        <v>333.33</v>
      </c>
    </row>
    <row r="121" spans="1:17" ht="14.4" customHeight="1" x14ac:dyDescent="0.3">
      <c r="A121" s="663" t="s">
        <v>3406</v>
      </c>
      <c r="B121" s="664" t="s">
        <v>535</v>
      </c>
      <c r="C121" s="664" t="s">
        <v>3314</v>
      </c>
      <c r="D121" s="664" t="s">
        <v>3378</v>
      </c>
      <c r="E121" s="664" t="s">
        <v>3379</v>
      </c>
      <c r="F121" s="667">
        <v>16</v>
      </c>
      <c r="G121" s="667">
        <v>20533.29</v>
      </c>
      <c r="H121" s="664">
        <v>1</v>
      </c>
      <c r="I121" s="664">
        <v>1283.3306250000001</v>
      </c>
      <c r="J121" s="667">
        <v>12</v>
      </c>
      <c r="K121" s="667">
        <v>15399.99</v>
      </c>
      <c r="L121" s="664">
        <v>0.75000109578153329</v>
      </c>
      <c r="M121" s="664">
        <v>1283.3325</v>
      </c>
      <c r="N121" s="667">
        <v>8</v>
      </c>
      <c r="O121" s="667">
        <v>10266.66</v>
      </c>
      <c r="P121" s="680">
        <v>0.50000073052102223</v>
      </c>
      <c r="Q121" s="668">
        <v>1283.3325</v>
      </c>
    </row>
    <row r="122" spans="1:17" ht="14.4" customHeight="1" x14ac:dyDescent="0.3">
      <c r="A122" s="663" t="s">
        <v>3406</v>
      </c>
      <c r="B122" s="664" t="s">
        <v>535</v>
      </c>
      <c r="C122" s="664" t="s">
        <v>3314</v>
      </c>
      <c r="D122" s="664" t="s">
        <v>3380</v>
      </c>
      <c r="E122" s="664" t="s">
        <v>3381</v>
      </c>
      <c r="F122" s="667">
        <v>15</v>
      </c>
      <c r="G122" s="667">
        <v>7000.02</v>
      </c>
      <c r="H122" s="664">
        <v>1</v>
      </c>
      <c r="I122" s="664">
        <v>466.66800000000001</v>
      </c>
      <c r="J122" s="667">
        <v>12</v>
      </c>
      <c r="K122" s="667">
        <v>5600.02</v>
      </c>
      <c r="L122" s="664">
        <v>0.80000057142693881</v>
      </c>
      <c r="M122" s="664">
        <v>466.66833333333335</v>
      </c>
      <c r="N122" s="667">
        <v>11</v>
      </c>
      <c r="O122" s="667">
        <v>5133.37</v>
      </c>
      <c r="P122" s="680">
        <v>0.73333647618149655</v>
      </c>
      <c r="Q122" s="668">
        <v>466.67</v>
      </c>
    </row>
    <row r="123" spans="1:17" ht="14.4" customHeight="1" x14ac:dyDescent="0.3">
      <c r="A123" s="663" t="s">
        <v>3406</v>
      </c>
      <c r="B123" s="664" t="s">
        <v>535</v>
      </c>
      <c r="C123" s="664" t="s">
        <v>3314</v>
      </c>
      <c r="D123" s="664" t="s">
        <v>3382</v>
      </c>
      <c r="E123" s="664" t="s">
        <v>3383</v>
      </c>
      <c r="F123" s="667">
        <v>498</v>
      </c>
      <c r="G123" s="667">
        <v>58100.02</v>
      </c>
      <c r="H123" s="664">
        <v>1</v>
      </c>
      <c r="I123" s="664">
        <v>116.66670682730923</v>
      </c>
      <c r="J123" s="667">
        <v>570</v>
      </c>
      <c r="K123" s="667">
        <v>66500.049999999988</v>
      </c>
      <c r="L123" s="664">
        <v>1.1445787798351876</v>
      </c>
      <c r="M123" s="664">
        <v>116.66675438596489</v>
      </c>
      <c r="N123" s="667">
        <v>650</v>
      </c>
      <c r="O123" s="667">
        <v>75833.419999999969</v>
      </c>
      <c r="P123" s="680">
        <v>1.305221925913278</v>
      </c>
      <c r="Q123" s="668">
        <v>116.66679999999995</v>
      </c>
    </row>
    <row r="124" spans="1:17" ht="14.4" customHeight="1" x14ac:dyDescent="0.3">
      <c r="A124" s="663" t="s">
        <v>3406</v>
      </c>
      <c r="B124" s="664" t="s">
        <v>535</v>
      </c>
      <c r="C124" s="664" t="s">
        <v>3314</v>
      </c>
      <c r="D124" s="664" t="s">
        <v>3386</v>
      </c>
      <c r="E124" s="664" t="s">
        <v>3387</v>
      </c>
      <c r="F124" s="667">
        <v>7437</v>
      </c>
      <c r="G124" s="667">
        <v>2437683.3799999985</v>
      </c>
      <c r="H124" s="664">
        <v>1</v>
      </c>
      <c r="I124" s="664">
        <v>327.77778405270925</v>
      </c>
      <c r="J124" s="667">
        <v>8078</v>
      </c>
      <c r="K124" s="667">
        <v>2647788.9200000009</v>
      </c>
      <c r="L124" s="664">
        <v>1.0861906602489133</v>
      </c>
      <c r="M124" s="664">
        <v>327.77778162911625</v>
      </c>
      <c r="N124" s="667">
        <v>8932</v>
      </c>
      <c r="O124" s="667">
        <v>3076577.7800000003</v>
      </c>
      <c r="P124" s="680">
        <v>1.2620908052464148</v>
      </c>
      <c r="Q124" s="668">
        <v>344.44444469323781</v>
      </c>
    </row>
    <row r="125" spans="1:17" ht="14.4" customHeight="1" x14ac:dyDescent="0.3">
      <c r="A125" s="663" t="s">
        <v>3406</v>
      </c>
      <c r="B125" s="664" t="s">
        <v>535</v>
      </c>
      <c r="C125" s="664" t="s">
        <v>3314</v>
      </c>
      <c r="D125" s="664" t="s">
        <v>3388</v>
      </c>
      <c r="E125" s="664" t="s">
        <v>3389</v>
      </c>
      <c r="F125" s="667">
        <v>4</v>
      </c>
      <c r="G125" s="667">
        <v>3333.34</v>
      </c>
      <c r="H125" s="664">
        <v>1</v>
      </c>
      <c r="I125" s="664">
        <v>833.33500000000004</v>
      </c>
      <c r="J125" s="667">
        <v>1</v>
      </c>
      <c r="K125" s="667">
        <v>833.33</v>
      </c>
      <c r="L125" s="664">
        <v>0.249998500003</v>
      </c>
      <c r="M125" s="664">
        <v>833.33</v>
      </c>
      <c r="N125" s="667">
        <v>2</v>
      </c>
      <c r="O125" s="667">
        <v>1666.67</v>
      </c>
      <c r="P125" s="680">
        <v>0.5</v>
      </c>
      <c r="Q125" s="668">
        <v>833.33500000000004</v>
      </c>
    </row>
    <row r="126" spans="1:17" ht="14.4" customHeight="1" x14ac:dyDescent="0.3">
      <c r="A126" s="663" t="s">
        <v>3407</v>
      </c>
      <c r="B126" s="664" t="s">
        <v>532</v>
      </c>
      <c r="C126" s="664" t="s">
        <v>3408</v>
      </c>
      <c r="D126" s="664" t="s">
        <v>3409</v>
      </c>
      <c r="E126" s="664" t="s">
        <v>3410</v>
      </c>
      <c r="F126" s="667">
        <v>0.06</v>
      </c>
      <c r="G126" s="667">
        <v>15.899999999999999</v>
      </c>
      <c r="H126" s="664">
        <v>1</v>
      </c>
      <c r="I126" s="664">
        <v>265</v>
      </c>
      <c r="J126" s="667"/>
      <c r="K126" s="667"/>
      <c r="L126" s="664"/>
      <c r="M126" s="664"/>
      <c r="N126" s="667"/>
      <c r="O126" s="667"/>
      <c r="P126" s="680"/>
      <c r="Q126" s="668"/>
    </row>
    <row r="127" spans="1:17" ht="14.4" customHeight="1" x14ac:dyDescent="0.3">
      <c r="A127" s="663" t="s">
        <v>3407</v>
      </c>
      <c r="B127" s="664" t="s">
        <v>532</v>
      </c>
      <c r="C127" s="664" t="s">
        <v>3408</v>
      </c>
      <c r="D127" s="664" t="s">
        <v>3411</v>
      </c>
      <c r="E127" s="664" t="s">
        <v>1855</v>
      </c>
      <c r="F127" s="667">
        <v>24</v>
      </c>
      <c r="G127" s="667">
        <v>458.96</v>
      </c>
      <c r="H127" s="664">
        <v>1</v>
      </c>
      <c r="I127" s="664">
        <v>19.123333333333331</v>
      </c>
      <c r="J127" s="667">
        <v>6</v>
      </c>
      <c r="K127" s="667">
        <v>126.78</v>
      </c>
      <c r="L127" s="664">
        <v>0.27623322293881819</v>
      </c>
      <c r="M127" s="664">
        <v>21.13</v>
      </c>
      <c r="N127" s="667">
        <v>18</v>
      </c>
      <c r="O127" s="667">
        <v>380.34</v>
      </c>
      <c r="P127" s="680">
        <v>0.82869966881645463</v>
      </c>
      <c r="Q127" s="668">
        <v>21.13</v>
      </c>
    </row>
    <row r="128" spans="1:17" ht="14.4" customHeight="1" x14ac:dyDescent="0.3">
      <c r="A128" s="663" t="s">
        <v>3407</v>
      </c>
      <c r="B128" s="664" t="s">
        <v>532</v>
      </c>
      <c r="C128" s="664" t="s">
        <v>3408</v>
      </c>
      <c r="D128" s="664" t="s">
        <v>3412</v>
      </c>
      <c r="E128" s="664" t="s">
        <v>937</v>
      </c>
      <c r="F128" s="667">
        <v>2.7</v>
      </c>
      <c r="G128" s="667">
        <v>362.16</v>
      </c>
      <c r="H128" s="664">
        <v>1</v>
      </c>
      <c r="I128" s="664">
        <v>134.13333333333333</v>
      </c>
      <c r="J128" s="667">
        <v>0.3</v>
      </c>
      <c r="K128" s="667">
        <v>40.65</v>
      </c>
      <c r="L128" s="664">
        <v>0.11224320742213385</v>
      </c>
      <c r="M128" s="664">
        <v>135.5</v>
      </c>
      <c r="N128" s="667">
        <v>1.4</v>
      </c>
      <c r="O128" s="667">
        <v>189.75</v>
      </c>
      <c r="P128" s="680">
        <v>0.52393969516235916</v>
      </c>
      <c r="Q128" s="668">
        <v>135.53571428571431</v>
      </c>
    </row>
    <row r="129" spans="1:17" ht="14.4" customHeight="1" x14ac:dyDescent="0.3">
      <c r="A129" s="663" t="s">
        <v>3407</v>
      </c>
      <c r="B129" s="664" t="s">
        <v>532</v>
      </c>
      <c r="C129" s="664" t="s">
        <v>3314</v>
      </c>
      <c r="D129" s="664" t="s">
        <v>3413</v>
      </c>
      <c r="E129" s="664" t="s">
        <v>3414</v>
      </c>
      <c r="F129" s="667"/>
      <c r="G129" s="667"/>
      <c r="H129" s="664"/>
      <c r="I129" s="664"/>
      <c r="J129" s="667"/>
      <c r="K129" s="667"/>
      <c r="L129" s="664"/>
      <c r="M129" s="664"/>
      <c r="N129" s="667">
        <v>6</v>
      </c>
      <c r="O129" s="667">
        <v>528</v>
      </c>
      <c r="P129" s="680"/>
      <c r="Q129" s="668">
        <v>88</v>
      </c>
    </row>
    <row r="130" spans="1:17" ht="14.4" customHeight="1" x14ac:dyDescent="0.3">
      <c r="A130" s="663" t="s">
        <v>3407</v>
      </c>
      <c r="B130" s="664" t="s">
        <v>532</v>
      </c>
      <c r="C130" s="664" t="s">
        <v>3314</v>
      </c>
      <c r="D130" s="664" t="s">
        <v>3415</v>
      </c>
      <c r="E130" s="664" t="s">
        <v>3416</v>
      </c>
      <c r="F130" s="667">
        <v>1</v>
      </c>
      <c r="G130" s="667">
        <v>1359</v>
      </c>
      <c r="H130" s="664">
        <v>1</v>
      </c>
      <c r="I130" s="664">
        <v>1359</v>
      </c>
      <c r="J130" s="667"/>
      <c r="K130" s="667"/>
      <c r="L130" s="664"/>
      <c r="M130" s="664"/>
      <c r="N130" s="667"/>
      <c r="O130" s="667"/>
      <c r="P130" s="680"/>
      <c r="Q130" s="668"/>
    </row>
    <row r="131" spans="1:17" ht="14.4" customHeight="1" x14ac:dyDescent="0.3">
      <c r="A131" s="663" t="s">
        <v>3407</v>
      </c>
      <c r="B131" s="664" t="s">
        <v>532</v>
      </c>
      <c r="C131" s="664" t="s">
        <v>3314</v>
      </c>
      <c r="D131" s="664" t="s">
        <v>3417</v>
      </c>
      <c r="E131" s="664" t="s">
        <v>3418</v>
      </c>
      <c r="F131" s="667">
        <v>5</v>
      </c>
      <c r="G131" s="667">
        <v>1764</v>
      </c>
      <c r="H131" s="664">
        <v>1</v>
      </c>
      <c r="I131" s="664">
        <v>352.8</v>
      </c>
      <c r="J131" s="667">
        <v>4</v>
      </c>
      <c r="K131" s="667">
        <v>1424</v>
      </c>
      <c r="L131" s="664">
        <v>0.80725623582766437</v>
      </c>
      <c r="M131" s="664">
        <v>356</v>
      </c>
      <c r="N131" s="667">
        <v>4</v>
      </c>
      <c r="O131" s="667">
        <v>1516</v>
      </c>
      <c r="P131" s="680">
        <v>0.85941043083900226</v>
      </c>
      <c r="Q131" s="668">
        <v>379</v>
      </c>
    </row>
    <row r="132" spans="1:17" ht="14.4" customHeight="1" x14ac:dyDescent="0.3">
      <c r="A132" s="663" t="s">
        <v>3407</v>
      </c>
      <c r="B132" s="664" t="s">
        <v>532</v>
      </c>
      <c r="C132" s="664" t="s">
        <v>3314</v>
      </c>
      <c r="D132" s="664" t="s">
        <v>3419</v>
      </c>
      <c r="E132" s="664" t="s">
        <v>3420</v>
      </c>
      <c r="F132" s="667">
        <v>1</v>
      </c>
      <c r="G132" s="667">
        <v>152</v>
      </c>
      <c r="H132" s="664">
        <v>1</v>
      </c>
      <c r="I132" s="664">
        <v>152</v>
      </c>
      <c r="J132" s="667">
        <v>4</v>
      </c>
      <c r="K132" s="667">
        <v>620</v>
      </c>
      <c r="L132" s="664">
        <v>4.0789473684210522</v>
      </c>
      <c r="M132" s="664">
        <v>155</v>
      </c>
      <c r="N132" s="667">
        <v>10</v>
      </c>
      <c r="O132" s="667">
        <v>1640</v>
      </c>
      <c r="P132" s="680">
        <v>10.789473684210526</v>
      </c>
      <c r="Q132" s="668">
        <v>164</v>
      </c>
    </row>
    <row r="133" spans="1:17" ht="14.4" customHeight="1" x14ac:dyDescent="0.3">
      <c r="A133" s="663" t="s">
        <v>3407</v>
      </c>
      <c r="B133" s="664" t="s">
        <v>532</v>
      </c>
      <c r="C133" s="664" t="s">
        <v>3314</v>
      </c>
      <c r="D133" s="664" t="s">
        <v>3421</v>
      </c>
      <c r="E133" s="664" t="s">
        <v>3422</v>
      </c>
      <c r="F133" s="667">
        <v>234</v>
      </c>
      <c r="G133" s="667">
        <v>18863</v>
      </c>
      <c r="H133" s="664">
        <v>1</v>
      </c>
      <c r="I133" s="664">
        <v>80.611111111111114</v>
      </c>
      <c r="J133" s="667">
        <v>178</v>
      </c>
      <c r="K133" s="667">
        <v>14418</v>
      </c>
      <c r="L133" s="664">
        <v>0.76435349626252447</v>
      </c>
      <c r="M133" s="664">
        <v>81</v>
      </c>
      <c r="N133" s="667">
        <v>275</v>
      </c>
      <c r="O133" s="667">
        <v>22825</v>
      </c>
      <c r="P133" s="680">
        <v>1.2100408206541908</v>
      </c>
      <c r="Q133" s="668">
        <v>83</v>
      </c>
    </row>
    <row r="134" spans="1:17" ht="14.4" customHeight="1" x14ac:dyDescent="0.3">
      <c r="A134" s="663" t="s">
        <v>3407</v>
      </c>
      <c r="B134" s="664" t="s">
        <v>532</v>
      </c>
      <c r="C134" s="664" t="s">
        <v>3314</v>
      </c>
      <c r="D134" s="664" t="s">
        <v>3423</v>
      </c>
      <c r="E134" s="664" t="s">
        <v>3424</v>
      </c>
      <c r="F134" s="667">
        <v>861</v>
      </c>
      <c r="G134" s="667">
        <v>29817</v>
      </c>
      <c r="H134" s="664">
        <v>1</v>
      </c>
      <c r="I134" s="664">
        <v>34.630662020905923</v>
      </c>
      <c r="J134" s="667">
        <v>816</v>
      </c>
      <c r="K134" s="667">
        <v>28560</v>
      </c>
      <c r="L134" s="664">
        <v>0.95784284133212594</v>
      </c>
      <c r="M134" s="664">
        <v>35</v>
      </c>
      <c r="N134" s="667">
        <v>942</v>
      </c>
      <c r="O134" s="667">
        <v>34854</v>
      </c>
      <c r="P134" s="680">
        <v>1.1689304759030084</v>
      </c>
      <c r="Q134" s="668">
        <v>37</v>
      </c>
    </row>
    <row r="135" spans="1:17" ht="14.4" customHeight="1" x14ac:dyDescent="0.3">
      <c r="A135" s="663" t="s">
        <v>3407</v>
      </c>
      <c r="B135" s="664" t="s">
        <v>532</v>
      </c>
      <c r="C135" s="664" t="s">
        <v>3314</v>
      </c>
      <c r="D135" s="664" t="s">
        <v>3425</v>
      </c>
      <c r="E135" s="664" t="s">
        <v>3426</v>
      </c>
      <c r="F135" s="667">
        <v>2</v>
      </c>
      <c r="G135" s="667">
        <v>2010</v>
      </c>
      <c r="H135" s="664">
        <v>1</v>
      </c>
      <c r="I135" s="664">
        <v>1005</v>
      </c>
      <c r="J135" s="667">
        <v>2</v>
      </c>
      <c r="K135" s="667">
        <v>2024</v>
      </c>
      <c r="L135" s="664">
        <v>1.0069651741293533</v>
      </c>
      <c r="M135" s="664">
        <v>1012</v>
      </c>
      <c r="N135" s="667">
        <v>2</v>
      </c>
      <c r="O135" s="667">
        <v>2062</v>
      </c>
      <c r="P135" s="680">
        <v>1.0258706467661691</v>
      </c>
      <c r="Q135" s="668">
        <v>1031</v>
      </c>
    </row>
    <row r="136" spans="1:17" ht="14.4" customHeight="1" x14ac:dyDescent="0.3">
      <c r="A136" s="663" t="s">
        <v>3407</v>
      </c>
      <c r="B136" s="664" t="s">
        <v>532</v>
      </c>
      <c r="C136" s="664" t="s">
        <v>3314</v>
      </c>
      <c r="D136" s="664" t="s">
        <v>3427</v>
      </c>
      <c r="E136" s="664" t="s">
        <v>3428</v>
      </c>
      <c r="F136" s="667"/>
      <c r="G136" s="667"/>
      <c r="H136" s="664"/>
      <c r="I136" s="664"/>
      <c r="J136" s="667"/>
      <c r="K136" s="667"/>
      <c r="L136" s="664"/>
      <c r="M136" s="664"/>
      <c r="N136" s="667">
        <v>1</v>
      </c>
      <c r="O136" s="667">
        <v>251</v>
      </c>
      <c r="P136" s="680"/>
      <c r="Q136" s="668">
        <v>251</v>
      </c>
    </row>
    <row r="137" spans="1:17" ht="14.4" customHeight="1" x14ac:dyDescent="0.3">
      <c r="A137" s="663" t="s">
        <v>3407</v>
      </c>
      <c r="B137" s="664" t="s">
        <v>532</v>
      </c>
      <c r="C137" s="664" t="s">
        <v>3314</v>
      </c>
      <c r="D137" s="664" t="s">
        <v>3429</v>
      </c>
      <c r="E137" s="664" t="s">
        <v>3430</v>
      </c>
      <c r="F137" s="667">
        <v>274</v>
      </c>
      <c r="G137" s="667">
        <v>32158</v>
      </c>
      <c r="H137" s="664">
        <v>1</v>
      </c>
      <c r="I137" s="664">
        <v>117.36496350364963</v>
      </c>
      <c r="J137" s="667">
        <v>415</v>
      </c>
      <c r="K137" s="667">
        <v>48970</v>
      </c>
      <c r="L137" s="664">
        <v>1.5227937060762484</v>
      </c>
      <c r="M137" s="664">
        <v>118</v>
      </c>
      <c r="N137" s="667">
        <v>490</v>
      </c>
      <c r="O137" s="667">
        <v>61740</v>
      </c>
      <c r="P137" s="680">
        <v>1.9198955158902917</v>
      </c>
      <c r="Q137" s="668">
        <v>126</v>
      </c>
    </row>
    <row r="138" spans="1:17" ht="14.4" customHeight="1" x14ac:dyDescent="0.3">
      <c r="A138" s="663" t="s">
        <v>3407</v>
      </c>
      <c r="B138" s="664" t="s">
        <v>532</v>
      </c>
      <c r="C138" s="664" t="s">
        <v>3314</v>
      </c>
      <c r="D138" s="664" t="s">
        <v>3354</v>
      </c>
      <c r="E138" s="664" t="s">
        <v>3355</v>
      </c>
      <c r="F138" s="667"/>
      <c r="G138" s="667"/>
      <c r="H138" s="664"/>
      <c r="I138" s="664"/>
      <c r="J138" s="667">
        <v>404</v>
      </c>
      <c r="K138" s="667">
        <v>5700</v>
      </c>
      <c r="L138" s="664"/>
      <c r="M138" s="664">
        <v>14.108910891089108</v>
      </c>
      <c r="N138" s="667">
        <v>384</v>
      </c>
      <c r="O138" s="667">
        <v>12800</v>
      </c>
      <c r="P138" s="680"/>
      <c r="Q138" s="668">
        <v>33.333333333333336</v>
      </c>
    </row>
    <row r="139" spans="1:17" ht="14.4" customHeight="1" x14ac:dyDescent="0.3">
      <c r="A139" s="663" t="s">
        <v>3407</v>
      </c>
      <c r="B139" s="664" t="s">
        <v>532</v>
      </c>
      <c r="C139" s="664" t="s">
        <v>3314</v>
      </c>
      <c r="D139" s="664" t="s">
        <v>3431</v>
      </c>
      <c r="E139" s="664" t="s">
        <v>3432</v>
      </c>
      <c r="F139" s="667">
        <v>11</v>
      </c>
      <c r="G139" s="667">
        <v>393</v>
      </c>
      <c r="H139" s="664">
        <v>1</v>
      </c>
      <c r="I139" s="664">
        <v>35.727272727272727</v>
      </c>
      <c r="J139" s="667">
        <v>23</v>
      </c>
      <c r="K139" s="667">
        <v>828</v>
      </c>
      <c r="L139" s="664">
        <v>2.1068702290076335</v>
      </c>
      <c r="M139" s="664">
        <v>36</v>
      </c>
      <c r="N139" s="667">
        <v>21</v>
      </c>
      <c r="O139" s="667">
        <v>777</v>
      </c>
      <c r="P139" s="680">
        <v>1.9770992366412214</v>
      </c>
      <c r="Q139" s="668">
        <v>37</v>
      </c>
    </row>
    <row r="140" spans="1:17" ht="14.4" customHeight="1" x14ac:dyDescent="0.3">
      <c r="A140" s="663" t="s">
        <v>3407</v>
      </c>
      <c r="B140" s="664" t="s">
        <v>532</v>
      </c>
      <c r="C140" s="664" t="s">
        <v>3314</v>
      </c>
      <c r="D140" s="664" t="s">
        <v>3433</v>
      </c>
      <c r="E140" s="664" t="s">
        <v>3434</v>
      </c>
      <c r="F140" s="667">
        <v>19</v>
      </c>
      <c r="G140" s="667">
        <v>1550</v>
      </c>
      <c r="H140" s="664">
        <v>1</v>
      </c>
      <c r="I140" s="664">
        <v>81.578947368421055</v>
      </c>
      <c r="J140" s="667">
        <v>10</v>
      </c>
      <c r="K140" s="667">
        <v>820</v>
      </c>
      <c r="L140" s="664">
        <v>0.52903225806451615</v>
      </c>
      <c r="M140" s="664">
        <v>82</v>
      </c>
      <c r="N140" s="667">
        <v>15</v>
      </c>
      <c r="O140" s="667">
        <v>1290</v>
      </c>
      <c r="P140" s="680">
        <v>0.83225806451612905</v>
      </c>
      <c r="Q140" s="668">
        <v>86</v>
      </c>
    </row>
    <row r="141" spans="1:17" ht="14.4" customHeight="1" x14ac:dyDescent="0.3">
      <c r="A141" s="663" t="s">
        <v>3407</v>
      </c>
      <c r="B141" s="664" t="s">
        <v>532</v>
      </c>
      <c r="C141" s="664" t="s">
        <v>3314</v>
      </c>
      <c r="D141" s="664" t="s">
        <v>3435</v>
      </c>
      <c r="E141" s="664" t="s">
        <v>3436</v>
      </c>
      <c r="F141" s="667">
        <v>51</v>
      </c>
      <c r="G141" s="667">
        <v>1562</v>
      </c>
      <c r="H141" s="664">
        <v>1</v>
      </c>
      <c r="I141" s="664">
        <v>30.627450980392158</v>
      </c>
      <c r="J141" s="667">
        <v>20</v>
      </c>
      <c r="K141" s="667">
        <v>620</v>
      </c>
      <c r="L141" s="664">
        <v>0.39692701664532648</v>
      </c>
      <c r="M141" s="664">
        <v>31</v>
      </c>
      <c r="N141" s="667">
        <v>51</v>
      </c>
      <c r="O141" s="667">
        <v>1632</v>
      </c>
      <c r="P141" s="680">
        <v>1.0448143405889885</v>
      </c>
      <c r="Q141" s="668">
        <v>32</v>
      </c>
    </row>
    <row r="142" spans="1:17" ht="14.4" customHeight="1" x14ac:dyDescent="0.3">
      <c r="A142" s="663" t="s">
        <v>3407</v>
      </c>
      <c r="B142" s="664" t="s">
        <v>532</v>
      </c>
      <c r="C142" s="664" t="s">
        <v>3314</v>
      </c>
      <c r="D142" s="664" t="s">
        <v>3437</v>
      </c>
      <c r="E142" s="664" t="s">
        <v>3438</v>
      </c>
      <c r="F142" s="667">
        <v>2</v>
      </c>
      <c r="G142" s="667">
        <v>238</v>
      </c>
      <c r="H142" s="664">
        <v>1</v>
      </c>
      <c r="I142" s="664">
        <v>119</v>
      </c>
      <c r="J142" s="667">
        <v>2</v>
      </c>
      <c r="K142" s="667">
        <v>240</v>
      </c>
      <c r="L142" s="664">
        <v>1.0084033613445378</v>
      </c>
      <c r="M142" s="664">
        <v>120</v>
      </c>
      <c r="N142" s="667">
        <v>4</v>
      </c>
      <c r="O142" s="667">
        <v>492</v>
      </c>
      <c r="P142" s="680">
        <v>2.0672268907563027</v>
      </c>
      <c r="Q142" s="668">
        <v>123</v>
      </c>
    </row>
    <row r="143" spans="1:17" ht="14.4" customHeight="1" x14ac:dyDescent="0.3">
      <c r="A143" s="663" t="s">
        <v>3407</v>
      </c>
      <c r="B143" s="664" t="s">
        <v>532</v>
      </c>
      <c r="C143" s="664" t="s">
        <v>3314</v>
      </c>
      <c r="D143" s="664" t="s">
        <v>3439</v>
      </c>
      <c r="E143" s="664" t="s">
        <v>3440</v>
      </c>
      <c r="F143" s="667"/>
      <c r="G143" s="667"/>
      <c r="H143" s="664"/>
      <c r="I143" s="664"/>
      <c r="J143" s="667">
        <v>1</v>
      </c>
      <c r="K143" s="667">
        <v>57</v>
      </c>
      <c r="L143" s="664"/>
      <c r="M143" s="664">
        <v>57</v>
      </c>
      <c r="N143" s="667">
        <v>8</v>
      </c>
      <c r="O143" s="667">
        <v>472</v>
      </c>
      <c r="P143" s="680"/>
      <c r="Q143" s="668">
        <v>59</v>
      </c>
    </row>
    <row r="144" spans="1:17" ht="14.4" customHeight="1" x14ac:dyDescent="0.3">
      <c r="A144" s="663" t="s">
        <v>3407</v>
      </c>
      <c r="B144" s="664" t="s">
        <v>532</v>
      </c>
      <c r="C144" s="664" t="s">
        <v>3314</v>
      </c>
      <c r="D144" s="664" t="s">
        <v>3441</v>
      </c>
      <c r="E144" s="664" t="s">
        <v>3442</v>
      </c>
      <c r="F144" s="667">
        <v>4</v>
      </c>
      <c r="G144" s="667">
        <v>353</v>
      </c>
      <c r="H144" s="664">
        <v>1</v>
      </c>
      <c r="I144" s="664">
        <v>88.25</v>
      </c>
      <c r="J144" s="667">
        <v>1</v>
      </c>
      <c r="K144" s="667">
        <v>89</v>
      </c>
      <c r="L144" s="664">
        <v>0.25212464589235128</v>
      </c>
      <c r="M144" s="664">
        <v>89</v>
      </c>
      <c r="N144" s="667"/>
      <c r="O144" s="667"/>
      <c r="P144" s="680"/>
      <c r="Q144" s="668"/>
    </row>
    <row r="145" spans="1:17" ht="14.4" customHeight="1" x14ac:dyDescent="0.3">
      <c r="A145" s="663" t="s">
        <v>3407</v>
      </c>
      <c r="B145" s="664" t="s">
        <v>532</v>
      </c>
      <c r="C145" s="664" t="s">
        <v>3314</v>
      </c>
      <c r="D145" s="664" t="s">
        <v>3443</v>
      </c>
      <c r="E145" s="664" t="s">
        <v>3444</v>
      </c>
      <c r="F145" s="667">
        <v>29</v>
      </c>
      <c r="G145" s="667">
        <v>9136</v>
      </c>
      <c r="H145" s="664">
        <v>1</v>
      </c>
      <c r="I145" s="664">
        <v>315.0344827586207</v>
      </c>
      <c r="J145" s="667">
        <v>23</v>
      </c>
      <c r="K145" s="667">
        <v>7291</v>
      </c>
      <c r="L145" s="664">
        <v>0.79805166374781089</v>
      </c>
      <c r="M145" s="664">
        <v>317</v>
      </c>
      <c r="N145" s="667">
        <v>30</v>
      </c>
      <c r="O145" s="667">
        <v>9990</v>
      </c>
      <c r="P145" s="680">
        <v>1.0934763572679509</v>
      </c>
      <c r="Q145" s="668">
        <v>333</v>
      </c>
    </row>
    <row r="146" spans="1:17" ht="14.4" customHeight="1" x14ac:dyDescent="0.3">
      <c r="A146" s="663" t="s">
        <v>3407</v>
      </c>
      <c r="B146" s="664" t="s">
        <v>532</v>
      </c>
      <c r="C146" s="664" t="s">
        <v>3314</v>
      </c>
      <c r="D146" s="664" t="s">
        <v>3445</v>
      </c>
      <c r="E146" s="664" t="s">
        <v>3446</v>
      </c>
      <c r="F146" s="667"/>
      <c r="G146" s="667"/>
      <c r="H146" s="664"/>
      <c r="I146" s="664"/>
      <c r="J146" s="667">
        <v>2</v>
      </c>
      <c r="K146" s="667">
        <v>1216</v>
      </c>
      <c r="L146" s="664"/>
      <c r="M146" s="664">
        <v>608</v>
      </c>
      <c r="N146" s="667"/>
      <c r="O146" s="667"/>
      <c r="P146" s="680"/>
      <c r="Q146" s="668"/>
    </row>
    <row r="147" spans="1:17" ht="14.4" customHeight="1" x14ac:dyDescent="0.3">
      <c r="A147" s="663" t="s">
        <v>3407</v>
      </c>
      <c r="B147" s="664" t="s">
        <v>532</v>
      </c>
      <c r="C147" s="664" t="s">
        <v>3314</v>
      </c>
      <c r="D147" s="664" t="s">
        <v>3447</v>
      </c>
      <c r="E147" s="664" t="s">
        <v>3448</v>
      </c>
      <c r="F147" s="667">
        <v>4</v>
      </c>
      <c r="G147" s="667">
        <v>1170</v>
      </c>
      <c r="H147" s="664">
        <v>1</v>
      </c>
      <c r="I147" s="664">
        <v>292.5</v>
      </c>
      <c r="J147" s="667">
        <v>12</v>
      </c>
      <c r="K147" s="667">
        <v>3564</v>
      </c>
      <c r="L147" s="664">
        <v>3.046153846153846</v>
      </c>
      <c r="M147" s="664">
        <v>297</v>
      </c>
      <c r="N147" s="667">
        <v>18</v>
      </c>
      <c r="O147" s="667">
        <v>5580</v>
      </c>
      <c r="P147" s="680">
        <v>4.7692307692307692</v>
      </c>
      <c r="Q147" s="668">
        <v>310</v>
      </c>
    </row>
    <row r="148" spans="1:17" ht="14.4" customHeight="1" x14ac:dyDescent="0.3">
      <c r="A148" s="663" t="s">
        <v>3407</v>
      </c>
      <c r="B148" s="664" t="s">
        <v>3271</v>
      </c>
      <c r="C148" s="664" t="s">
        <v>3408</v>
      </c>
      <c r="D148" s="664" t="s">
        <v>3412</v>
      </c>
      <c r="E148" s="664" t="s">
        <v>937</v>
      </c>
      <c r="F148" s="667">
        <v>8.6</v>
      </c>
      <c r="G148" s="667">
        <v>1010.17</v>
      </c>
      <c r="H148" s="664">
        <v>1</v>
      </c>
      <c r="I148" s="664">
        <v>117.46162790697674</v>
      </c>
      <c r="J148" s="667">
        <v>2.5</v>
      </c>
      <c r="K148" s="667">
        <v>338.83000000000004</v>
      </c>
      <c r="L148" s="664">
        <v>0.33541879089658183</v>
      </c>
      <c r="M148" s="664">
        <v>135.53200000000001</v>
      </c>
      <c r="N148" s="667">
        <v>1.9</v>
      </c>
      <c r="O148" s="667">
        <v>257.47000000000003</v>
      </c>
      <c r="P148" s="680">
        <v>0.25487789183998738</v>
      </c>
      <c r="Q148" s="668">
        <v>135.51052631578949</v>
      </c>
    </row>
    <row r="149" spans="1:17" ht="14.4" customHeight="1" x14ac:dyDescent="0.3">
      <c r="A149" s="663" t="s">
        <v>3407</v>
      </c>
      <c r="B149" s="664" t="s">
        <v>3271</v>
      </c>
      <c r="C149" s="664" t="s">
        <v>3314</v>
      </c>
      <c r="D149" s="664" t="s">
        <v>3449</v>
      </c>
      <c r="E149" s="664" t="s">
        <v>3450</v>
      </c>
      <c r="F149" s="667">
        <v>1</v>
      </c>
      <c r="G149" s="667">
        <v>91</v>
      </c>
      <c r="H149" s="664">
        <v>1</v>
      </c>
      <c r="I149" s="664">
        <v>91</v>
      </c>
      <c r="J149" s="667"/>
      <c r="K149" s="667"/>
      <c r="L149" s="664"/>
      <c r="M149" s="664"/>
      <c r="N149" s="667"/>
      <c r="O149" s="667"/>
      <c r="P149" s="680"/>
      <c r="Q149" s="668"/>
    </row>
    <row r="150" spans="1:17" ht="14.4" customHeight="1" x14ac:dyDescent="0.3">
      <c r="A150" s="663" t="s">
        <v>3407</v>
      </c>
      <c r="B150" s="664" t="s">
        <v>3271</v>
      </c>
      <c r="C150" s="664" t="s">
        <v>3314</v>
      </c>
      <c r="D150" s="664" t="s">
        <v>3451</v>
      </c>
      <c r="E150" s="664" t="s">
        <v>3452</v>
      </c>
      <c r="F150" s="667"/>
      <c r="G150" s="667"/>
      <c r="H150" s="664"/>
      <c r="I150" s="664"/>
      <c r="J150" s="667"/>
      <c r="K150" s="667"/>
      <c r="L150" s="664"/>
      <c r="M150" s="664"/>
      <c r="N150" s="667">
        <v>1</v>
      </c>
      <c r="O150" s="667">
        <v>1095</v>
      </c>
      <c r="P150" s="680"/>
      <c r="Q150" s="668">
        <v>1095</v>
      </c>
    </row>
    <row r="151" spans="1:17" ht="14.4" customHeight="1" x14ac:dyDescent="0.3">
      <c r="A151" s="663" t="s">
        <v>3407</v>
      </c>
      <c r="B151" s="664" t="s">
        <v>3271</v>
      </c>
      <c r="C151" s="664" t="s">
        <v>3314</v>
      </c>
      <c r="D151" s="664" t="s">
        <v>3453</v>
      </c>
      <c r="E151" s="664" t="s">
        <v>3454</v>
      </c>
      <c r="F151" s="667"/>
      <c r="G151" s="667"/>
      <c r="H151" s="664"/>
      <c r="I151" s="664"/>
      <c r="J151" s="667"/>
      <c r="K151" s="667"/>
      <c r="L151" s="664"/>
      <c r="M151" s="664"/>
      <c r="N151" s="667">
        <v>1</v>
      </c>
      <c r="O151" s="667">
        <v>1912</v>
      </c>
      <c r="P151" s="680"/>
      <c r="Q151" s="668">
        <v>1912</v>
      </c>
    </row>
    <row r="152" spans="1:17" ht="14.4" customHeight="1" x14ac:dyDescent="0.3">
      <c r="A152" s="663" t="s">
        <v>3407</v>
      </c>
      <c r="B152" s="664" t="s">
        <v>3271</v>
      </c>
      <c r="C152" s="664" t="s">
        <v>3314</v>
      </c>
      <c r="D152" s="664" t="s">
        <v>3417</v>
      </c>
      <c r="E152" s="664" t="s">
        <v>3418</v>
      </c>
      <c r="F152" s="667">
        <v>1</v>
      </c>
      <c r="G152" s="667">
        <v>354</v>
      </c>
      <c r="H152" s="664">
        <v>1</v>
      </c>
      <c r="I152" s="664">
        <v>354</v>
      </c>
      <c r="J152" s="667"/>
      <c r="K152" s="667"/>
      <c r="L152" s="664"/>
      <c r="M152" s="664"/>
      <c r="N152" s="667"/>
      <c r="O152" s="667"/>
      <c r="P152" s="680"/>
      <c r="Q152" s="668"/>
    </row>
    <row r="153" spans="1:17" ht="14.4" customHeight="1" x14ac:dyDescent="0.3">
      <c r="A153" s="663" t="s">
        <v>3407</v>
      </c>
      <c r="B153" s="664" t="s">
        <v>3271</v>
      </c>
      <c r="C153" s="664" t="s">
        <v>3314</v>
      </c>
      <c r="D153" s="664" t="s">
        <v>3419</v>
      </c>
      <c r="E153" s="664" t="s">
        <v>3420</v>
      </c>
      <c r="F153" s="667">
        <v>1</v>
      </c>
      <c r="G153" s="667">
        <v>154</v>
      </c>
      <c r="H153" s="664">
        <v>1</v>
      </c>
      <c r="I153" s="664">
        <v>154</v>
      </c>
      <c r="J153" s="667">
        <v>1</v>
      </c>
      <c r="K153" s="667">
        <v>155</v>
      </c>
      <c r="L153" s="664">
        <v>1.0064935064935066</v>
      </c>
      <c r="M153" s="664">
        <v>155</v>
      </c>
      <c r="N153" s="667"/>
      <c r="O153" s="667"/>
      <c r="P153" s="680"/>
      <c r="Q153" s="668"/>
    </row>
    <row r="154" spans="1:17" ht="14.4" customHeight="1" x14ac:dyDescent="0.3">
      <c r="A154" s="663" t="s">
        <v>3407</v>
      </c>
      <c r="B154" s="664" t="s">
        <v>3271</v>
      </c>
      <c r="C154" s="664" t="s">
        <v>3314</v>
      </c>
      <c r="D154" s="664" t="s">
        <v>3423</v>
      </c>
      <c r="E154" s="664" t="s">
        <v>3424</v>
      </c>
      <c r="F154" s="667"/>
      <c r="G154" s="667"/>
      <c r="H154" s="664"/>
      <c r="I154" s="664"/>
      <c r="J154" s="667">
        <v>4</v>
      </c>
      <c r="K154" s="667">
        <v>140</v>
      </c>
      <c r="L154" s="664"/>
      <c r="M154" s="664">
        <v>35</v>
      </c>
      <c r="N154" s="667">
        <v>4</v>
      </c>
      <c r="O154" s="667">
        <v>148</v>
      </c>
      <c r="P154" s="680"/>
      <c r="Q154" s="668">
        <v>37</v>
      </c>
    </row>
    <row r="155" spans="1:17" ht="14.4" customHeight="1" x14ac:dyDescent="0.3">
      <c r="A155" s="663" t="s">
        <v>3407</v>
      </c>
      <c r="B155" s="664" t="s">
        <v>3271</v>
      </c>
      <c r="C155" s="664" t="s">
        <v>3314</v>
      </c>
      <c r="D155" s="664" t="s">
        <v>3425</v>
      </c>
      <c r="E155" s="664" t="s">
        <v>3426</v>
      </c>
      <c r="F155" s="667">
        <v>74</v>
      </c>
      <c r="G155" s="667">
        <v>74362</v>
      </c>
      <c r="H155" s="664">
        <v>1</v>
      </c>
      <c r="I155" s="664">
        <v>1004.8918918918919</v>
      </c>
      <c r="J155" s="667">
        <v>50</v>
      </c>
      <c r="K155" s="667">
        <v>50600</v>
      </c>
      <c r="L155" s="664">
        <v>0.68045507113848469</v>
      </c>
      <c r="M155" s="664">
        <v>1012</v>
      </c>
      <c r="N155" s="667">
        <v>56</v>
      </c>
      <c r="O155" s="667">
        <v>57736</v>
      </c>
      <c r="P155" s="680">
        <v>0.77641806298916116</v>
      </c>
      <c r="Q155" s="668">
        <v>1031</v>
      </c>
    </row>
    <row r="156" spans="1:17" ht="14.4" customHeight="1" x14ac:dyDescent="0.3">
      <c r="A156" s="663" t="s">
        <v>3407</v>
      </c>
      <c r="B156" s="664" t="s">
        <v>3271</v>
      </c>
      <c r="C156" s="664" t="s">
        <v>3314</v>
      </c>
      <c r="D156" s="664" t="s">
        <v>3455</v>
      </c>
      <c r="E156" s="664" t="s">
        <v>3456</v>
      </c>
      <c r="F156" s="667"/>
      <c r="G156" s="667"/>
      <c r="H156" s="664"/>
      <c r="I156" s="664"/>
      <c r="J156" s="667">
        <v>1</v>
      </c>
      <c r="K156" s="667">
        <v>2017</v>
      </c>
      <c r="L156" s="664"/>
      <c r="M156" s="664">
        <v>2017</v>
      </c>
      <c r="N156" s="667"/>
      <c r="O156" s="667"/>
      <c r="P156" s="680"/>
      <c r="Q156" s="668"/>
    </row>
    <row r="157" spans="1:17" ht="14.4" customHeight="1" x14ac:dyDescent="0.3">
      <c r="A157" s="663" t="s">
        <v>3407</v>
      </c>
      <c r="B157" s="664" t="s">
        <v>3271</v>
      </c>
      <c r="C157" s="664" t="s">
        <v>3314</v>
      </c>
      <c r="D157" s="664" t="s">
        <v>3433</v>
      </c>
      <c r="E157" s="664" t="s">
        <v>3434</v>
      </c>
      <c r="F157" s="667">
        <v>55</v>
      </c>
      <c r="G157" s="667">
        <v>4482</v>
      </c>
      <c r="H157" s="664">
        <v>1</v>
      </c>
      <c r="I157" s="664">
        <v>81.490909090909085</v>
      </c>
      <c r="J157" s="667">
        <v>44</v>
      </c>
      <c r="K157" s="667">
        <v>3608</v>
      </c>
      <c r="L157" s="664">
        <v>0.80499776885319052</v>
      </c>
      <c r="M157" s="664">
        <v>82</v>
      </c>
      <c r="N157" s="667">
        <v>57</v>
      </c>
      <c r="O157" s="667">
        <v>4902</v>
      </c>
      <c r="P157" s="680">
        <v>1.0937081659973227</v>
      </c>
      <c r="Q157" s="668">
        <v>86</v>
      </c>
    </row>
    <row r="158" spans="1:17" ht="14.4" customHeight="1" x14ac:dyDescent="0.3">
      <c r="A158" s="663" t="s">
        <v>3407</v>
      </c>
      <c r="B158" s="664" t="s">
        <v>3271</v>
      </c>
      <c r="C158" s="664" t="s">
        <v>3314</v>
      </c>
      <c r="D158" s="664" t="s">
        <v>3437</v>
      </c>
      <c r="E158" s="664" t="s">
        <v>3438</v>
      </c>
      <c r="F158" s="667">
        <v>1</v>
      </c>
      <c r="G158" s="667">
        <v>119</v>
      </c>
      <c r="H158" s="664">
        <v>1</v>
      </c>
      <c r="I158" s="664">
        <v>119</v>
      </c>
      <c r="J158" s="667"/>
      <c r="K158" s="667"/>
      <c r="L158" s="664"/>
      <c r="M158" s="664"/>
      <c r="N158" s="667"/>
      <c r="O158" s="667"/>
      <c r="P158" s="680"/>
      <c r="Q158" s="668"/>
    </row>
    <row r="159" spans="1:17" ht="14.4" customHeight="1" x14ac:dyDescent="0.3">
      <c r="A159" s="663" t="s">
        <v>3407</v>
      </c>
      <c r="B159" s="664" t="s">
        <v>3271</v>
      </c>
      <c r="C159" s="664" t="s">
        <v>3314</v>
      </c>
      <c r="D159" s="664" t="s">
        <v>3441</v>
      </c>
      <c r="E159" s="664" t="s">
        <v>3442</v>
      </c>
      <c r="F159" s="667">
        <v>5</v>
      </c>
      <c r="G159" s="667">
        <v>445</v>
      </c>
      <c r="H159" s="664">
        <v>1</v>
      </c>
      <c r="I159" s="664">
        <v>89</v>
      </c>
      <c r="J159" s="667">
        <v>1</v>
      </c>
      <c r="K159" s="667">
        <v>89</v>
      </c>
      <c r="L159" s="664">
        <v>0.2</v>
      </c>
      <c r="M159" s="664">
        <v>89</v>
      </c>
      <c r="N159" s="667">
        <v>1</v>
      </c>
      <c r="O159" s="667">
        <v>91</v>
      </c>
      <c r="P159" s="680">
        <v>0.20449438202247192</v>
      </c>
      <c r="Q159" s="668">
        <v>91</v>
      </c>
    </row>
    <row r="160" spans="1:17" ht="14.4" customHeight="1" thickBot="1" x14ac:dyDescent="0.35">
      <c r="A160" s="669" t="s">
        <v>3407</v>
      </c>
      <c r="B160" s="670" t="s">
        <v>3271</v>
      </c>
      <c r="C160" s="670" t="s">
        <v>3314</v>
      </c>
      <c r="D160" s="670" t="s">
        <v>3457</v>
      </c>
      <c r="E160" s="670" t="s">
        <v>3458</v>
      </c>
      <c r="F160" s="673"/>
      <c r="G160" s="673"/>
      <c r="H160" s="670"/>
      <c r="I160" s="670"/>
      <c r="J160" s="673"/>
      <c r="K160" s="673"/>
      <c r="L160" s="670"/>
      <c r="M160" s="670"/>
      <c r="N160" s="673">
        <v>1</v>
      </c>
      <c r="O160" s="673">
        <v>2760</v>
      </c>
      <c r="P160" s="681"/>
      <c r="Q160" s="674">
        <v>2760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4798594</v>
      </c>
      <c r="C3" s="351">
        <f t="shared" ref="C3:R3" si="0">SUBTOTAL(9,C6:C1048576)</f>
        <v>1</v>
      </c>
      <c r="D3" s="351">
        <f t="shared" si="0"/>
        <v>4777200</v>
      </c>
      <c r="E3" s="351">
        <f t="shared" si="0"/>
        <v>0.99531362728332506</v>
      </c>
      <c r="F3" s="351">
        <f t="shared" si="0"/>
        <v>5223340</v>
      </c>
      <c r="G3" s="354">
        <f>IF(B3&lt;&gt;0,F3/B3,"")</f>
        <v>1.0885146774242622</v>
      </c>
      <c r="H3" s="350">
        <f t="shared" si="0"/>
        <v>467124.23999999987</v>
      </c>
      <c r="I3" s="351">
        <f t="shared" si="0"/>
        <v>1</v>
      </c>
      <c r="J3" s="351">
        <f t="shared" si="0"/>
        <v>642771.85999999987</v>
      </c>
      <c r="K3" s="351">
        <f t="shared" si="0"/>
        <v>1.3760190650778474</v>
      </c>
      <c r="L3" s="351">
        <f t="shared" si="0"/>
        <v>1131338.2100000004</v>
      </c>
      <c r="M3" s="352">
        <f>IF(H3&lt;&gt;0,L3/H3,"")</f>
        <v>2.4219214357191157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3460</v>
      </c>
      <c r="B6" s="795"/>
      <c r="C6" s="739"/>
      <c r="D6" s="795"/>
      <c r="E6" s="739"/>
      <c r="F6" s="795">
        <v>86</v>
      </c>
      <c r="G6" s="744"/>
      <c r="H6" s="795"/>
      <c r="I6" s="739"/>
      <c r="J6" s="795"/>
      <c r="K6" s="739"/>
      <c r="L6" s="795"/>
      <c r="M6" s="744"/>
      <c r="N6" s="795"/>
      <c r="O6" s="739"/>
      <c r="P6" s="795"/>
      <c r="Q6" s="739"/>
      <c r="R6" s="795"/>
      <c r="S6" s="235"/>
    </row>
    <row r="7" spans="1:19" ht="14.4" customHeight="1" x14ac:dyDescent="0.3">
      <c r="A7" s="690" t="s">
        <v>3461</v>
      </c>
      <c r="B7" s="796"/>
      <c r="C7" s="664"/>
      <c r="D7" s="796">
        <v>1094</v>
      </c>
      <c r="E7" s="664"/>
      <c r="F7" s="796"/>
      <c r="G7" s="680"/>
      <c r="H7" s="796"/>
      <c r="I7" s="664"/>
      <c r="J7" s="796"/>
      <c r="K7" s="664"/>
      <c r="L7" s="796"/>
      <c r="M7" s="680"/>
      <c r="N7" s="796"/>
      <c r="O7" s="664"/>
      <c r="P7" s="796"/>
      <c r="Q7" s="664"/>
      <c r="R7" s="796"/>
      <c r="S7" s="703"/>
    </row>
    <row r="8" spans="1:19" ht="14.4" customHeight="1" thickBot="1" x14ac:dyDescent="0.35">
      <c r="A8" s="798" t="s">
        <v>1860</v>
      </c>
      <c r="B8" s="797">
        <v>4798594</v>
      </c>
      <c r="C8" s="670">
        <v>1</v>
      </c>
      <c r="D8" s="797">
        <v>4776106</v>
      </c>
      <c r="E8" s="670">
        <v>0.99531362728332506</v>
      </c>
      <c r="F8" s="797">
        <v>5223254</v>
      </c>
      <c r="G8" s="681">
        <v>1.0884967555079677</v>
      </c>
      <c r="H8" s="797">
        <v>467124.23999999987</v>
      </c>
      <c r="I8" s="670">
        <v>1</v>
      </c>
      <c r="J8" s="797">
        <v>642771.85999999987</v>
      </c>
      <c r="K8" s="670">
        <v>1.3760190650778474</v>
      </c>
      <c r="L8" s="797">
        <v>1131338.2100000004</v>
      </c>
      <c r="M8" s="681">
        <v>2.4219214357191157</v>
      </c>
      <c r="N8" s="797"/>
      <c r="O8" s="670"/>
      <c r="P8" s="797"/>
      <c r="Q8" s="670"/>
      <c r="R8" s="797"/>
      <c r="S8" s="7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3809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7622.6</v>
      </c>
      <c r="G3" s="212">
        <f t="shared" si="0"/>
        <v>5265718.24</v>
      </c>
      <c r="H3" s="212"/>
      <c r="I3" s="212"/>
      <c r="J3" s="212">
        <f t="shared" si="0"/>
        <v>7978.5</v>
      </c>
      <c r="K3" s="212">
        <f t="shared" si="0"/>
        <v>5419971.8599999994</v>
      </c>
      <c r="L3" s="212"/>
      <c r="M3" s="212"/>
      <c r="N3" s="212">
        <f t="shared" si="0"/>
        <v>8863.31</v>
      </c>
      <c r="O3" s="212">
        <f t="shared" si="0"/>
        <v>6354678.21</v>
      </c>
      <c r="P3" s="79">
        <f>IF(G3=0,0,O3/G3)</f>
        <v>1.2068017923420071</v>
      </c>
      <c r="Q3" s="213">
        <f>IF(N3=0,0,O3/N3)</f>
        <v>716.964453460389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3462</v>
      </c>
      <c r="B6" s="739" t="s">
        <v>3407</v>
      </c>
      <c r="C6" s="739" t="s">
        <v>3314</v>
      </c>
      <c r="D6" s="739" t="s">
        <v>3433</v>
      </c>
      <c r="E6" s="739" t="s">
        <v>3434</v>
      </c>
      <c r="F6" s="229"/>
      <c r="G6" s="229"/>
      <c r="H6" s="229"/>
      <c r="I6" s="229"/>
      <c r="J6" s="229"/>
      <c r="K6" s="229"/>
      <c r="L6" s="229"/>
      <c r="M6" s="229"/>
      <c r="N6" s="229">
        <v>1</v>
      </c>
      <c r="O6" s="229">
        <v>86</v>
      </c>
      <c r="P6" s="744"/>
      <c r="Q6" s="752">
        <v>86</v>
      </c>
    </row>
    <row r="7" spans="1:17" ht="14.4" customHeight="1" x14ac:dyDescent="0.3">
      <c r="A7" s="663" t="s">
        <v>3463</v>
      </c>
      <c r="B7" s="664" t="s">
        <v>3407</v>
      </c>
      <c r="C7" s="664" t="s">
        <v>3314</v>
      </c>
      <c r="D7" s="664" t="s">
        <v>3425</v>
      </c>
      <c r="E7" s="664" t="s">
        <v>3426</v>
      </c>
      <c r="F7" s="667"/>
      <c r="G7" s="667"/>
      <c r="H7" s="667"/>
      <c r="I7" s="667"/>
      <c r="J7" s="667">
        <v>1</v>
      </c>
      <c r="K7" s="667">
        <v>1012</v>
      </c>
      <c r="L7" s="667"/>
      <c r="M7" s="667">
        <v>1012</v>
      </c>
      <c r="N7" s="667"/>
      <c r="O7" s="667"/>
      <c r="P7" s="680"/>
      <c r="Q7" s="668"/>
    </row>
    <row r="8" spans="1:17" ht="14.4" customHeight="1" x14ac:dyDescent="0.3">
      <c r="A8" s="663" t="s">
        <v>3463</v>
      </c>
      <c r="B8" s="664" t="s">
        <v>3407</v>
      </c>
      <c r="C8" s="664" t="s">
        <v>3314</v>
      </c>
      <c r="D8" s="664" t="s">
        <v>3433</v>
      </c>
      <c r="E8" s="664" t="s">
        <v>3434</v>
      </c>
      <c r="F8" s="667"/>
      <c r="G8" s="667"/>
      <c r="H8" s="667"/>
      <c r="I8" s="667"/>
      <c r="J8" s="667">
        <v>1</v>
      </c>
      <c r="K8" s="667">
        <v>82</v>
      </c>
      <c r="L8" s="667"/>
      <c r="M8" s="667">
        <v>82</v>
      </c>
      <c r="N8" s="667"/>
      <c r="O8" s="667"/>
      <c r="P8" s="680"/>
      <c r="Q8" s="668"/>
    </row>
    <row r="9" spans="1:17" ht="14.4" customHeight="1" x14ac:dyDescent="0.3">
      <c r="A9" s="663" t="s">
        <v>522</v>
      </c>
      <c r="B9" s="664" t="s">
        <v>3464</v>
      </c>
      <c r="C9" s="664" t="s">
        <v>3314</v>
      </c>
      <c r="D9" s="664" t="s">
        <v>565</v>
      </c>
      <c r="E9" s="664" t="s">
        <v>3465</v>
      </c>
      <c r="F9" s="667">
        <v>1</v>
      </c>
      <c r="G9" s="667">
        <v>2384</v>
      </c>
      <c r="H9" s="667">
        <v>1</v>
      </c>
      <c r="I9" s="667">
        <v>2384</v>
      </c>
      <c r="J9" s="667"/>
      <c r="K9" s="667"/>
      <c r="L9" s="667"/>
      <c r="M9" s="667"/>
      <c r="N9" s="667">
        <v>3</v>
      </c>
      <c r="O9" s="667">
        <v>7386</v>
      </c>
      <c r="P9" s="680">
        <v>3.0981543624161074</v>
      </c>
      <c r="Q9" s="668">
        <v>2462</v>
      </c>
    </row>
    <row r="10" spans="1:17" ht="14.4" customHeight="1" x14ac:dyDescent="0.3">
      <c r="A10" s="663" t="s">
        <v>522</v>
      </c>
      <c r="B10" s="664" t="s">
        <v>3464</v>
      </c>
      <c r="C10" s="664" t="s">
        <v>3314</v>
      </c>
      <c r="D10" s="664" t="s">
        <v>3466</v>
      </c>
      <c r="E10" s="664" t="s">
        <v>3467</v>
      </c>
      <c r="F10" s="667"/>
      <c r="G10" s="667"/>
      <c r="H10" s="667"/>
      <c r="I10" s="667"/>
      <c r="J10" s="667">
        <v>1</v>
      </c>
      <c r="K10" s="667">
        <v>2242</v>
      </c>
      <c r="L10" s="667"/>
      <c r="M10" s="667">
        <v>2242</v>
      </c>
      <c r="N10" s="667"/>
      <c r="O10" s="667"/>
      <c r="P10" s="680"/>
      <c r="Q10" s="668"/>
    </row>
    <row r="11" spans="1:17" ht="14.4" customHeight="1" x14ac:dyDescent="0.3">
      <c r="A11" s="663" t="s">
        <v>522</v>
      </c>
      <c r="B11" s="664" t="s">
        <v>3407</v>
      </c>
      <c r="C11" s="664" t="s">
        <v>3314</v>
      </c>
      <c r="D11" s="664" t="s">
        <v>3451</v>
      </c>
      <c r="E11" s="664" t="s">
        <v>3452</v>
      </c>
      <c r="F11" s="667"/>
      <c r="G11" s="667"/>
      <c r="H11" s="667"/>
      <c r="I11" s="667"/>
      <c r="J11" s="667">
        <v>1</v>
      </c>
      <c r="K11" s="667">
        <v>1028</v>
      </c>
      <c r="L11" s="667"/>
      <c r="M11" s="667">
        <v>1028</v>
      </c>
      <c r="N11" s="667"/>
      <c r="O11" s="667"/>
      <c r="P11" s="680"/>
      <c r="Q11" s="668"/>
    </row>
    <row r="12" spans="1:17" ht="14.4" customHeight="1" x14ac:dyDescent="0.3">
      <c r="A12" s="663" t="s">
        <v>522</v>
      </c>
      <c r="B12" s="664" t="s">
        <v>3468</v>
      </c>
      <c r="C12" s="664" t="s">
        <v>3314</v>
      </c>
      <c r="D12" s="664" t="s">
        <v>3469</v>
      </c>
      <c r="E12" s="664" t="s">
        <v>3470</v>
      </c>
      <c r="F12" s="667">
        <v>1</v>
      </c>
      <c r="G12" s="667">
        <v>23987</v>
      </c>
      <c r="H12" s="667">
        <v>1</v>
      </c>
      <c r="I12" s="667">
        <v>23987</v>
      </c>
      <c r="J12" s="667"/>
      <c r="K12" s="667"/>
      <c r="L12" s="667"/>
      <c r="M12" s="667"/>
      <c r="N12" s="667"/>
      <c r="O12" s="667"/>
      <c r="P12" s="680"/>
      <c r="Q12" s="668"/>
    </row>
    <row r="13" spans="1:17" ht="14.4" customHeight="1" x14ac:dyDescent="0.3">
      <c r="A13" s="663" t="s">
        <v>522</v>
      </c>
      <c r="B13" s="664" t="s">
        <v>3468</v>
      </c>
      <c r="C13" s="664" t="s">
        <v>3314</v>
      </c>
      <c r="D13" s="664" t="s">
        <v>711</v>
      </c>
      <c r="E13" s="664" t="s">
        <v>3471</v>
      </c>
      <c r="F13" s="667"/>
      <c r="G13" s="667"/>
      <c r="H13" s="667"/>
      <c r="I13" s="667"/>
      <c r="J13" s="667">
        <v>1</v>
      </c>
      <c r="K13" s="667">
        <v>1193</v>
      </c>
      <c r="L13" s="667"/>
      <c r="M13" s="667">
        <v>1193</v>
      </c>
      <c r="N13" s="667"/>
      <c r="O13" s="667"/>
      <c r="P13" s="680"/>
      <c r="Q13" s="668"/>
    </row>
    <row r="14" spans="1:17" ht="14.4" customHeight="1" x14ac:dyDescent="0.3">
      <c r="A14" s="663" t="s">
        <v>522</v>
      </c>
      <c r="B14" s="664" t="s">
        <v>3468</v>
      </c>
      <c r="C14" s="664" t="s">
        <v>3314</v>
      </c>
      <c r="D14" s="664" t="s">
        <v>3472</v>
      </c>
      <c r="E14" s="664" t="s">
        <v>3473</v>
      </c>
      <c r="F14" s="667"/>
      <c r="G14" s="667"/>
      <c r="H14" s="667"/>
      <c r="I14" s="667"/>
      <c r="J14" s="667">
        <v>1</v>
      </c>
      <c r="K14" s="667">
        <v>691</v>
      </c>
      <c r="L14" s="667"/>
      <c r="M14" s="667">
        <v>691</v>
      </c>
      <c r="N14" s="667"/>
      <c r="O14" s="667"/>
      <c r="P14" s="680"/>
      <c r="Q14" s="668"/>
    </row>
    <row r="15" spans="1:17" ht="14.4" customHeight="1" x14ac:dyDescent="0.3">
      <c r="A15" s="663" t="s">
        <v>522</v>
      </c>
      <c r="B15" s="664" t="s">
        <v>3468</v>
      </c>
      <c r="C15" s="664" t="s">
        <v>3314</v>
      </c>
      <c r="D15" s="664" t="s">
        <v>3474</v>
      </c>
      <c r="E15" s="664" t="s">
        <v>3475</v>
      </c>
      <c r="F15" s="667"/>
      <c r="G15" s="667"/>
      <c r="H15" s="667"/>
      <c r="I15" s="667"/>
      <c r="J15" s="667">
        <v>1</v>
      </c>
      <c r="K15" s="667">
        <v>1803</v>
      </c>
      <c r="L15" s="667"/>
      <c r="M15" s="667">
        <v>1803</v>
      </c>
      <c r="N15" s="667"/>
      <c r="O15" s="667"/>
      <c r="P15" s="680"/>
      <c r="Q15" s="668"/>
    </row>
    <row r="16" spans="1:17" ht="14.4" customHeight="1" x14ac:dyDescent="0.3">
      <c r="A16" s="663" t="s">
        <v>522</v>
      </c>
      <c r="B16" s="664" t="s">
        <v>3476</v>
      </c>
      <c r="C16" s="664" t="s">
        <v>3408</v>
      </c>
      <c r="D16" s="664" t="s">
        <v>3477</v>
      </c>
      <c r="E16" s="664" t="s">
        <v>3478</v>
      </c>
      <c r="F16" s="667"/>
      <c r="G16" s="667"/>
      <c r="H16" s="667"/>
      <c r="I16" s="667"/>
      <c r="J16" s="667">
        <v>5.8</v>
      </c>
      <c r="K16" s="667">
        <v>65504.33</v>
      </c>
      <c r="L16" s="667"/>
      <c r="M16" s="667">
        <v>11293.85</v>
      </c>
      <c r="N16" s="667">
        <v>0.5</v>
      </c>
      <c r="O16" s="667">
        <v>5646.92</v>
      </c>
      <c r="P16" s="680"/>
      <c r="Q16" s="668">
        <v>11293.84</v>
      </c>
    </row>
    <row r="17" spans="1:17" ht="14.4" customHeight="1" x14ac:dyDescent="0.3">
      <c r="A17" s="663" t="s">
        <v>522</v>
      </c>
      <c r="B17" s="664" t="s">
        <v>3476</v>
      </c>
      <c r="C17" s="664" t="s">
        <v>3408</v>
      </c>
      <c r="D17" s="664" t="s">
        <v>3479</v>
      </c>
      <c r="E17" s="664" t="s">
        <v>3480</v>
      </c>
      <c r="F17" s="667">
        <v>6</v>
      </c>
      <c r="G17" s="667">
        <v>499.8</v>
      </c>
      <c r="H17" s="667">
        <v>1</v>
      </c>
      <c r="I17" s="667">
        <v>83.3</v>
      </c>
      <c r="J17" s="667"/>
      <c r="K17" s="667"/>
      <c r="L17" s="667"/>
      <c r="M17" s="667"/>
      <c r="N17" s="667"/>
      <c r="O17" s="667"/>
      <c r="P17" s="680"/>
      <c r="Q17" s="668"/>
    </row>
    <row r="18" spans="1:17" ht="14.4" customHeight="1" x14ac:dyDescent="0.3">
      <c r="A18" s="663" t="s">
        <v>522</v>
      </c>
      <c r="B18" s="664" t="s">
        <v>3476</v>
      </c>
      <c r="C18" s="664" t="s">
        <v>3408</v>
      </c>
      <c r="D18" s="664" t="s">
        <v>3481</v>
      </c>
      <c r="E18" s="664" t="s">
        <v>3482</v>
      </c>
      <c r="F18" s="667"/>
      <c r="G18" s="667"/>
      <c r="H18" s="667"/>
      <c r="I18" s="667"/>
      <c r="J18" s="667"/>
      <c r="K18" s="667"/>
      <c r="L18" s="667"/>
      <c r="M18" s="667"/>
      <c r="N18" s="667">
        <v>7</v>
      </c>
      <c r="O18" s="667">
        <v>280.27999999999997</v>
      </c>
      <c r="P18" s="680"/>
      <c r="Q18" s="668">
        <v>40.04</v>
      </c>
    </row>
    <row r="19" spans="1:17" ht="14.4" customHeight="1" x14ac:dyDescent="0.3">
      <c r="A19" s="663" t="s">
        <v>522</v>
      </c>
      <c r="B19" s="664" t="s">
        <v>3476</v>
      </c>
      <c r="C19" s="664" t="s">
        <v>3408</v>
      </c>
      <c r="D19" s="664" t="s">
        <v>3483</v>
      </c>
      <c r="E19" s="664" t="s">
        <v>3482</v>
      </c>
      <c r="F19" s="667">
        <v>162</v>
      </c>
      <c r="G19" s="667">
        <v>19109.52</v>
      </c>
      <c r="H19" s="667">
        <v>1</v>
      </c>
      <c r="I19" s="667">
        <v>117.96000000000001</v>
      </c>
      <c r="J19" s="667">
        <v>296</v>
      </c>
      <c r="K19" s="667">
        <v>33407.939999999995</v>
      </c>
      <c r="L19" s="667">
        <v>1.7482354344850104</v>
      </c>
      <c r="M19" s="667">
        <v>112.86466216216215</v>
      </c>
      <c r="N19" s="667">
        <v>392</v>
      </c>
      <c r="O19" s="667">
        <v>33302.959999999999</v>
      </c>
      <c r="P19" s="680">
        <v>1.7427418375762447</v>
      </c>
      <c r="Q19" s="668">
        <v>84.95653061224489</v>
      </c>
    </row>
    <row r="20" spans="1:17" ht="14.4" customHeight="1" x14ac:dyDescent="0.3">
      <c r="A20" s="663" t="s">
        <v>522</v>
      </c>
      <c r="B20" s="664" t="s">
        <v>3476</v>
      </c>
      <c r="C20" s="664" t="s">
        <v>3408</v>
      </c>
      <c r="D20" s="664" t="s">
        <v>3484</v>
      </c>
      <c r="E20" s="664" t="s">
        <v>3482</v>
      </c>
      <c r="F20" s="667">
        <v>3</v>
      </c>
      <c r="G20" s="667">
        <v>238.77</v>
      </c>
      <c r="H20" s="667">
        <v>1</v>
      </c>
      <c r="I20" s="667">
        <v>79.59</v>
      </c>
      <c r="J20" s="667">
        <v>41</v>
      </c>
      <c r="K20" s="667">
        <v>3121.33</v>
      </c>
      <c r="L20" s="667">
        <v>13.072538426100431</v>
      </c>
      <c r="M20" s="667">
        <v>76.13</v>
      </c>
      <c r="N20" s="667">
        <v>217</v>
      </c>
      <c r="O20" s="667">
        <v>16520.21</v>
      </c>
      <c r="P20" s="680">
        <v>69.188800938141299</v>
      </c>
      <c r="Q20" s="668">
        <v>76.13</v>
      </c>
    </row>
    <row r="21" spans="1:17" ht="14.4" customHeight="1" x14ac:dyDescent="0.3">
      <c r="A21" s="663" t="s">
        <v>522</v>
      </c>
      <c r="B21" s="664" t="s">
        <v>3476</v>
      </c>
      <c r="C21" s="664" t="s">
        <v>3408</v>
      </c>
      <c r="D21" s="664" t="s">
        <v>3485</v>
      </c>
      <c r="E21" s="664" t="s">
        <v>3486</v>
      </c>
      <c r="F21" s="667">
        <v>7</v>
      </c>
      <c r="G21" s="667">
        <v>588.55999999999995</v>
      </c>
      <c r="H21" s="667">
        <v>1</v>
      </c>
      <c r="I21" s="667">
        <v>84.08</v>
      </c>
      <c r="J21" s="667"/>
      <c r="K21" s="667"/>
      <c r="L21" s="667"/>
      <c r="M21" s="667"/>
      <c r="N21" s="667"/>
      <c r="O21" s="667"/>
      <c r="P21" s="680"/>
      <c r="Q21" s="668"/>
    </row>
    <row r="22" spans="1:17" ht="14.4" customHeight="1" x14ac:dyDescent="0.3">
      <c r="A22" s="663" t="s">
        <v>522</v>
      </c>
      <c r="B22" s="664" t="s">
        <v>3476</v>
      </c>
      <c r="C22" s="664" t="s">
        <v>3408</v>
      </c>
      <c r="D22" s="664" t="s">
        <v>3487</v>
      </c>
      <c r="E22" s="664" t="s">
        <v>3488</v>
      </c>
      <c r="F22" s="667"/>
      <c r="G22" s="667"/>
      <c r="H22" s="667"/>
      <c r="I22" s="667"/>
      <c r="J22" s="667">
        <v>3</v>
      </c>
      <c r="K22" s="667">
        <v>175.2</v>
      </c>
      <c r="L22" s="667"/>
      <c r="M22" s="667">
        <v>58.4</v>
      </c>
      <c r="N22" s="667">
        <v>6</v>
      </c>
      <c r="O22" s="667">
        <v>350.4</v>
      </c>
      <c r="P22" s="680"/>
      <c r="Q22" s="668">
        <v>58.4</v>
      </c>
    </row>
    <row r="23" spans="1:17" ht="14.4" customHeight="1" x14ac:dyDescent="0.3">
      <c r="A23" s="663" t="s">
        <v>522</v>
      </c>
      <c r="B23" s="664" t="s">
        <v>3476</v>
      </c>
      <c r="C23" s="664" t="s">
        <v>3408</v>
      </c>
      <c r="D23" s="664" t="s">
        <v>3489</v>
      </c>
      <c r="E23" s="664" t="s">
        <v>1817</v>
      </c>
      <c r="F23" s="667">
        <v>21.3</v>
      </c>
      <c r="G23" s="667">
        <v>15416.070000000002</v>
      </c>
      <c r="H23" s="667">
        <v>1</v>
      </c>
      <c r="I23" s="667">
        <v>723.75915492957756</v>
      </c>
      <c r="J23" s="667">
        <v>13.700000000000001</v>
      </c>
      <c r="K23" s="667">
        <v>9484.2900000000009</v>
      </c>
      <c r="L23" s="667">
        <v>0.61522099990464496</v>
      </c>
      <c r="M23" s="667">
        <v>692.28394160583946</v>
      </c>
      <c r="N23" s="667">
        <v>2</v>
      </c>
      <c r="O23" s="667">
        <v>1384.5</v>
      </c>
      <c r="P23" s="680">
        <v>8.9808881251836545E-2</v>
      </c>
      <c r="Q23" s="668">
        <v>692.25</v>
      </c>
    </row>
    <row r="24" spans="1:17" ht="14.4" customHeight="1" x14ac:dyDescent="0.3">
      <c r="A24" s="663" t="s">
        <v>522</v>
      </c>
      <c r="B24" s="664" t="s">
        <v>3476</v>
      </c>
      <c r="C24" s="664" t="s">
        <v>3408</v>
      </c>
      <c r="D24" s="664" t="s">
        <v>3490</v>
      </c>
      <c r="E24" s="664" t="s">
        <v>3491</v>
      </c>
      <c r="F24" s="667"/>
      <c r="G24" s="667"/>
      <c r="H24" s="667"/>
      <c r="I24" s="667"/>
      <c r="J24" s="667">
        <v>16</v>
      </c>
      <c r="K24" s="667">
        <v>53602.080000000002</v>
      </c>
      <c r="L24" s="667"/>
      <c r="M24" s="667">
        <v>3350.13</v>
      </c>
      <c r="N24" s="667"/>
      <c r="O24" s="667"/>
      <c r="P24" s="680"/>
      <c r="Q24" s="668"/>
    </row>
    <row r="25" spans="1:17" ht="14.4" customHeight="1" x14ac:dyDescent="0.3">
      <c r="A25" s="663" t="s">
        <v>522</v>
      </c>
      <c r="B25" s="664" t="s">
        <v>3476</v>
      </c>
      <c r="C25" s="664" t="s">
        <v>3408</v>
      </c>
      <c r="D25" s="664" t="s">
        <v>3492</v>
      </c>
      <c r="E25" s="664" t="s">
        <v>3493</v>
      </c>
      <c r="F25" s="667">
        <v>80</v>
      </c>
      <c r="G25" s="667">
        <v>3800</v>
      </c>
      <c r="H25" s="667">
        <v>1</v>
      </c>
      <c r="I25" s="667">
        <v>47.5</v>
      </c>
      <c r="J25" s="667">
        <v>2</v>
      </c>
      <c r="K25" s="667">
        <v>85.76</v>
      </c>
      <c r="L25" s="667">
        <v>2.2568421052631581E-2</v>
      </c>
      <c r="M25" s="667">
        <v>42.88</v>
      </c>
      <c r="N25" s="667"/>
      <c r="O25" s="667"/>
      <c r="P25" s="680"/>
      <c r="Q25" s="668"/>
    </row>
    <row r="26" spans="1:17" ht="14.4" customHeight="1" x14ac:dyDescent="0.3">
      <c r="A26" s="663" t="s">
        <v>522</v>
      </c>
      <c r="B26" s="664" t="s">
        <v>3476</v>
      </c>
      <c r="C26" s="664" t="s">
        <v>3408</v>
      </c>
      <c r="D26" s="664" t="s">
        <v>3494</v>
      </c>
      <c r="E26" s="664" t="s">
        <v>1797</v>
      </c>
      <c r="F26" s="667">
        <v>142.19999999999999</v>
      </c>
      <c r="G26" s="667">
        <v>54000.46</v>
      </c>
      <c r="H26" s="667">
        <v>1</v>
      </c>
      <c r="I26" s="667">
        <v>379.75007032348805</v>
      </c>
      <c r="J26" s="667">
        <v>167.1</v>
      </c>
      <c r="K26" s="667">
        <v>60699.06</v>
      </c>
      <c r="L26" s="667">
        <v>1.1240470914507024</v>
      </c>
      <c r="M26" s="667">
        <v>363.24991023339317</v>
      </c>
      <c r="N26" s="667">
        <v>241.3</v>
      </c>
      <c r="O26" s="667">
        <v>65565.350000000006</v>
      </c>
      <c r="P26" s="680">
        <v>1.214162805279807</v>
      </c>
      <c r="Q26" s="668">
        <v>271.7171570658931</v>
      </c>
    </row>
    <row r="27" spans="1:17" ht="14.4" customHeight="1" x14ac:dyDescent="0.3">
      <c r="A27" s="663" t="s">
        <v>522</v>
      </c>
      <c r="B27" s="664" t="s">
        <v>3476</v>
      </c>
      <c r="C27" s="664" t="s">
        <v>3408</v>
      </c>
      <c r="D27" s="664" t="s">
        <v>3495</v>
      </c>
      <c r="E27" s="664" t="s">
        <v>3496</v>
      </c>
      <c r="F27" s="667"/>
      <c r="G27" s="667"/>
      <c r="H27" s="667"/>
      <c r="I27" s="667"/>
      <c r="J27" s="667"/>
      <c r="K27" s="667"/>
      <c r="L27" s="667"/>
      <c r="M27" s="667"/>
      <c r="N27" s="667">
        <v>4</v>
      </c>
      <c r="O27" s="667">
        <v>543.46</v>
      </c>
      <c r="P27" s="680"/>
      <c r="Q27" s="668">
        <v>135.86500000000001</v>
      </c>
    </row>
    <row r="28" spans="1:17" ht="14.4" customHeight="1" x14ac:dyDescent="0.3">
      <c r="A28" s="663" t="s">
        <v>522</v>
      </c>
      <c r="B28" s="664" t="s">
        <v>3476</v>
      </c>
      <c r="C28" s="664" t="s">
        <v>3408</v>
      </c>
      <c r="D28" s="664" t="s">
        <v>3497</v>
      </c>
      <c r="E28" s="664" t="s">
        <v>3498</v>
      </c>
      <c r="F28" s="667"/>
      <c r="G28" s="667"/>
      <c r="H28" s="667"/>
      <c r="I28" s="667"/>
      <c r="J28" s="667">
        <v>6</v>
      </c>
      <c r="K28" s="667">
        <v>412.44</v>
      </c>
      <c r="L28" s="667"/>
      <c r="M28" s="667">
        <v>68.739999999999995</v>
      </c>
      <c r="N28" s="667"/>
      <c r="O28" s="667"/>
      <c r="P28" s="680"/>
      <c r="Q28" s="668"/>
    </row>
    <row r="29" spans="1:17" ht="14.4" customHeight="1" x14ac:dyDescent="0.3">
      <c r="A29" s="663" t="s">
        <v>522</v>
      </c>
      <c r="B29" s="664" t="s">
        <v>3476</v>
      </c>
      <c r="C29" s="664" t="s">
        <v>3408</v>
      </c>
      <c r="D29" s="664" t="s">
        <v>3499</v>
      </c>
      <c r="E29" s="664" t="s">
        <v>3500</v>
      </c>
      <c r="F29" s="667"/>
      <c r="G29" s="667"/>
      <c r="H29" s="667"/>
      <c r="I29" s="667"/>
      <c r="J29" s="667"/>
      <c r="K29" s="667"/>
      <c r="L29" s="667"/>
      <c r="M29" s="667"/>
      <c r="N29" s="667">
        <v>25</v>
      </c>
      <c r="O29" s="667">
        <v>3287</v>
      </c>
      <c r="P29" s="680"/>
      <c r="Q29" s="668">
        <v>131.47999999999999</v>
      </c>
    </row>
    <row r="30" spans="1:17" ht="14.4" customHeight="1" x14ac:dyDescent="0.3">
      <c r="A30" s="663" t="s">
        <v>522</v>
      </c>
      <c r="B30" s="664" t="s">
        <v>3476</v>
      </c>
      <c r="C30" s="664" t="s">
        <v>3408</v>
      </c>
      <c r="D30" s="664" t="s">
        <v>3501</v>
      </c>
      <c r="E30" s="664" t="s">
        <v>3502</v>
      </c>
      <c r="F30" s="667">
        <v>3</v>
      </c>
      <c r="G30" s="667">
        <v>122.85</v>
      </c>
      <c r="H30" s="667">
        <v>1</v>
      </c>
      <c r="I30" s="667">
        <v>40.949999999999996</v>
      </c>
      <c r="J30" s="667"/>
      <c r="K30" s="667"/>
      <c r="L30" s="667"/>
      <c r="M30" s="667"/>
      <c r="N30" s="667"/>
      <c r="O30" s="667"/>
      <c r="P30" s="680"/>
      <c r="Q30" s="668"/>
    </row>
    <row r="31" spans="1:17" ht="14.4" customHeight="1" x14ac:dyDescent="0.3">
      <c r="A31" s="663" t="s">
        <v>522</v>
      </c>
      <c r="B31" s="664" t="s">
        <v>3476</v>
      </c>
      <c r="C31" s="664" t="s">
        <v>3408</v>
      </c>
      <c r="D31" s="664" t="s">
        <v>3503</v>
      </c>
      <c r="E31" s="664" t="s">
        <v>3504</v>
      </c>
      <c r="F31" s="667">
        <v>3.8</v>
      </c>
      <c r="G31" s="667">
        <v>14918.49</v>
      </c>
      <c r="H31" s="667">
        <v>1</v>
      </c>
      <c r="I31" s="667">
        <v>3925.9184210526319</v>
      </c>
      <c r="J31" s="667"/>
      <c r="K31" s="667"/>
      <c r="L31" s="667"/>
      <c r="M31" s="667"/>
      <c r="N31" s="667"/>
      <c r="O31" s="667"/>
      <c r="P31" s="680"/>
      <c r="Q31" s="668"/>
    </row>
    <row r="32" spans="1:17" ht="14.4" customHeight="1" x14ac:dyDescent="0.3">
      <c r="A32" s="663" t="s">
        <v>522</v>
      </c>
      <c r="B32" s="664" t="s">
        <v>3476</v>
      </c>
      <c r="C32" s="664" t="s">
        <v>3408</v>
      </c>
      <c r="D32" s="664" t="s">
        <v>3505</v>
      </c>
      <c r="E32" s="664" t="s">
        <v>1426</v>
      </c>
      <c r="F32" s="667">
        <v>3</v>
      </c>
      <c r="G32" s="667">
        <v>13337.99</v>
      </c>
      <c r="H32" s="667">
        <v>1</v>
      </c>
      <c r="I32" s="667">
        <v>4445.9966666666669</v>
      </c>
      <c r="J32" s="667">
        <v>2</v>
      </c>
      <c r="K32" s="667">
        <v>8629.82</v>
      </c>
      <c r="L32" s="667">
        <v>0.64701053157184851</v>
      </c>
      <c r="M32" s="667">
        <v>4314.91</v>
      </c>
      <c r="N32" s="667">
        <v>10</v>
      </c>
      <c r="O32" s="667">
        <v>38274.300000000003</v>
      </c>
      <c r="P32" s="680">
        <v>2.8695703025718271</v>
      </c>
      <c r="Q32" s="668">
        <v>3827.4300000000003</v>
      </c>
    </row>
    <row r="33" spans="1:17" ht="14.4" customHeight="1" x14ac:dyDescent="0.3">
      <c r="A33" s="663" t="s">
        <v>522</v>
      </c>
      <c r="B33" s="664" t="s">
        <v>3476</v>
      </c>
      <c r="C33" s="664" t="s">
        <v>3408</v>
      </c>
      <c r="D33" s="664" t="s">
        <v>3506</v>
      </c>
      <c r="E33" s="664" t="s">
        <v>3507</v>
      </c>
      <c r="F33" s="667"/>
      <c r="G33" s="667"/>
      <c r="H33" s="667"/>
      <c r="I33" s="667"/>
      <c r="J33" s="667">
        <v>1</v>
      </c>
      <c r="K33" s="667">
        <v>8629.83</v>
      </c>
      <c r="L33" s="667"/>
      <c r="M33" s="667">
        <v>8629.83</v>
      </c>
      <c r="N33" s="667">
        <v>21</v>
      </c>
      <c r="O33" s="667">
        <v>178613.19</v>
      </c>
      <c r="P33" s="680"/>
      <c r="Q33" s="668">
        <v>8505.39</v>
      </c>
    </row>
    <row r="34" spans="1:17" ht="14.4" customHeight="1" x14ac:dyDescent="0.3">
      <c r="A34" s="663" t="s">
        <v>522</v>
      </c>
      <c r="B34" s="664" t="s">
        <v>3476</v>
      </c>
      <c r="C34" s="664" t="s">
        <v>3408</v>
      </c>
      <c r="D34" s="664" t="s">
        <v>3508</v>
      </c>
      <c r="E34" s="664" t="s">
        <v>3509</v>
      </c>
      <c r="F34" s="667"/>
      <c r="G34" s="667"/>
      <c r="H34" s="667"/>
      <c r="I34" s="667"/>
      <c r="J34" s="667">
        <v>5</v>
      </c>
      <c r="K34" s="667">
        <v>34060.400000000001</v>
      </c>
      <c r="L34" s="667"/>
      <c r="M34" s="667">
        <v>6812.08</v>
      </c>
      <c r="N34" s="667"/>
      <c r="O34" s="667"/>
      <c r="P34" s="680"/>
      <c r="Q34" s="668"/>
    </row>
    <row r="35" spans="1:17" ht="14.4" customHeight="1" x14ac:dyDescent="0.3">
      <c r="A35" s="663" t="s">
        <v>522</v>
      </c>
      <c r="B35" s="664" t="s">
        <v>3476</v>
      </c>
      <c r="C35" s="664" t="s">
        <v>3408</v>
      </c>
      <c r="D35" s="664" t="s">
        <v>3510</v>
      </c>
      <c r="E35" s="664" t="s">
        <v>1433</v>
      </c>
      <c r="F35" s="667">
        <v>3</v>
      </c>
      <c r="G35" s="667">
        <v>290.89999999999998</v>
      </c>
      <c r="H35" s="667">
        <v>1</v>
      </c>
      <c r="I35" s="667">
        <v>96.966666666666654</v>
      </c>
      <c r="J35" s="667">
        <v>2.2000000000000002</v>
      </c>
      <c r="K35" s="667">
        <v>204.01</v>
      </c>
      <c r="L35" s="667">
        <v>0.70130629082158824</v>
      </c>
      <c r="M35" s="667">
        <v>92.73181818181817</v>
      </c>
      <c r="N35" s="667">
        <v>13</v>
      </c>
      <c r="O35" s="667">
        <v>1024.3999999999999</v>
      </c>
      <c r="P35" s="680">
        <v>3.5214850464077001</v>
      </c>
      <c r="Q35" s="668">
        <v>78.799999999999983</v>
      </c>
    </row>
    <row r="36" spans="1:17" ht="14.4" customHeight="1" x14ac:dyDescent="0.3">
      <c r="A36" s="663" t="s">
        <v>522</v>
      </c>
      <c r="B36" s="664" t="s">
        <v>3476</v>
      </c>
      <c r="C36" s="664" t="s">
        <v>3408</v>
      </c>
      <c r="D36" s="664" t="s">
        <v>3511</v>
      </c>
      <c r="E36" s="664" t="s">
        <v>3512</v>
      </c>
      <c r="F36" s="667">
        <v>44</v>
      </c>
      <c r="G36" s="667">
        <v>2816</v>
      </c>
      <c r="H36" s="667">
        <v>1</v>
      </c>
      <c r="I36" s="667">
        <v>64</v>
      </c>
      <c r="J36" s="667">
        <v>43</v>
      </c>
      <c r="K36" s="667">
        <v>2944.93</v>
      </c>
      <c r="L36" s="667">
        <v>1.0457848011363635</v>
      </c>
      <c r="M36" s="667">
        <v>68.486744186046508</v>
      </c>
      <c r="N36" s="667">
        <v>105</v>
      </c>
      <c r="O36" s="667">
        <v>7365.75</v>
      </c>
      <c r="P36" s="680">
        <v>2.6156782670454546</v>
      </c>
      <c r="Q36" s="668">
        <v>70.150000000000006</v>
      </c>
    </row>
    <row r="37" spans="1:17" ht="14.4" customHeight="1" x14ac:dyDescent="0.3">
      <c r="A37" s="663" t="s">
        <v>522</v>
      </c>
      <c r="B37" s="664" t="s">
        <v>3476</v>
      </c>
      <c r="C37" s="664" t="s">
        <v>3408</v>
      </c>
      <c r="D37" s="664" t="s">
        <v>3513</v>
      </c>
      <c r="E37" s="664" t="s">
        <v>3514</v>
      </c>
      <c r="F37" s="667"/>
      <c r="G37" s="667"/>
      <c r="H37" s="667"/>
      <c r="I37" s="667"/>
      <c r="J37" s="667">
        <v>15</v>
      </c>
      <c r="K37" s="667">
        <v>96874.95</v>
      </c>
      <c r="L37" s="667"/>
      <c r="M37" s="667">
        <v>6458.33</v>
      </c>
      <c r="N37" s="667"/>
      <c r="O37" s="667"/>
      <c r="P37" s="680"/>
      <c r="Q37" s="668"/>
    </row>
    <row r="38" spans="1:17" ht="14.4" customHeight="1" x14ac:dyDescent="0.3">
      <c r="A38" s="663" t="s">
        <v>522</v>
      </c>
      <c r="B38" s="664" t="s">
        <v>3476</v>
      </c>
      <c r="C38" s="664" t="s">
        <v>3408</v>
      </c>
      <c r="D38" s="664" t="s">
        <v>3515</v>
      </c>
      <c r="E38" s="664" t="s">
        <v>1802</v>
      </c>
      <c r="F38" s="667">
        <v>6.2</v>
      </c>
      <c r="G38" s="667">
        <v>5075.41</v>
      </c>
      <c r="H38" s="667">
        <v>1</v>
      </c>
      <c r="I38" s="667">
        <v>818.61451612903227</v>
      </c>
      <c r="J38" s="667">
        <v>11.5</v>
      </c>
      <c r="K38" s="667">
        <v>9240.8200000000015</v>
      </c>
      <c r="L38" s="667">
        <v>1.8207041401581354</v>
      </c>
      <c r="M38" s="667">
        <v>803.54956521739143</v>
      </c>
      <c r="N38" s="667">
        <v>0.7</v>
      </c>
      <c r="O38" s="667">
        <v>559.80999999999995</v>
      </c>
      <c r="P38" s="680">
        <v>0.11029847834953234</v>
      </c>
      <c r="Q38" s="668">
        <v>799.7285714285714</v>
      </c>
    </row>
    <row r="39" spans="1:17" ht="14.4" customHeight="1" x14ac:dyDescent="0.3">
      <c r="A39" s="663" t="s">
        <v>522</v>
      </c>
      <c r="B39" s="664" t="s">
        <v>3476</v>
      </c>
      <c r="C39" s="664" t="s">
        <v>3408</v>
      </c>
      <c r="D39" s="664" t="s">
        <v>3516</v>
      </c>
      <c r="E39" s="664" t="s">
        <v>3517</v>
      </c>
      <c r="F39" s="667"/>
      <c r="G39" s="667"/>
      <c r="H39" s="667"/>
      <c r="I39" s="667"/>
      <c r="J39" s="667"/>
      <c r="K39" s="667"/>
      <c r="L39" s="667"/>
      <c r="M39" s="667"/>
      <c r="N39" s="667">
        <v>3.1</v>
      </c>
      <c r="O39" s="667">
        <v>4897.2199999999993</v>
      </c>
      <c r="P39" s="680"/>
      <c r="Q39" s="668">
        <v>1579.748387096774</v>
      </c>
    </row>
    <row r="40" spans="1:17" ht="14.4" customHeight="1" x14ac:dyDescent="0.3">
      <c r="A40" s="663" t="s">
        <v>522</v>
      </c>
      <c r="B40" s="664" t="s">
        <v>3476</v>
      </c>
      <c r="C40" s="664" t="s">
        <v>3408</v>
      </c>
      <c r="D40" s="664" t="s">
        <v>3518</v>
      </c>
      <c r="E40" s="664" t="s">
        <v>3519</v>
      </c>
      <c r="F40" s="667"/>
      <c r="G40" s="667"/>
      <c r="H40" s="667"/>
      <c r="I40" s="667"/>
      <c r="J40" s="667">
        <v>2</v>
      </c>
      <c r="K40" s="667">
        <v>783.6</v>
      </c>
      <c r="L40" s="667"/>
      <c r="M40" s="667">
        <v>391.8</v>
      </c>
      <c r="N40" s="667"/>
      <c r="O40" s="667"/>
      <c r="P40" s="680"/>
      <c r="Q40" s="668"/>
    </row>
    <row r="41" spans="1:17" ht="14.4" customHeight="1" x14ac:dyDescent="0.3">
      <c r="A41" s="663" t="s">
        <v>522</v>
      </c>
      <c r="B41" s="664" t="s">
        <v>3476</v>
      </c>
      <c r="C41" s="664" t="s">
        <v>3408</v>
      </c>
      <c r="D41" s="664" t="s">
        <v>3520</v>
      </c>
      <c r="E41" s="664" t="s">
        <v>3521</v>
      </c>
      <c r="F41" s="667"/>
      <c r="G41" s="667"/>
      <c r="H41" s="667"/>
      <c r="I41" s="667"/>
      <c r="J41" s="667"/>
      <c r="K41" s="667"/>
      <c r="L41" s="667"/>
      <c r="M41" s="667"/>
      <c r="N41" s="667">
        <v>11</v>
      </c>
      <c r="O41" s="667">
        <v>2411.1999999999998</v>
      </c>
      <c r="P41" s="680"/>
      <c r="Q41" s="668">
        <v>219.2</v>
      </c>
    </row>
    <row r="42" spans="1:17" ht="14.4" customHeight="1" x14ac:dyDescent="0.3">
      <c r="A42" s="663" t="s">
        <v>522</v>
      </c>
      <c r="B42" s="664" t="s">
        <v>3476</v>
      </c>
      <c r="C42" s="664" t="s">
        <v>3408</v>
      </c>
      <c r="D42" s="664" t="s">
        <v>3522</v>
      </c>
      <c r="E42" s="664" t="s">
        <v>1499</v>
      </c>
      <c r="F42" s="667"/>
      <c r="G42" s="667"/>
      <c r="H42" s="667"/>
      <c r="I42" s="667"/>
      <c r="J42" s="667"/>
      <c r="K42" s="667"/>
      <c r="L42" s="667"/>
      <c r="M42" s="667"/>
      <c r="N42" s="667">
        <v>5.2</v>
      </c>
      <c r="O42" s="667">
        <v>2007.46</v>
      </c>
      <c r="P42" s="680"/>
      <c r="Q42" s="668">
        <v>386.05</v>
      </c>
    </row>
    <row r="43" spans="1:17" ht="14.4" customHeight="1" x14ac:dyDescent="0.3">
      <c r="A43" s="663" t="s">
        <v>522</v>
      </c>
      <c r="B43" s="664" t="s">
        <v>3476</v>
      </c>
      <c r="C43" s="664" t="s">
        <v>3408</v>
      </c>
      <c r="D43" s="664" t="s">
        <v>3523</v>
      </c>
      <c r="E43" s="664" t="s">
        <v>1502</v>
      </c>
      <c r="F43" s="667"/>
      <c r="G43" s="667"/>
      <c r="H43" s="667"/>
      <c r="I43" s="667"/>
      <c r="J43" s="667">
        <v>13.2</v>
      </c>
      <c r="K43" s="667">
        <v>10311.700000000001</v>
      </c>
      <c r="L43" s="667"/>
      <c r="M43" s="667">
        <v>781.18939393939399</v>
      </c>
      <c r="N43" s="667">
        <v>1.7000000000000002</v>
      </c>
      <c r="O43" s="667">
        <v>1312.6399999999999</v>
      </c>
      <c r="P43" s="680"/>
      <c r="Q43" s="668">
        <v>772.14117647058811</v>
      </c>
    </row>
    <row r="44" spans="1:17" ht="14.4" customHeight="1" x14ac:dyDescent="0.3">
      <c r="A44" s="663" t="s">
        <v>522</v>
      </c>
      <c r="B44" s="664" t="s">
        <v>3476</v>
      </c>
      <c r="C44" s="664" t="s">
        <v>3408</v>
      </c>
      <c r="D44" s="664" t="s">
        <v>3524</v>
      </c>
      <c r="E44" s="664"/>
      <c r="F44" s="667"/>
      <c r="G44" s="667"/>
      <c r="H44" s="667"/>
      <c r="I44" s="667"/>
      <c r="J44" s="667">
        <v>2.2000000000000002</v>
      </c>
      <c r="K44" s="667">
        <v>2892.56</v>
      </c>
      <c r="L44" s="667"/>
      <c r="M44" s="667">
        <v>1314.8</v>
      </c>
      <c r="N44" s="667"/>
      <c r="O44" s="667"/>
      <c r="P44" s="680"/>
      <c r="Q44" s="668"/>
    </row>
    <row r="45" spans="1:17" ht="14.4" customHeight="1" x14ac:dyDescent="0.3">
      <c r="A45" s="663" t="s">
        <v>522</v>
      </c>
      <c r="B45" s="664" t="s">
        <v>3476</v>
      </c>
      <c r="C45" s="664" t="s">
        <v>3408</v>
      </c>
      <c r="D45" s="664" t="s">
        <v>3525</v>
      </c>
      <c r="E45" s="664" t="s">
        <v>3526</v>
      </c>
      <c r="F45" s="667">
        <v>11.100000000000001</v>
      </c>
      <c r="G45" s="667">
        <v>40271.170000000006</v>
      </c>
      <c r="H45" s="667">
        <v>1</v>
      </c>
      <c r="I45" s="667">
        <v>3628.0333333333333</v>
      </c>
      <c r="J45" s="667">
        <v>7.3</v>
      </c>
      <c r="K45" s="667">
        <v>22141.35</v>
      </c>
      <c r="L45" s="667">
        <v>0.54980647445803033</v>
      </c>
      <c r="M45" s="667">
        <v>3033.0616438356165</v>
      </c>
      <c r="N45" s="667"/>
      <c r="O45" s="667"/>
      <c r="P45" s="680"/>
      <c r="Q45" s="668"/>
    </row>
    <row r="46" spans="1:17" ht="14.4" customHeight="1" x14ac:dyDescent="0.3">
      <c r="A46" s="663" t="s">
        <v>522</v>
      </c>
      <c r="B46" s="664" t="s">
        <v>3476</v>
      </c>
      <c r="C46" s="664" t="s">
        <v>3408</v>
      </c>
      <c r="D46" s="664" t="s">
        <v>3527</v>
      </c>
      <c r="E46" s="664" t="s">
        <v>1541</v>
      </c>
      <c r="F46" s="667"/>
      <c r="G46" s="667"/>
      <c r="H46" s="667"/>
      <c r="I46" s="667"/>
      <c r="J46" s="667">
        <v>3.8</v>
      </c>
      <c r="K46" s="667">
        <v>1629.25</v>
      </c>
      <c r="L46" s="667"/>
      <c r="M46" s="667">
        <v>428.75</v>
      </c>
      <c r="N46" s="667">
        <v>1.5</v>
      </c>
      <c r="O46" s="667">
        <v>573.9</v>
      </c>
      <c r="P46" s="680"/>
      <c r="Q46" s="668">
        <v>382.59999999999997</v>
      </c>
    </row>
    <row r="47" spans="1:17" ht="14.4" customHeight="1" x14ac:dyDescent="0.3">
      <c r="A47" s="663" t="s">
        <v>522</v>
      </c>
      <c r="B47" s="664" t="s">
        <v>3476</v>
      </c>
      <c r="C47" s="664" t="s">
        <v>3408</v>
      </c>
      <c r="D47" s="664" t="s">
        <v>3528</v>
      </c>
      <c r="E47" s="664" t="s">
        <v>1538</v>
      </c>
      <c r="F47" s="667"/>
      <c r="G47" s="667"/>
      <c r="H47" s="667"/>
      <c r="I47" s="667"/>
      <c r="J47" s="667"/>
      <c r="K47" s="667"/>
      <c r="L47" s="667"/>
      <c r="M47" s="667"/>
      <c r="N47" s="667">
        <v>6</v>
      </c>
      <c r="O47" s="667">
        <v>61976.94</v>
      </c>
      <c r="P47" s="680"/>
      <c r="Q47" s="668">
        <v>10329.49</v>
      </c>
    </row>
    <row r="48" spans="1:17" ht="14.4" customHeight="1" x14ac:dyDescent="0.3">
      <c r="A48" s="663" t="s">
        <v>522</v>
      </c>
      <c r="B48" s="664" t="s">
        <v>3476</v>
      </c>
      <c r="C48" s="664" t="s">
        <v>3408</v>
      </c>
      <c r="D48" s="664" t="s">
        <v>3529</v>
      </c>
      <c r="E48" s="664" t="s">
        <v>1541</v>
      </c>
      <c r="F48" s="667"/>
      <c r="G48" s="667"/>
      <c r="H48" s="667"/>
      <c r="I48" s="667"/>
      <c r="J48" s="667">
        <v>0.3</v>
      </c>
      <c r="K48" s="667">
        <v>257.26</v>
      </c>
      <c r="L48" s="667"/>
      <c r="M48" s="667">
        <v>857.5333333333333</v>
      </c>
      <c r="N48" s="667">
        <v>8.1000000000000014</v>
      </c>
      <c r="O48" s="667">
        <v>6604.45</v>
      </c>
      <c r="P48" s="680"/>
      <c r="Q48" s="668">
        <v>815.36419753086398</v>
      </c>
    </row>
    <row r="49" spans="1:17" ht="14.4" customHeight="1" x14ac:dyDescent="0.3">
      <c r="A49" s="663" t="s">
        <v>522</v>
      </c>
      <c r="B49" s="664" t="s">
        <v>3476</v>
      </c>
      <c r="C49" s="664" t="s">
        <v>3408</v>
      </c>
      <c r="D49" s="664" t="s">
        <v>3530</v>
      </c>
      <c r="E49" s="664" t="s">
        <v>3531</v>
      </c>
      <c r="F49" s="667">
        <v>5</v>
      </c>
      <c r="G49" s="667">
        <v>34085</v>
      </c>
      <c r="H49" s="667">
        <v>1</v>
      </c>
      <c r="I49" s="667">
        <v>6817</v>
      </c>
      <c r="J49" s="667"/>
      <c r="K49" s="667"/>
      <c r="L49" s="667"/>
      <c r="M49" s="667"/>
      <c r="N49" s="667"/>
      <c r="O49" s="667"/>
      <c r="P49" s="680"/>
      <c r="Q49" s="668"/>
    </row>
    <row r="50" spans="1:17" ht="14.4" customHeight="1" x14ac:dyDescent="0.3">
      <c r="A50" s="663" t="s">
        <v>522</v>
      </c>
      <c r="B50" s="664" t="s">
        <v>3476</v>
      </c>
      <c r="C50" s="664" t="s">
        <v>3408</v>
      </c>
      <c r="D50" s="664" t="s">
        <v>3532</v>
      </c>
      <c r="E50" s="664" t="s">
        <v>1493</v>
      </c>
      <c r="F50" s="667"/>
      <c r="G50" s="667"/>
      <c r="H50" s="667"/>
      <c r="I50" s="667"/>
      <c r="J50" s="667"/>
      <c r="K50" s="667"/>
      <c r="L50" s="667"/>
      <c r="M50" s="667"/>
      <c r="N50" s="667">
        <v>51.9</v>
      </c>
      <c r="O50" s="667">
        <v>110318.64</v>
      </c>
      <c r="P50" s="680"/>
      <c r="Q50" s="668">
        <v>2125.6</v>
      </c>
    </row>
    <row r="51" spans="1:17" ht="14.4" customHeight="1" x14ac:dyDescent="0.3">
      <c r="A51" s="663" t="s">
        <v>522</v>
      </c>
      <c r="B51" s="664" t="s">
        <v>3476</v>
      </c>
      <c r="C51" s="664" t="s">
        <v>3408</v>
      </c>
      <c r="D51" s="664" t="s">
        <v>3533</v>
      </c>
      <c r="E51" s="664" t="s">
        <v>3534</v>
      </c>
      <c r="F51" s="667">
        <v>4</v>
      </c>
      <c r="G51" s="667">
        <v>15703.67</v>
      </c>
      <c r="H51" s="667">
        <v>1</v>
      </c>
      <c r="I51" s="667">
        <v>3925.9175</v>
      </c>
      <c r="J51" s="667">
        <v>8.4</v>
      </c>
      <c r="K51" s="667">
        <v>31543.68</v>
      </c>
      <c r="L51" s="667">
        <v>2.0086820469355251</v>
      </c>
      <c r="M51" s="667">
        <v>3755.2</v>
      </c>
      <c r="N51" s="667">
        <v>13.400000000000002</v>
      </c>
      <c r="O51" s="667">
        <v>43734.020000000004</v>
      </c>
      <c r="P51" s="680">
        <v>2.78495536393722</v>
      </c>
      <c r="Q51" s="668">
        <v>3263.7328358208952</v>
      </c>
    </row>
    <row r="52" spans="1:17" ht="14.4" customHeight="1" x14ac:dyDescent="0.3">
      <c r="A52" s="663" t="s">
        <v>522</v>
      </c>
      <c r="B52" s="664" t="s">
        <v>3476</v>
      </c>
      <c r="C52" s="664" t="s">
        <v>3408</v>
      </c>
      <c r="D52" s="664" t="s">
        <v>3535</v>
      </c>
      <c r="E52" s="664" t="s">
        <v>1496</v>
      </c>
      <c r="F52" s="667"/>
      <c r="G52" s="667"/>
      <c r="H52" s="667"/>
      <c r="I52" s="667"/>
      <c r="J52" s="667"/>
      <c r="K52" s="667"/>
      <c r="L52" s="667"/>
      <c r="M52" s="667"/>
      <c r="N52" s="667">
        <v>1.3</v>
      </c>
      <c r="O52" s="667">
        <v>254.67</v>
      </c>
      <c r="P52" s="680"/>
      <c r="Q52" s="668">
        <v>195.89999999999998</v>
      </c>
    </row>
    <row r="53" spans="1:17" ht="14.4" customHeight="1" x14ac:dyDescent="0.3">
      <c r="A53" s="663" t="s">
        <v>522</v>
      </c>
      <c r="B53" s="664" t="s">
        <v>3476</v>
      </c>
      <c r="C53" s="664" t="s">
        <v>3408</v>
      </c>
      <c r="D53" s="664" t="s">
        <v>3536</v>
      </c>
      <c r="E53" s="664" t="s">
        <v>1805</v>
      </c>
      <c r="F53" s="667"/>
      <c r="G53" s="667"/>
      <c r="H53" s="667"/>
      <c r="I53" s="667"/>
      <c r="J53" s="667"/>
      <c r="K53" s="667"/>
      <c r="L53" s="667"/>
      <c r="M53" s="667"/>
      <c r="N53" s="667">
        <v>2.61</v>
      </c>
      <c r="O53" s="667">
        <v>2988.54</v>
      </c>
      <c r="P53" s="680"/>
      <c r="Q53" s="668">
        <v>1145.0344827586207</v>
      </c>
    </row>
    <row r="54" spans="1:17" ht="14.4" customHeight="1" x14ac:dyDescent="0.3">
      <c r="A54" s="663" t="s">
        <v>522</v>
      </c>
      <c r="B54" s="664" t="s">
        <v>3476</v>
      </c>
      <c r="C54" s="664" t="s">
        <v>3408</v>
      </c>
      <c r="D54" s="664" t="s">
        <v>1550</v>
      </c>
      <c r="E54" s="664" t="s">
        <v>1551</v>
      </c>
      <c r="F54" s="667"/>
      <c r="G54" s="667"/>
      <c r="H54" s="667"/>
      <c r="I54" s="667"/>
      <c r="J54" s="667"/>
      <c r="K54" s="667"/>
      <c r="L54" s="667"/>
      <c r="M54" s="667"/>
      <c r="N54" s="667">
        <v>14</v>
      </c>
      <c r="O54" s="667">
        <v>120817.62</v>
      </c>
      <c r="P54" s="680"/>
      <c r="Q54" s="668">
        <v>8629.83</v>
      </c>
    </row>
    <row r="55" spans="1:17" ht="14.4" customHeight="1" x14ac:dyDescent="0.3">
      <c r="A55" s="663" t="s">
        <v>522</v>
      </c>
      <c r="B55" s="664" t="s">
        <v>3476</v>
      </c>
      <c r="C55" s="664" t="s">
        <v>3408</v>
      </c>
      <c r="D55" s="664" t="s">
        <v>1553</v>
      </c>
      <c r="E55" s="664" t="s">
        <v>1554</v>
      </c>
      <c r="F55" s="667"/>
      <c r="G55" s="667"/>
      <c r="H55" s="667"/>
      <c r="I55" s="667"/>
      <c r="J55" s="667"/>
      <c r="K55" s="667"/>
      <c r="L55" s="667"/>
      <c r="M55" s="667"/>
      <c r="N55" s="667">
        <v>4</v>
      </c>
      <c r="O55" s="667">
        <v>17259.64</v>
      </c>
      <c r="P55" s="680"/>
      <c r="Q55" s="668">
        <v>4314.91</v>
      </c>
    </row>
    <row r="56" spans="1:17" ht="14.4" customHeight="1" x14ac:dyDescent="0.3">
      <c r="A56" s="663" t="s">
        <v>522</v>
      </c>
      <c r="B56" s="664" t="s">
        <v>3476</v>
      </c>
      <c r="C56" s="664" t="s">
        <v>3408</v>
      </c>
      <c r="D56" s="664" t="s">
        <v>3537</v>
      </c>
      <c r="E56" s="664" t="s">
        <v>3538</v>
      </c>
      <c r="F56" s="667"/>
      <c r="G56" s="667"/>
      <c r="H56" s="667"/>
      <c r="I56" s="667"/>
      <c r="J56" s="667"/>
      <c r="K56" s="667"/>
      <c r="L56" s="667"/>
      <c r="M56" s="667"/>
      <c r="N56" s="667">
        <v>17</v>
      </c>
      <c r="O56" s="667">
        <v>18016.259999999998</v>
      </c>
      <c r="P56" s="680"/>
      <c r="Q56" s="668">
        <v>1059.78</v>
      </c>
    </row>
    <row r="57" spans="1:17" ht="14.4" customHeight="1" x14ac:dyDescent="0.3">
      <c r="A57" s="663" t="s">
        <v>522</v>
      </c>
      <c r="B57" s="664" t="s">
        <v>3476</v>
      </c>
      <c r="C57" s="664" t="s">
        <v>3539</v>
      </c>
      <c r="D57" s="664" t="s">
        <v>3540</v>
      </c>
      <c r="E57" s="664"/>
      <c r="F57" s="667">
        <v>8</v>
      </c>
      <c r="G57" s="667">
        <v>14504</v>
      </c>
      <c r="H57" s="667">
        <v>1</v>
      </c>
      <c r="I57" s="667">
        <v>1813</v>
      </c>
      <c r="J57" s="667">
        <v>10</v>
      </c>
      <c r="K57" s="667">
        <v>18123</v>
      </c>
      <c r="L57" s="667">
        <v>1.2495173745173744</v>
      </c>
      <c r="M57" s="667">
        <v>1812.3</v>
      </c>
      <c r="N57" s="667">
        <v>28</v>
      </c>
      <c r="O57" s="667">
        <v>56000</v>
      </c>
      <c r="P57" s="680">
        <v>3.8610038610038608</v>
      </c>
      <c r="Q57" s="668">
        <v>2000</v>
      </c>
    </row>
    <row r="58" spans="1:17" ht="14.4" customHeight="1" x14ac:dyDescent="0.3">
      <c r="A58" s="663" t="s">
        <v>522</v>
      </c>
      <c r="B58" s="664" t="s">
        <v>3476</v>
      </c>
      <c r="C58" s="664" t="s">
        <v>3539</v>
      </c>
      <c r="D58" s="664" t="s">
        <v>3541</v>
      </c>
      <c r="E58" s="664"/>
      <c r="F58" s="667"/>
      <c r="G58" s="667"/>
      <c r="H58" s="667"/>
      <c r="I58" s="667"/>
      <c r="J58" s="667"/>
      <c r="K58" s="667"/>
      <c r="L58" s="667"/>
      <c r="M58" s="667"/>
      <c r="N58" s="667">
        <v>4</v>
      </c>
      <c r="O58" s="667">
        <v>9841</v>
      </c>
      <c r="P58" s="680"/>
      <c r="Q58" s="668">
        <v>2460.25</v>
      </c>
    </row>
    <row r="59" spans="1:17" ht="14.4" customHeight="1" x14ac:dyDescent="0.3">
      <c r="A59" s="663" t="s">
        <v>522</v>
      </c>
      <c r="B59" s="664" t="s">
        <v>3476</v>
      </c>
      <c r="C59" s="664" t="s">
        <v>3539</v>
      </c>
      <c r="D59" s="664" t="s">
        <v>3542</v>
      </c>
      <c r="E59" s="664"/>
      <c r="F59" s="667">
        <v>1</v>
      </c>
      <c r="G59" s="667">
        <v>8191</v>
      </c>
      <c r="H59" s="667">
        <v>1</v>
      </c>
      <c r="I59" s="667">
        <v>8191</v>
      </c>
      <c r="J59" s="667"/>
      <c r="K59" s="667"/>
      <c r="L59" s="667"/>
      <c r="M59" s="667"/>
      <c r="N59" s="667"/>
      <c r="O59" s="667"/>
      <c r="P59" s="680"/>
      <c r="Q59" s="668"/>
    </row>
    <row r="60" spans="1:17" ht="14.4" customHeight="1" x14ac:dyDescent="0.3">
      <c r="A60" s="663" t="s">
        <v>522</v>
      </c>
      <c r="B60" s="664" t="s">
        <v>3476</v>
      </c>
      <c r="C60" s="664" t="s">
        <v>3539</v>
      </c>
      <c r="D60" s="664" t="s">
        <v>3543</v>
      </c>
      <c r="E60" s="664"/>
      <c r="F60" s="667">
        <v>3</v>
      </c>
      <c r="G60" s="667">
        <v>23301</v>
      </c>
      <c r="H60" s="667">
        <v>1</v>
      </c>
      <c r="I60" s="667">
        <v>7767</v>
      </c>
      <c r="J60" s="667">
        <v>1</v>
      </c>
      <c r="K60" s="667">
        <v>8074.36</v>
      </c>
      <c r="L60" s="667">
        <v>0.34652418351143727</v>
      </c>
      <c r="M60" s="667">
        <v>8074.36</v>
      </c>
      <c r="N60" s="667"/>
      <c r="O60" s="667"/>
      <c r="P60" s="680"/>
      <c r="Q60" s="668"/>
    </row>
    <row r="61" spans="1:17" ht="14.4" customHeight="1" x14ac:dyDescent="0.3">
      <c r="A61" s="663" t="s">
        <v>522</v>
      </c>
      <c r="B61" s="664" t="s">
        <v>3476</v>
      </c>
      <c r="C61" s="664" t="s">
        <v>3539</v>
      </c>
      <c r="D61" s="664" t="s">
        <v>3544</v>
      </c>
      <c r="E61" s="664"/>
      <c r="F61" s="667">
        <v>5</v>
      </c>
      <c r="G61" s="667">
        <v>4599.1399999999994</v>
      </c>
      <c r="H61" s="667">
        <v>1</v>
      </c>
      <c r="I61" s="667">
        <v>919.82799999999986</v>
      </c>
      <c r="J61" s="667">
        <v>8</v>
      </c>
      <c r="K61" s="667">
        <v>6134</v>
      </c>
      <c r="L61" s="667">
        <v>1.3337276099444682</v>
      </c>
      <c r="M61" s="667">
        <v>766.75</v>
      </c>
      <c r="N61" s="667">
        <v>15</v>
      </c>
      <c r="O61" s="667">
        <v>14058</v>
      </c>
      <c r="P61" s="680">
        <v>3.0566584187478534</v>
      </c>
      <c r="Q61" s="668">
        <v>937.2</v>
      </c>
    </row>
    <row r="62" spans="1:17" ht="14.4" customHeight="1" x14ac:dyDescent="0.3">
      <c r="A62" s="663" t="s">
        <v>522</v>
      </c>
      <c r="B62" s="664" t="s">
        <v>3476</v>
      </c>
      <c r="C62" s="664" t="s">
        <v>3545</v>
      </c>
      <c r="D62" s="664" t="s">
        <v>3546</v>
      </c>
      <c r="E62" s="664" t="s">
        <v>3547</v>
      </c>
      <c r="F62" s="667"/>
      <c r="G62" s="667"/>
      <c r="H62" s="667"/>
      <c r="I62" s="667"/>
      <c r="J62" s="667"/>
      <c r="K62" s="667"/>
      <c r="L62" s="667"/>
      <c r="M62" s="667"/>
      <c r="N62" s="667">
        <v>1</v>
      </c>
      <c r="O62" s="667">
        <v>4101.82</v>
      </c>
      <c r="P62" s="680"/>
      <c r="Q62" s="668">
        <v>4101.82</v>
      </c>
    </row>
    <row r="63" spans="1:17" ht="14.4" customHeight="1" x14ac:dyDescent="0.3">
      <c r="A63" s="663" t="s">
        <v>522</v>
      </c>
      <c r="B63" s="664" t="s">
        <v>3476</v>
      </c>
      <c r="C63" s="664" t="s">
        <v>3545</v>
      </c>
      <c r="D63" s="664" t="s">
        <v>3548</v>
      </c>
      <c r="E63" s="664" t="s">
        <v>3549</v>
      </c>
      <c r="F63" s="667">
        <v>8</v>
      </c>
      <c r="G63" s="667">
        <v>36944</v>
      </c>
      <c r="H63" s="667">
        <v>1</v>
      </c>
      <c r="I63" s="667">
        <v>4618</v>
      </c>
      <c r="J63" s="667">
        <v>7</v>
      </c>
      <c r="K63" s="667">
        <v>32326</v>
      </c>
      <c r="L63" s="667">
        <v>0.875</v>
      </c>
      <c r="M63" s="667">
        <v>4618</v>
      </c>
      <c r="N63" s="667">
        <v>1</v>
      </c>
      <c r="O63" s="667">
        <v>4618</v>
      </c>
      <c r="P63" s="680">
        <v>0.125</v>
      </c>
      <c r="Q63" s="668">
        <v>4618</v>
      </c>
    </row>
    <row r="64" spans="1:17" ht="14.4" customHeight="1" x14ac:dyDescent="0.3">
      <c r="A64" s="663" t="s">
        <v>522</v>
      </c>
      <c r="B64" s="664" t="s">
        <v>3476</v>
      </c>
      <c r="C64" s="664" t="s">
        <v>3545</v>
      </c>
      <c r="D64" s="664" t="s">
        <v>3550</v>
      </c>
      <c r="E64" s="664" t="s">
        <v>3551</v>
      </c>
      <c r="F64" s="667">
        <v>4</v>
      </c>
      <c r="G64" s="667">
        <v>2226</v>
      </c>
      <c r="H64" s="667">
        <v>1</v>
      </c>
      <c r="I64" s="667">
        <v>556.5</v>
      </c>
      <c r="J64" s="667">
        <v>3</v>
      </c>
      <c r="K64" s="667">
        <v>1669.5</v>
      </c>
      <c r="L64" s="667">
        <v>0.75</v>
      </c>
      <c r="M64" s="667">
        <v>556.5</v>
      </c>
      <c r="N64" s="667">
        <v>13</v>
      </c>
      <c r="O64" s="667">
        <v>7234.5</v>
      </c>
      <c r="P64" s="680">
        <v>3.25</v>
      </c>
      <c r="Q64" s="668">
        <v>556.5</v>
      </c>
    </row>
    <row r="65" spans="1:17" ht="14.4" customHeight="1" x14ac:dyDescent="0.3">
      <c r="A65" s="663" t="s">
        <v>522</v>
      </c>
      <c r="B65" s="664" t="s">
        <v>3476</v>
      </c>
      <c r="C65" s="664" t="s">
        <v>3545</v>
      </c>
      <c r="D65" s="664" t="s">
        <v>3552</v>
      </c>
      <c r="E65" s="664" t="s">
        <v>3553</v>
      </c>
      <c r="F65" s="667">
        <v>5</v>
      </c>
      <c r="G65" s="667">
        <v>678.45</v>
      </c>
      <c r="H65" s="667">
        <v>1</v>
      </c>
      <c r="I65" s="667">
        <v>135.69</v>
      </c>
      <c r="J65" s="667">
        <v>7</v>
      </c>
      <c r="K65" s="667">
        <v>949.82999999999993</v>
      </c>
      <c r="L65" s="667">
        <v>1.3999999999999997</v>
      </c>
      <c r="M65" s="667">
        <v>135.69</v>
      </c>
      <c r="N65" s="667">
        <v>6</v>
      </c>
      <c r="O65" s="667">
        <v>814.14</v>
      </c>
      <c r="P65" s="680">
        <v>1.2</v>
      </c>
      <c r="Q65" s="668">
        <v>135.69</v>
      </c>
    </row>
    <row r="66" spans="1:17" ht="14.4" customHeight="1" x14ac:dyDescent="0.3">
      <c r="A66" s="663" t="s">
        <v>522</v>
      </c>
      <c r="B66" s="664" t="s">
        <v>3476</v>
      </c>
      <c r="C66" s="664" t="s">
        <v>3545</v>
      </c>
      <c r="D66" s="664" t="s">
        <v>3554</v>
      </c>
      <c r="E66" s="664" t="s">
        <v>3553</v>
      </c>
      <c r="F66" s="667">
        <v>11</v>
      </c>
      <c r="G66" s="667">
        <v>1873.3</v>
      </c>
      <c r="H66" s="667">
        <v>1</v>
      </c>
      <c r="I66" s="667">
        <v>170.29999999999998</v>
      </c>
      <c r="J66" s="667">
        <v>10</v>
      </c>
      <c r="K66" s="667">
        <v>1703</v>
      </c>
      <c r="L66" s="667">
        <v>0.90909090909090906</v>
      </c>
      <c r="M66" s="667">
        <v>170.3</v>
      </c>
      <c r="N66" s="667">
        <v>13</v>
      </c>
      <c r="O66" s="667">
        <v>2213.9</v>
      </c>
      <c r="P66" s="680">
        <v>1.1818181818181819</v>
      </c>
      <c r="Q66" s="668">
        <v>170.3</v>
      </c>
    </row>
    <row r="67" spans="1:17" ht="14.4" customHeight="1" x14ac:dyDescent="0.3">
      <c r="A67" s="663" t="s">
        <v>522</v>
      </c>
      <c r="B67" s="664" t="s">
        <v>3476</v>
      </c>
      <c r="C67" s="664" t="s">
        <v>3545</v>
      </c>
      <c r="D67" s="664" t="s">
        <v>3555</v>
      </c>
      <c r="E67" s="664" t="s">
        <v>3556</v>
      </c>
      <c r="F67" s="667"/>
      <c r="G67" s="667"/>
      <c r="H67" s="667"/>
      <c r="I67" s="667"/>
      <c r="J67" s="667">
        <v>1</v>
      </c>
      <c r="K67" s="667">
        <v>96.6</v>
      </c>
      <c r="L67" s="667"/>
      <c r="M67" s="667">
        <v>96.6</v>
      </c>
      <c r="N67" s="667"/>
      <c r="O67" s="667"/>
      <c r="P67" s="680"/>
      <c r="Q67" s="668"/>
    </row>
    <row r="68" spans="1:17" ht="14.4" customHeight="1" x14ac:dyDescent="0.3">
      <c r="A68" s="663" t="s">
        <v>522</v>
      </c>
      <c r="B68" s="664" t="s">
        <v>3476</v>
      </c>
      <c r="C68" s="664" t="s">
        <v>3545</v>
      </c>
      <c r="D68" s="664" t="s">
        <v>3557</v>
      </c>
      <c r="E68" s="664" t="s">
        <v>3558</v>
      </c>
      <c r="F68" s="667"/>
      <c r="G68" s="667"/>
      <c r="H68" s="667"/>
      <c r="I68" s="667"/>
      <c r="J68" s="667">
        <v>20</v>
      </c>
      <c r="K68" s="667">
        <v>9493</v>
      </c>
      <c r="L68" s="667"/>
      <c r="M68" s="667">
        <v>474.65</v>
      </c>
      <c r="N68" s="667">
        <v>21</v>
      </c>
      <c r="O68" s="667">
        <v>9967.65</v>
      </c>
      <c r="P68" s="680"/>
      <c r="Q68" s="668">
        <v>474.65</v>
      </c>
    </row>
    <row r="69" spans="1:17" ht="14.4" customHeight="1" x14ac:dyDescent="0.3">
      <c r="A69" s="663" t="s">
        <v>522</v>
      </c>
      <c r="B69" s="664" t="s">
        <v>3476</v>
      </c>
      <c r="C69" s="664" t="s">
        <v>3545</v>
      </c>
      <c r="D69" s="664" t="s">
        <v>3559</v>
      </c>
      <c r="E69" s="664" t="s">
        <v>3560</v>
      </c>
      <c r="F69" s="667">
        <v>4</v>
      </c>
      <c r="G69" s="667">
        <v>625.96</v>
      </c>
      <c r="H69" s="667">
        <v>1</v>
      </c>
      <c r="I69" s="667">
        <v>156.49</v>
      </c>
      <c r="J69" s="667"/>
      <c r="K69" s="667"/>
      <c r="L69" s="667"/>
      <c r="M69" s="667"/>
      <c r="N69" s="667">
        <v>10</v>
      </c>
      <c r="O69" s="667">
        <v>1564.9</v>
      </c>
      <c r="P69" s="680">
        <v>2.5</v>
      </c>
      <c r="Q69" s="668">
        <v>156.49</v>
      </c>
    </row>
    <row r="70" spans="1:17" ht="14.4" customHeight="1" x14ac:dyDescent="0.3">
      <c r="A70" s="663" t="s">
        <v>522</v>
      </c>
      <c r="B70" s="664" t="s">
        <v>3476</v>
      </c>
      <c r="C70" s="664" t="s">
        <v>3545</v>
      </c>
      <c r="D70" s="664" t="s">
        <v>3561</v>
      </c>
      <c r="E70" s="664" t="s">
        <v>3558</v>
      </c>
      <c r="F70" s="667">
        <v>109</v>
      </c>
      <c r="G70" s="667">
        <v>17057.41</v>
      </c>
      <c r="H70" s="667">
        <v>1</v>
      </c>
      <c r="I70" s="667">
        <v>156.49</v>
      </c>
      <c r="J70" s="667">
        <v>146</v>
      </c>
      <c r="K70" s="667">
        <v>22847.54</v>
      </c>
      <c r="L70" s="667">
        <v>1.3394495412844036</v>
      </c>
      <c r="M70" s="667">
        <v>156.49</v>
      </c>
      <c r="N70" s="667">
        <v>52</v>
      </c>
      <c r="O70" s="667">
        <v>8137.4800000000005</v>
      </c>
      <c r="P70" s="680">
        <v>0.47706422018348627</v>
      </c>
      <c r="Q70" s="668">
        <v>156.49</v>
      </c>
    </row>
    <row r="71" spans="1:17" ht="14.4" customHeight="1" x14ac:dyDescent="0.3">
      <c r="A71" s="663" t="s">
        <v>522</v>
      </c>
      <c r="B71" s="664" t="s">
        <v>3476</v>
      </c>
      <c r="C71" s="664" t="s">
        <v>3545</v>
      </c>
      <c r="D71" s="664" t="s">
        <v>3562</v>
      </c>
      <c r="E71" s="664" t="s">
        <v>3558</v>
      </c>
      <c r="F71" s="667">
        <v>139</v>
      </c>
      <c r="G71" s="667">
        <v>23913.559999999998</v>
      </c>
      <c r="H71" s="667">
        <v>1</v>
      </c>
      <c r="I71" s="667">
        <v>172.04</v>
      </c>
      <c r="J71" s="667">
        <v>116</v>
      </c>
      <c r="K71" s="667">
        <v>19956.64</v>
      </c>
      <c r="L71" s="667">
        <v>0.83453237410071945</v>
      </c>
      <c r="M71" s="667">
        <v>172.04</v>
      </c>
      <c r="N71" s="667">
        <v>167</v>
      </c>
      <c r="O71" s="667">
        <v>28730.679999999997</v>
      </c>
      <c r="P71" s="680">
        <v>1.2014388489208634</v>
      </c>
      <c r="Q71" s="668">
        <v>172.04</v>
      </c>
    </row>
    <row r="72" spans="1:17" ht="14.4" customHeight="1" x14ac:dyDescent="0.3">
      <c r="A72" s="663" t="s">
        <v>522</v>
      </c>
      <c r="B72" s="664" t="s">
        <v>3476</v>
      </c>
      <c r="C72" s="664" t="s">
        <v>3545</v>
      </c>
      <c r="D72" s="664" t="s">
        <v>3563</v>
      </c>
      <c r="E72" s="664" t="s">
        <v>3558</v>
      </c>
      <c r="F72" s="667">
        <v>30</v>
      </c>
      <c r="G72" s="667">
        <v>5907.3000000000011</v>
      </c>
      <c r="H72" s="667">
        <v>1</v>
      </c>
      <c r="I72" s="667">
        <v>196.91000000000003</v>
      </c>
      <c r="J72" s="667">
        <v>8</v>
      </c>
      <c r="K72" s="667">
        <v>1575.2800000000002</v>
      </c>
      <c r="L72" s="667">
        <v>0.26666666666666666</v>
      </c>
      <c r="M72" s="667">
        <v>196.91000000000003</v>
      </c>
      <c r="N72" s="667">
        <v>28</v>
      </c>
      <c r="O72" s="667">
        <v>5513.48</v>
      </c>
      <c r="P72" s="680">
        <v>0.93333333333333313</v>
      </c>
      <c r="Q72" s="668">
        <v>196.91</v>
      </c>
    </row>
    <row r="73" spans="1:17" ht="14.4" customHeight="1" x14ac:dyDescent="0.3">
      <c r="A73" s="663" t="s">
        <v>522</v>
      </c>
      <c r="B73" s="664" t="s">
        <v>3476</v>
      </c>
      <c r="C73" s="664" t="s">
        <v>3545</v>
      </c>
      <c r="D73" s="664" t="s">
        <v>3564</v>
      </c>
      <c r="E73" s="664" t="s">
        <v>3558</v>
      </c>
      <c r="F73" s="667">
        <v>2</v>
      </c>
      <c r="G73" s="667">
        <v>625.96</v>
      </c>
      <c r="H73" s="667">
        <v>1</v>
      </c>
      <c r="I73" s="667">
        <v>312.98</v>
      </c>
      <c r="J73" s="667">
        <v>2</v>
      </c>
      <c r="K73" s="667">
        <v>625.96</v>
      </c>
      <c r="L73" s="667">
        <v>1</v>
      </c>
      <c r="M73" s="667">
        <v>312.98</v>
      </c>
      <c r="N73" s="667"/>
      <c r="O73" s="667"/>
      <c r="P73" s="680"/>
      <c r="Q73" s="668"/>
    </row>
    <row r="74" spans="1:17" ht="14.4" customHeight="1" x14ac:dyDescent="0.3">
      <c r="A74" s="663" t="s">
        <v>522</v>
      </c>
      <c r="B74" s="664" t="s">
        <v>3476</v>
      </c>
      <c r="C74" s="664" t="s">
        <v>3545</v>
      </c>
      <c r="D74" s="664" t="s">
        <v>3565</v>
      </c>
      <c r="E74" s="664" t="s">
        <v>3558</v>
      </c>
      <c r="F74" s="667">
        <v>3</v>
      </c>
      <c r="G74" s="667">
        <v>938.94</v>
      </c>
      <c r="H74" s="667">
        <v>1</v>
      </c>
      <c r="I74" s="667">
        <v>312.98</v>
      </c>
      <c r="J74" s="667">
        <v>8</v>
      </c>
      <c r="K74" s="667">
        <v>2503.84</v>
      </c>
      <c r="L74" s="667">
        <v>2.6666666666666665</v>
      </c>
      <c r="M74" s="667">
        <v>312.98</v>
      </c>
      <c r="N74" s="667">
        <v>2</v>
      </c>
      <c r="O74" s="667">
        <v>625.96</v>
      </c>
      <c r="P74" s="680">
        <v>0.66666666666666663</v>
      </c>
      <c r="Q74" s="668">
        <v>312.98</v>
      </c>
    </row>
    <row r="75" spans="1:17" ht="14.4" customHeight="1" x14ac:dyDescent="0.3">
      <c r="A75" s="663" t="s">
        <v>522</v>
      </c>
      <c r="B75" s="664" t="s">
        <v>3476</v>
      </c>
      <c r="C75" s="664" t="s">
        <v>3545</v>
      </c>
      <c r="D75" s="664" t="s">
        <v>3566</v>
      </c>
      <c r="E75" s="664" t="s">
        <v>3558</v>
      </c>
      <c r="F75" s="667">
        <v>47</v>
      </c>
      <c r="G75" s="667">
        <v>17632.519999999997</v>
      </c>
      <c r="H75" s="667">
        <v>1</v>
      </c>
      <c r="I75" s="667">
        <v>375.15999999999991</v>
      </c>
      <c r="J75" s="667">
        <v>31</v>
      </c>
      <c r="K75" s="667">
        <v>11629.96</v>
      </c>
      <c r="L75" s="667">
        <v>0.65957446808510645</v>
      </c>
      <c r="M75" s="667">
        <v>375.15999999999997</v>
      </c>
      <c r="N75" s="667">
        <v>34</v>
      </c>
      <c r="O75" s="667">
        <v>12755.439999999999</v>
      </c>
      <c r="P75" s="680">
        <v>0.72340425531914898</v>
      </c>
      <c r="Q75" s="668">
        <v>375.15999999999997</v>
      </c>
    </row>
    <row r="76" spans="1:17" ht="14.4" customHeight="1" x14ac:dyDescent="0.3">
      <c r="A76" s="663" t="s">
        <v>522</v>
      </c>
      <c r="B76" s="664" t="s">
        <v>3476</v>
      </c>
      <c r="C76" s="664" t="s">
        <v>3545</v>
      </c>
      <c r="D76" s="664" t="s">
        <v>3567</v>
      </c>
      <c r="E76" s="664" t="s">
        <v>3558</v>
      </c>
      <c r="F76" s="667">
        <v>5</v>
      </c>
      <c r="G76" s="667">
        <v>2093.4499999999998</v>
      </c>
      <c r="H76" s="667">
        <v>1</v>
      </c>
      <c r="I76" s="667">
        <v>418.68999999999994</v>
      </c>
      <c r="J76" s="667">
        <v>5</v>
      </c>
      <c r="K76" s="667">
        <v>2093.4499999999998</v>
      </c>
      <c r="L76" s="667">
        <v>1</v>
      </c>
      <c r="M76" s="667">
        <v>418.68999999999994</v>
      </c>
      <c r="N76" s="667">
        <v>8</v>
      </c>
      <c r="O76" s="667">
        <v>3349.52</v>
      </c>
      <c r="P76" s="680">
        <v>1.6</v>
      </c>
      <c r="Q76" s="668">
        <v>418.69</v>
      </c>
    </row>
    <row r="77" spans="1:17" ht="14.4" customHeight="1" x14ac:dyDescent="0.3">
      <c r="A77" s="663" t="s">
        <v>522</v>
      </c>
      <c r="B77" s="664" t="s">
        <v>3476</v>
      </c>
      <c r="C77" s="664" t="s">
        <v>3545</v>
      </c>
      <c r="D77" s="664" t="s">
        <v>3568</v>
      </c>
      <c r="E77" s="664" t="s">
        <v>3558</v>
      </c>
      <c r="F77" s="667"/>
      <c r="G77" s="667"/>
      <c r="H77" s="667"/>
      <c r="I77" s="667"/>
      <c r="J77" s="667">
        <v>6</v>
      </c>
      <c r="K77" s="667">
        <v>3221.04</v>
      </c>
      <c r="L77" s="667"/>
      <c r="M77" s="667">
        <v>536.84</v>
      </c>
      <c r="N77" s="667"/>
      <c r="O77" s="667"/>
      <c r="P77" s="680"/>
      <c r="Q77" s="668"/>
    </row>
    <row r="78" spans="1:17" ht="14.4" customHeight="1" x14ac:dyDescent="0.3">
      <c r="A78" s="663" t="s">
        <v>522</v>
      </c>
      <c r="B78" s="664" t="s">
        <v>3476</v>
      </c>
      <c r="C78" s="664" t="s">
        <v>3545</v>
      </c>
      <c r="D78" s="664" t="s">
        <v>3569</v>
      </c>
      <c r="E78" s="664" t="s">
        <v>3558</v>
      </c>
      <c r="F78" s="667"/>
      <c r="G78" s="667"/>
      <c r="H78" s="667"/>
      <c r="I78" s="667"/>
      <c r="J78" s="667">
        <v>2</v>
      </c>
      <c r="K78" s="667">
        <v>835.3</v>
      </c>
      <c r="L78" s="667"/>
      <c r="M78" s="667">
        <v>417.65</v>
      </c>
      <c r="N78" s="667"/>
      <c r="O78" s="667"/>
      <c r="P78" s="680"/>
      <c r="Q78" s="668"/>
    </row>
    <row r="79" spans="1:17" ht="14.4" customHeight="1" x14ac:dyDescent="0.3">
      <c r="A79" s="663" t="s">
        <v>522</v>
      </c>
      <c r="B79" s="664" t="s">
        <v>3476</v>
      </c>
      <c r="C79" s="664" t="s">
        <v>3545</v>
      </c>
      <c r="D79" s="664" t="s">
        <v>3570</v>
      </c>
      <c r="E79" s="664" t="s">
        <v>3558</v>
      </c>
      <c r="F79" s="667">
        <v>0</v>
      </c>
      <c r="G79" s="667">
        <v>0</v>
      </c>
      <c r="H79" s="667"/>
      <c r="I79" s="667"/>
      <c r="J79" s="667">
        <v>2</v>
      </c>
      <c r="K79" s="667">
        <v>1038.44</v>
      </c>
      <c r="L79" s="667"/>
      <c r="M79" s="667">
        <v>519.22</v>
      </c>
      <c r="N79" s="667">
        <v>1</v>
      </c>
      <c r="O79" s="667">
        <v>519.22</v>
      </c>
      <c r="P79" s="680"/>
      <c r="Q79" s="668">
        <v>519.22</v>
      </c>
    </row>
    <row r="80" spans="1:17" ht="14.4" customHeight="1" x14ac:dyDescent="0.3">
      <c r="A80" s="663" t="s">
        <v>522</v>
      </c>
      <c r="B80" s="664" t="s">
        <v>3476</v>
      </c>
      <c r="C80" s="664" t="s">
        <v>3545</v>
      </c>
      <c r="D80" s="664" t="s">
        <v>3571</v>
      </c>
      <c r="E80" s="664" t="s">
        <v>3572</v>
      </c>
      <c r="F80" s="667">
        <v>12</v>
      </c>
      <c r="G80" s="667">
        <v>2064.48</v>
      </c>
      <c r="H80" s="667">
        <v>1</v>
      </c>
      <c r="I80" s="667">
        <v>172.04</v>
      </c>
      <c r="J80" s="667">
        <v>13</v>
      </c>
      <c r="K80" s="667">
        <v>2236.52</v>
      </c>
      <c r="L80" s="667">
        <v>1.0833333333333333</v>
      </c>
      <c r="M80" s="667">
        <v>172.04</v>
      </c>
      <c r="N80" s="667">
        <v>19</v>
      </c>
      <c r="O80" s="667">
        <v>3268.76</v>
      </c>
      <c r="P80" s="680">
        <v>1.5833333333333335</v>
      </c>
      <c r="Q80" s="668">
        <v>172.04000000000002</v>
      </c>
    </row>
    <row r="81" spans="1:17" ht="14.4" customHeight="1" x14ac:dyDescent="0.3">
      <c r="A81" s="663" t="s">
        <v>522</v>
      </c>
      <c r="B81" s="664" t="s">
        <v>3476</v>
      </c>
      <c r="C81" s="664" t="s">
        <v>3545</v>
      </c>
      <c r="D81" s="664" t="s">
        <v>3573</v>
      </c>
      <c r="E81" s="664" t="s">
        <v>3572</v>
      </c>
      <c r="F81" s="667">
        <v>3</v>
      </c>
      <c r="G81" s="667">
        <v>590.73</v>
      </c>
      <c r="H81" s="667">
        <v>1</v>
      </c>
      <c r="I81" s="667">
        <v>196.91</v>
      </c>
      <c r="J81" s="667">
        <v>1</v>
      </c>
      <c r="K81" s="667">
        <v>196.91</v>
      </c>
      <c r="L81" s="667">
        <v>0.33333333333333331</v>
      </c>
      <c r="M81" s="667">
        <v>196.91</v>
      </c>
      <c r="N81" s="667"/>
      <c r="O81" s="667"/>
      <c r="P81" s="680"/>
      <c r="Q81" s="668"/>
    </row>
    <row r="82" spans="1:17" ht="14.4" customHeight="1" x14ac:dyDescent="0.3">
      <c r="A82" s="663" t="s">
        <v>522</v>
      </c>
      <c r="B82" s="664" t="s">
        <v>3476</v>
      </c>
      <c r="C82" s="664" t="s">
        <v>3545</v>
      </c>
      <c r="D82" s="664" t="s">
        <v>3574</v>
      </c>
      <c r="E82" s="664" t="s">
        <v>3572</v>
      </c>
      <c r="F82" s="667">
        <v>1</v>
      </c>
      <c r="G82" s="667">
        <v>2370.16</v>
      </c>
      <c r="H82" s="667">
        <v>1</v>
      </c>
      <c r="I82" s="667">
        <v>2370.16</v>
      </c>
      <c r="J82" s="667">
        <v>2</v>
      </c>
      <c r="K82" s="667">
        <v>4740.32</v>
      </c>
      <c r="L82" s="667">
        <v>2</v>
      </c>
      <c r="M82" s="667">
        <v>2370.16</v>
      </c>
      <c r="N82" s="667"/>
      <c r="O82" s="667"/>
      <c r="P82" s="680"/>
      <c r="Q82" s="668"/>
    </row>
    <row r="83" spans="1:17" ht="14.4" customHeight="1" x14ac:dyDescent="0.3">
      <c r="A83" s="663" t="s">
        <v>522</v>
      </c>
      <c r="B83" s="664" t="s">
        <v>3476</v>
      </c>
      <c r="C83" s="664" t="s">
        <v>3545</v>
      </c>
      <c r="D83" s="664" t="s">
        <v>3575</v>
      </c>
      <c r="E83" s="664" t="s">
        <v>3576</v>
      </c>
      <c r="F83" s="667">
        <v>14</v>
      </c>
      <c r="G83" s="667">
        <v>19993.54</v>
      </c>
      <c r="H83" s="667">
        <v>1</v>
      </c>
      <c r="I83" s="667">
        <v>1428.1100000000001</v>
      </c>
      <c r="J83" s="667"/>
      <c r="K83" s="667"/>
      <c r="L83" s="667"/>
      <c r="M83" s="667"/>
      <c r="N83" s="667"/>
      <c r="O83" s="667"/>
      <c r="P83" s="680"/>
      <c r="Q83" s="668"/>
    </row>
    <row r="84" spans="1:17" ht="14.4" customHeight="1" x14ac:dyDescent="0.3">
      <c r="A84" s="663" t="s">
        <v>522</v>
      </c>
      <c r="B84" s="664" t="s">
        <v>3476</v>
      </c>
      <c r="C84" s="664" t="s">
        <v>3545</v>
      </c>
      <c r="D84" s="664" t="s">
        <v>3577</v>
      </c>
      <c r="E84" s="664" t="s">
        <v>3578</v>
      </c>
      <c r="F84" s="667">
        <v>2</v>
      </c>
      <c r="G84" s="667">
        <v>22829.02</v>
      </c>
      <c r="H84" s="667">
        <v>1</v>
      </c>
      <c r="I84" s="667">
        <v>11414.51</v>
      </c>
      <c r="J84" s="667"/>
      <c r="K84" s="667"/>
      <c r="L84" s="667"/>
      <c r="M84" s="667"/>
      <c r="N84" s="667"/>
      <c r="O84" s="667"/>
      <c r="P84" s="680"/>
      <c r="Q84" s="668"/>
    </row>
    <row r="85" spans="1:17" ht="14.4" customHeight="1" x14ac:dyDescent="0.3">
      <c r="A85" s="663" t="s">
        <v>522</v>
      </c>
      <c r="B85" s="664" t="s">
        <v>3476</v>
      </c>
      <c r="C85" s="664" t="s">
        <v>3545</v>
      </c>
      <c r="D85" s="664" t="s">
        <v>3579</v>
      </c>
      <c r="E85" s="664" t="s">
        <v>3572</v>
      </c>
      <c r="F85" s="667">
        <v>1</v>
      </c>
      <c r="G85" s="667">
        <v>4349.62</v>
      </c>
      <c r="H85" s="667">
        <v>1</v>
      </c>
      <c r="I85" s="667">
        <v>4349.62</v>
      </c>
      <c r="J85" s="667">
        <v>1</v>
      </c>
      <c r="K85" s="667">
        <v>4349.62</v>
      </c>
      <c r="L85" s="667">
        <v>1</v>
      </c>
      <c r="M85" s="667">
        <v>4349.62</v>
      </c>
      <c r="N85" s="667">
        <v>3</v>
      </c>
      <c r="O85" s="667">
        <v>13048.86</v>
      </c>
      <c r="P85" s="680">
        <v>3</v>
      </c>
      <c r="Q85" s="668">
        <v>4349.62</v>
      </c>
    </row>
    <row r="86" spans="1:17" ht="14.4" customHeight="1" x14ac:dyDescent="0.3">
      <c r="A86" s="663" t="s">
        <v>522</v>
      </c>
      <c r="B86" s="664" t="s">
        <v>3476</v>
      </c>
      <c r="C86" s="664" t="s">
        <v>3545</v>
      </c>
      <c r="D86" s="664" t="s">
        <v>3580</v>
      </c>
      <c r="E86" s="664" t="s">
        <v>3581</v>
      </c>
      <c r="F86" s="667">
        <v>1</v>
      </c>
      <c r="G86" s="667">
        <v>563</v>
      </c>
      <c r="H86" s="667">
        <v>1</v>
      </c>
      <c r="I86" s="667">
        <v>563</v>
      </c>
      <c r="J86" s="667">
        <v>5</v>
      </c>
      <c r="K86" s="667">
        <v>2815</v>
      </c>
      <c r="L86" s="667">
        <v>5</v>
      </c>
      <c r="M86" s="667">
        <v>563</v>
      </c>
      <c r="N86" s="667"/>
      <c r="O86" s="667"/>
      <c r="P86" s="680"/>
      <c r="Q86" s="668"/>
    </row>
    <row r="87" spans="1:17" ht="14.4" customHeight="1" x14ac:dyDescent="0.3">
      <c r="A87" s="663" t="s">
        <v>522</v>
      </c>
      <c r="B87" s="664" t="s">
        <v>3476</v>
      </c>
      <c r="C87" s="664" t="s">
        <v>3545</v>
      </c>
      <c r="D87" s="664" t="s">
        <v>3582</v>
      </c>
      <c r="E87" s="664" t="s">
        <v>3583</v>
      </c>
      <c r="F87" s="667">
        <v>2</v>
      </c>
      <c r="G87" s="667">
        <v>31114</v>
      </c>
      <c r="H87" s="667">
        <v>1</v>
      </c>
      <c r="I87" s="667">
        <v>15557</v>
      </c>
      <c r="J87" s="667"/>
      <c r="K87" s="667"/>
      <c r="L87" s="667"/>
      <c r="M87" s="667"/>
      <c r="N87" s="667"/>
      <c r="O87" s="667"/>
      <c r="P87" s="680"/>
      <c r="Q87" s="668"/>
    </row>
    <row r="88" spans="1:17" ht="14.4" customHeight="1" x14ac:dyDescent="0.3">
      <c r="A88" s="663" t="s">
        <v>522</v>
      </c>
      <c r="B88" s="664" t="s">
        <v>3476</v>
      </c>
      <c r="C88" s="664" t="s">
        <v>3545</v>
      </c>
      <c r="D88" s="664" t="s">
        <v>3584</v>
      </c>
      <c r="E88" s="664" t="s">
        <v>3558</v>
      </c>
      <c r="F88" s="667"/>
      <c r="G88" s="667"/>
      <c r="H88" s="667"/>
      <c r="I88" s="667"/>
      <c r="J88" s="667"/>
      <c r="K88" s="667"/>
      <c r="L88" s="667"/>
      <c r="M88" s="667"/>
      <c r="N88" s="667">
        <v>2</v>
      </c>
      <c r="O88" s="667">
        <v>835.3</v>
      </c>
      <c r="P88" s="680"/>
      <c r="Q88" s="668">
        <v>417.65</v>
      </c>
    </row>
    <row r="89" spans="1:17" ht="14.4" customHeight="1" x14ac:dyDescent="0.3">
      <c r="A89" s="663" t="s">
        <v>522</v>
      </c>
      <c r="B89" s="664" t="s">
        <v>3476</v>
      </c>
      <c r="C89" s="664" t="s">
        <v>3545</v>
      </c>
      <c r="D89" s="664" t="s">
        <v>3585</v>
      </c>
      <c r="E89" s="664" t="s">
        <v>3560</v>
      </c>
      <c r="F89" s="667"/>
      <c r="G89" s="667"/>
      <c r="H89" s="667"/>
      <c r="I89" s="667"/>
      <c r="J89" s="667">
        <v>6</v>
      </c>
      <c r="K89" s="667">
        <v>1181.46</v>
      </c>
      <c r="L89" s="667"/>
      <c r="M89" s="667">
        <v>196.91</v>
      </c>
      <c r="N89" s="667"/>
      <c r="O89" s="667"/>
      <c r="P89" s="680"/>
      <c r="Q89" s="668"/>
    </row>
    <row r="90" spans="1:17" ht="14.4" customHeight="1" x14ac:dyDescent="0.3">
      <c r="A90" s="663" t="s">
        <v>522</v>
      </c>
      <c r="B90" s="664" t="s">
        <v>3476</v>
      </c>
      <c r="C90" s="664" t="s">
        <v>3545</v>
      </c>
      <c r="D90" s="664" t="s">
        <v>3586</v>
      </c>
      <c r="E90" s="664" t="s">
        <v>3558</v>
      </c>
      <c r="F90" s="667"/>
      <c r="G90" s="667"/>
      <c r="H90" s="667"/>
      <c r="I90" s="667"/>
      <c r="J90" s="667"/>
      <c r="K90" s="667"/>
      <c r="L90" s="667"/>
      <c r="M90" s="667"/>
      <c r="N90" s="667">
        <v>1</v>
      </c>
      <c r="O90" s="667">
        <v>607.30999999999995</v>
      </c>
      <c r="P90" s="680"/>
      <c r="Q90" s="668">
        <v>607.30999999999995</v>
      </c>
    </row>
    <row r="91" spans="1:17" ht="14.4" customHeight="1" x14ac:dyDescent="0.3">
      <c r="A91" s="663" t="s">
        <v>522</v>
      </c>
      <c r="B91" s="664" t="s">
        <v>3476</v>
      </c>
      <c r="C91" s="664" t="s">
        <v>3545</v>
      </c>
      <c r="D91" s="664" t="s">
        <v>3587</v>
      </c>
      <c r="E91" s="664" t="s">
        <v>3560</v>
      </c>
      <c r="F91" s="667"/>
      <c r="G91" s="667"/>
      <c r="H91" s="667"/>
      <c r="I91" s="667"/>
      <c r="J91" s="667">
        <v>1</v>
      </c>
      <c r="K91" s="667">
        <v>1356.6</v>
      </c>
      <c r="L91" s="667"/>
      <c r="M91" s="667">
        <v>1356.6</v>
      </c>
      <c r="N91" s="667"/>
      <c r="O91" s="667"/>
      <c r="P91" s="680"/>
      <c r="Q91" s="668"/>
    </row>
    <row r="92" spans="1:17" ht="14.4" customHeight="1" x14ac:dyDescent="0.3">
      <c r="A92" s="663" t="s">
        <v>522</v>
      </c>
      <c r="B92" s="664" t="s">
        <v>3476</v>
      </c>
      <c r="C92" s="664" t="s">
        <v>3545</v>
      </c>
      <c r="D92" s="664" t="s">
        <v>3588</v>
      </c>
      <c r="E92" s="664" t="s">
        <v>3558</v>
      </c>
      <c r="F92" s="667">
        <v>1</v>
      </c>
      <c r="G92" s="667">
        <v>157.53</v>
      </c>
      <c r="H92" s="667">
        <v>1</v>
      </c>
      <c r="I92" s="667">
        <v>157.53</v>
      </c>
      <c r="J92" s="667">
        <v>2</v>
      </c>
      <c r="K92" s="667">
        <v>315.06</v>
      </c>
      <c r="L92" s="667">
        <v>2</v>
      </c>
      <c r="M92" s="667">
        <v>157.53</v>
      </c>
      <c r="N92" s="667">
        <v>8</v>
      </c>
      <c r="O92" s="667">
        <v>1260.24</v>
      </c>
      <c r="P92" s="680">
        <v>8</v>
      </c>
      <c r="Q92" s="668">
        <v>157.53</v>
      </c>
    </row>
    <row r="93" spans="1:17" ht="14.4" customHeight="1" x14ac:dyDescent="0.3">
      <c r="A93" s="663" t="s">
        <v>522</v>
      </c>
      <c r="B93" s="664" t="s">
        <v>3476</v>
      </c>
      <c r="C93" s="664" t="s">
        <v>3545</v>
      </c>
      <c r="D93" s="664" t="s">
        <v>3589</v>
      </c>
      <c r="E93" s="664" t="s">
        <v>3590</v>
      </c>
      <c r="F93" s="667"/>
      <c r="G93" s="667"/>
      <c r="H93" s="667"/>
      <c r="I93" s="667"/>
      <c r="J93" s="667">
        <v>5</v>
      </c>
      <c r="K93" s="667">
        <v>1243.6500000000001</v>
      </c>
      <c r="L93" s="667"/>
      <c r="M93" s="667">
        <v>248.73000000000002</v>
      </c>
      <c r="N93" s="667"/>
      <c r="O93" s="667"/>
      <c r="P93" s="680"/>
      <c r="Q93" s="668"/>
    </row>
    <row r="94" spans="1:17" ht="14.4" customHeight="1" x14ac:dyDescent="0.3">
      <c r="A94" s="663" t="s">
        <v>522</v>
      </c>
      <c r="B94" s="664" t="s">
        <v>3476</v>
      </c>
      <c r="C94" s="664" t="s">
        <v>3545</v>
      </c>
      <c r="D94" s="664" t="s">
        <v>3591</v>
      </c>
      <c r="E94" s="664" t="s">
        <v>3592</v>
      </c>
      <c r="F94" s="667"/>
      <c r="G94" s="667"/>
      <c r="H94" s="667"/>
      <c r="I94" s="667"/>
      <c r="J94" s="667">
        <v>1</v>
      </c>
      <c r="K94" s="667">
        <v>2597.61</v>
      </c>
      <c r="L94" s="667"/>
      <c r="M94" s="667">
        <v>2597.61</v>
      </c>
      <c r="N94" s="667">
        <v>1</v>
      </c>
      <c r="O94" s="667">
        <v>2597.61</v>
      </c>
      <c r="P94" s="680"/>
      <c r="Q94" s="668">
        <v>2597.61</v>
      </c>
    </row>
    <row r="95" spans="1:17" ht="14.4" customHeight="1" x14ac:dyDescent="0.3">
      <c r="A95" s="663" t="s">
        <v>522</v>
      </c>
      <c r="B95" s="664" t="s">
        <v>3476</v>
      </c>
      <c r="C95" s="664" t="s">
        <v>3545</v>
      </c>
      <c r="D95" s="664" t="s">
        <v>3593</v>
      </c>
      <c r="E95" s="664" t="s">
        <v>3572</v>
      </c>
      <c r="F95" s="667"/>
      <c r="G95" s="667"/>
      <c r="H95" s="667"/>
      <c r="I95" s="667"/>
      <c r="J95" s="667">
        <v>1</v>
      </c>
      <c r="K95" s="667">
        <v>195.87</v>
      </c>
      <c r="L95" s="667"/>
      <c r="M95" s="667">
        <v>195.87</v>
      </c>
      <c r="N95" s="667"/>
      <c r="O95" s="667"/>
      <c r="P95" s="680"/>
      <c r="Q95" s="668"/>
    </row>
    <row r="96" spans="1:17" ht="14.4" customHeight="1" x14ac:dyDescent="0.3">
      <c r="A96" s="663" t="s">
        <v>522</v>
      </c>
      <c r="B96" s="664" t="s">
        <v>3476</v>
      </c>
      <c r="C96" s="664" t="s">
        <v>3545</v>
      </c>
      <c r="D96" s="664" t="s">
        <v>3594</v>
      </c>
      <c r="E96" s="664" t="s">
        <v>3558</v>
      </c>
      <c r="F96" s="667"/>
      <c r="G96" s="667"/>
      <c r="H96" s="667"/>
      <c r="I96" s="667"/>
      <c r="J96" s="667">
        <v>8</v>
      </c>
      <c r="K96" s="667">
        <v>4443.92</v>
      </c>
      <c r="L96" s="667"/>
      <c r="M96" s="667">
        <v>555.49</v>
      </c>
      <c r="N96" s="667">
        <v>176</v>
      </c>
      <c r="O96" s="667">
        <v>97766.24</v>
      </c>
      <c r="P96" s="680"/>
      <c r="Q96" s="668">
        <v>555.49</v>
      </c>
    </row>
    <row r="97" spans="1:17" ht="14.4" customHeight="1" x14ac:dyDescent="0.3">
      <c r="A97" s="663" t="s">
        <v>522</v>
      </c>
      <c r="B97" s="664" t="s">
        <v>3476</v>
      </c>
      <c r="C97" s="664" t="s">
        <v>3545</v>
      </c>
      <c r="D97" s="664" t="s">
        <v>3595</v>
      </c>
      <c r="E97" s="664" t="s">
        <v>3558</v>
      </c>
      <c r="F97" s="667"/>
      <c r="G97" s="667"/>
      <c r="H97" s="667"/>
      <c r="I97" s="667"/>
      <c r="J97" s="667">
        <v>4</v>
      </c>
      <c r="K97" s="667">
        <v>8572.7999999999993</v>
      </c>
      <c r="L97" s="667"/>
      <c r="M97" s="667">
        <v>2143.1999999999998</v>
      </c>
      <c r="N97" s="667">
        <v>10</v>
      </c>
      <c r="O97" s="667">
        <v>21432.000000000004</v>
      </c>
      <c r="P97" s="680"/>
      <c r="Q97" s="668">
        <v>2143.2000000000003</v>
      </c>
    </row>
    <row r="98" spans="1:17" ht="14.4" customHeight="1" x14ac:dyDescent="0.3">
      <c r="A98" s="663" t="s">
        <v>522</v>
      </c>
      <c r="B98" s="664" t="s">
        <v>3476</v>
      </c>
      <c r="C98" s="664" t="s">
        <v>3545</v>
      </c>
      <c r="D98" s="664" t="s">
        <v>3596</v>
      </c>
      <c r="E98" s="664" t="s">
        <v>3558</v>
      </c>
      <c r="F98" s="667"/>
      <c r="G98" s="667"/>
      <c r="H98" s="667"/>
      <c r="I98" s="667"/>
      <c r="J98" s="667">
        <v>2</v>
      </c>
      <c r="K98" s="667">
        <v>949.3</v>
      </c>
      <c r="L98" s="667"/>
      <c r="M98" s="667">
        <v>474.65</v>
      </c>
      <c r="N98" s="667"/>
      <c r="O98" s="667"/>
      <c r="P98" s="680"/>
      <c r="Q98" s="668"/>
    </row>
    <row r="99" spans="1:17" ht="14.4" customHeight="1" x14ac:dyDescent="0.3">
      <c r="A99" s="663" t="s">
        <v>522</v>
      </c>
      <c r="B99" s="664" t="s">
        <v>3476</v>
      </c>
      <c r="C99" s="664" t="s">
        <v>3545</v>
      </c>
      <c r="D99" s="664" t="s">
        <v>3597</v>
      </c>
      <c r="E99" s="664" t="s">
        <v>3598</v>
      </c>
      <c r="F99" s="667"/>
      <c r="G99" s="667"/>
      <c r="H99" s="667"/>
      <c r="I99" s="667"/>
      <c r="J99" s="667">
        <v>1</v>
      </c>
      <c r="K99" s="667">
        <v>1421.89</v>
      </c>
      <c r="L99" s="667"/>
      <c r="M99" s="667">
        <v>1421.89</v>
      </c>
      <c r="N99" s="667">
        <v>8</v>
      </c>
      <c r="O99" s="667">
        <v>11375.119999999999</v>
      </c>
      <c r="P99" s="680"/>
      <c r="Q99" s="668">
        <v>1421.8899999999999</v>
      </c>
    </row>
    <row r="100" spans="1:17" ht="14.4" customHeight="1" x14ac:dyDescent="0.3">
      <c r="A100" s="663" t="s">
        <v>522</v>
      </c>
      <c r="B100" s="664" t="s">
        <v>3476</v>
      </c>
      <c r="C100" s="664" t="s">
        <v>3545</v>
      </c>
      <c r="D100" s="664" t="s">
        <v>3599</v>
      </c>
      <c r="E100" s="664" t="s">
        <v>3558</v>
      </c>
      <c r="F100" s="667"/>
      <c r="G100" s="667"/>
      <c r="H100" s="667"/>
      <c r="I100" s="667"/>
      <c r="J100" s="667"/>
      <c r="K100" s="667"/>
      <c r="L100" s="667"/>
      <c r="M100" s="667"/>
      <c r="N100" s="667">
        <v>14</v>
      </c>
      <c r="O100" s="667">
        <v>28408.800000000003</v>
      </c>
      <c r="P100" s="680"/>
      <c r="Q100" s="668">
        <v>2029.2000000000003</v>
      </c>
    </row>
    <row r="101" spans="1:17" ht="14.4" customHeight="1" x14ac:dyDescent="0.3">
      <c r="A101" s="663" t="s">
        <v>522</v>
      </c>
      <c r="B101" s="664" t="s">
        <v>3476</v>
      </c>
      <c r="C101" s="664" t="s">
        <v>3545</v>
      </c>
      <c r="D101" s="664" t="s">
        <v>3600</v>
      </c>
      <c r="E101" s="664" t="s">
        <v>3601</v>
      </c>
      <c r="F101" s="667"/>
      <c r="G101" s="667"/>
      <c r="H101" s="667"/>
      <c r="I101" s="667"/>
      <c r="J101" s="667"/>
      <c r="K101" s="667"/>
      <c r="L101" s="667"/>
      <c r="M101" s="667"/>
      <c r="N101" s="667">
        <v>2</v>
      </c>
      <c r="O101" s="667">
        <v>4935.16</v>
      </c>
      <c r="P101" s="680"/>
      <c r="Q101" s="668">
        <v>2467.58</v>
      </c>
    </row>
    <row r="102" spans="1:17" ht="14.4" customHeight="1" x14ac:dyDescent="0.3">
      <c r="A102" s="663" t="s">
        <v>522</v>
      </c>
      <c r="B102" s="664" t="s">
        <v>3476</v>
      </c>
      <c r="C102" s="664" t="s">
        <v>3545</v>
      </c>
      <c r="D102" s="664" t="s">
        <v>3602</v>
      </c>
      <c r="E102" s="664" t="s">
        <v>3603</v>
      </c>
      <c r="F102" s="667"/>
      <c r="G102" s="667"/>
      <c r="H102" s="667"/>
      <c r="I102" s="667"/>
      <c r="J102" s="667"/>
      <c r="K102" s="667"/>
      <c r="L102" s="667"/>
      <c r="M102" s="667"/>
      <c r="N102" s="667">
        <v>32</v>
      </c>
      <c r="O102" s="667">
        <v>18008</v>
      </c>
      <c r="P102" s="680"/>
      <c r="Q102" s="668">
        <v>562.75</v>
      </c>
    </row>
    <row r="103" spans="1:17" ht="14.4" customHeight="1" x14ac:dyDescent="0.3">
      <c r="A103" s="663" t="s">
        <v>522</v>
      </c>
      <c r="B103" s="664" t="s">
        <v>3476</v>
      </c>
      <c r="C103" s="664" t="s">
        <v>3545</v>
      </c>
      <c r="D103" s="664" t="s">
        <v>3604</v>
      </c>
      <c r="E103" s="664" t="s">
        <v>3560</v>
      </c>
      <c r="F103" s="667"/>
      <c r="G103" s="667"/>
      <c r="H103" s="667"/>
      <c r="I103" s="667"/>
      <c r="J103" s="667"/>
      <c r="K103" s="667"/>
      <c r="L103" s="667"/>
      <c r="M103" s="667"/>
      <c r="N103" s="667">
        <v>2</v>
      </c>
      <c r="O103" s="667">
        <v>362.72</v>
      </c>
      <c r="P103" s="680"/>
      <c r="Q103" s="668">
        <v>181.36</v>
      </c>
    </row>
    <row r="104" spans="1:17" ht="14.4" customHeight="1" x14ac:dyDescent="0.3">
      <c r="A104" s="663" t="s">
        <v>522</v>
      </c>
      <c r="B104" s="664" t="s">
        <v>3476</v>
      </c>
      <c r="C104" s="664" t="s">
        <v>3545</v>
      </c>
      <c r="D104" s="664" t="s">
        <v>3605</v>
      </c>
      <c r="E104" s="664" t="s">
        <v>3560</v>
      </c>
      <c r="F104" s="667"/>
      <c r="G104" s="667"/>
      <c r="H104" s="667"/>
      <c r="I104" s="667"/>
      <c r="J104" s="667"/>
      <c r="K104" s="667"/>
      <c r="L104" s="667"/>
      <c r="M104" s="667"/>
      <c r="N104" s="667">
        <v>2</v>
      </c>
      <c r="O104" s="667">
        <v>599.02</v>
      </c>
      <c r="P104" s="680"/>
      <c r="Q104" s="668">
        <v>299.51</v>
      </c>
    </row>
    <row r="105" spans="1:17" ht="14.4" customHeight="1" x14ac:dyDescent="0.3">
      <c r="A105" s="663" t="s">
        <v>522</v>
      </c>
      <c r="B105" s="664" t="s">
        <v>3476</v>
      </c>
      <c r="C105" s="664" t="s">
        <v>3545</v>
      </c>
      <c r="D105" s="664" t="s">
        <v>3606</v>
      </c>
      <c r="E105" s="664" t="s">
        <v>3560</v>
      </c>
      <c r="F105" s="667"/>
      <c r="G105" s="667"/>
      <c r="H105" s="667"/>
      <c r="I105" s="667"/>
      <c r="J105" s="667"/>
      <c r="K105" s="667"/>
      <c r="L105" s="667"/>
      <c r="M105" s="667"/>
      <c r="N105" s="667">
        <v>1</v>
      </c>
      <c r="O105" s="667">
        <v>347.18</v>
      </c>
      <c r="P105" s="680"/>
      <c r="Q105" s="668">
        <v>347.18</v>
      </c>
    </row>
    <row r="106" spans="1:17" ht="14.4" customHeight="1" x14ac:dyDescent="0.3">
      <c r="A106" s="663" t="s">
        <v>522</v>
      </c>
      <c r="B106" s="664" t="s">
        <v>3476</v>
      </c>
      <c r="C106" s="664" t="s">
        <v>3545</v>
      </c>
      <c r="D106" s="664" t="s">
        <v>3607</v>
      </c>
      <c r="E106" s="664" t="s">
        <v>3560</v>
      </c>
      <c r="F106" s="667">
        <v>1</v>
      </c>
      <c r="G106" s="667">
        <v>299.51</v>
      </c>
      <c r="H106" s="667">
        <v>1</v>
      </c>
      <c r="I106" s="667">
        <v>299.51</v>
      </c>
      <c r="J106" s="667"/>
      <c r="K106" s="667"/>
      <c r="L106" s="667"/>
      <c r="M106" s="667"/>
      <c r="N106" s="667"/>
      <c r="O106" s="667"/>
      <c r="P106" s="680"/>
      <c r="Q106" s="668"/>
    </row>
    <row r="107" spans="1:17" ht="14.4" customHeight="1" x14ac:dyDescent="0.3">
      <c r="A107" s="663" t="s">
        <v>522</v>
      </c>
      <c r="B107" s="664" t="s">
        <v>3476</v>
      </c>
      <c r="C107" s="664" t="s">
        <v>3545</v>
      </c>
      <c r="D107" s="664" t="s">
        <v>3608</v>
      </c>
      <c r="E107" s="664" t="s">
        <v>3558</v>
      </c>
      <c r="F107" s="667"/>
      <c r="G107" s="667"/>
      <c r="H107" s="667"/>
      <c r="I107" s="667"/>
      <c r="J107" s="667"/>
      <c r="K107" s="667"/>
      <c r="L107" s="667"/>
      <c r="M107" s="667"/>
      <c r="N107" s="667">
        <v>4</v>
      </c>
      <c r="O107" s="667">
        <v>7606.92</v>
      </c>
      <c r="P107" s="680"/>
      <c r="Q107" s="668">
        <v>1901.73</v>
      </c>
    </row>
    <row r="108" spans="1:17" ht="14.4" customHeight="1" x14ac:dyDescent="0.3">
      <c r="A108" s="663" t="s">
        <v>522</v>
      </c>
      <c r="B108" s="664" t="s">
        <v>3476</v>
      </c>
      <c r="C108" s="664" t="s">
        <v>3545</v>
      </c>
      <c r="D108" s="664" t="s">
        <v>3609</v>
      </c>
      <c r="E108" s="664" t="s">
        <v>3610</v>
      </c>
      <c r="F108" s="667"/>
      <c r="G108" s="667"/>
      <c r="H108" s="667"/>
      <c r="I108" s="667"/>
      <c r="J108" s="667"/>
      <c r="K108" s="667"/>
      <c r="L108" s="667"/>
      <c r="M108" s="667"/>
      <c r="N108" s="667">
        <v>5</v>
      </c>
      <c r="O108" s="667">
        <v>2238.5500000000002</v>
      </c>
      <c r="P108" s="680"/>
      <c r="Q108" s="668">
        <v>447.71000000000004</v>
      </c>
    </row>
    <row r="109" spans="1:17" ht="14.4" customHeight="1" x14ac:dyDescent="0.3">
      <c r="A109" s="663" t="s">
        <v>522</v>
      </c>
      <c r="B109" s="664" t="s">
        <v>3476</v>
      </c>
      <c r="C109" s="664" t="s">
        <v>3286</v>
      </c>
      <c r="D109" s="664" t="s">
        <v>3611</v>
      </c>
      <c r="E109" s="664"/>
      <c r="F109" s="667"/>
      <c r="G109" s="667"/>
      <c r="H109" s="667"/>
      <c r="I109" s="667"/>
      <c r="J109" s="667">
        <v>1</v>
      </c>
      <c r="K109" s="667">
        <v>1107</v>
      </c>
      <c r="L109" s="667"/>
      <c r="M109" s="667">
        <v>1107</v>
      </c>
      <c r="N109" s="667"/>
      <c r="O109" s="667"/>
      <c r="P109" s="680"/>
      <c r="Q109" s="668"/>
    </row>
    <row r="110" spans="1:17" ht="14.4" customHeight="1" x14ac:dyDescent="0.3">
      <c r="A110" s="663" t="s">
        <v>522</v>
      </c>
      <c r="B110" s="664" t="s">
        <v>3476</v>
      </c>
      <c r="C110" s="664" t="s">
        <v>3286</v>
      </c>
      <c r="D110" s="664" t="s">
        <v>3309</v>
      </c>
      <c r="E110" s="664"/>
      <c r="F110" s="667">
        <v>2</v>
      </c>
      <c r="G110" s="667">
        <v>1406</v>
      </c>
      <c r="H110" s="667">
        <v>1</v>
      </c>
      <c r="I110" s="667">
        <v>703</v>
      </c>
      <c r="J110" s="667">
        <v>5</v>
      </c>
      <c r="K110" s="667">
        <v>3515</v>
      </c>
      <c r="L110" s="667">
        <v>2.5</v>
      </c>
      <c r="M110" s="667">
        <v>703</v>
      </c>
      <c r="N110" s="667">
        <v>1</v>
      </c>
      <c r="O110" s="667">
        <v>703</v>
      </c>
      <c r="P110" s="680">
        <v>0.5</v>
      </c>
      <c r="Q110" s="668">
        <v>703</v>
      </c>
    </row>
    <row r="111" spans="1:17" ht="14.4" customHeight="1" x14ac:dyDescent="0.3">
      <c r="A111" s="663" t="s">
        <v>522</v>
      </c>
      <c r="B111" s="664" t="s">
        <v>3476</v>
      </c>
      <c r="C111" s="664" t="s">
        <v>3314</v>
      </c>
      <c r="D111" s="664" t="s">
        <v>3612</v>
      </c>
      <c r="E111" s="664" t="s">
        <v>3613</v>
      </c>
      <c r="F111" s="667">
        <v>3</v>
      </c>
      <c r="G111" s="667">
        <v>215</v>
      </c>
      <c r="H111" s="667">
        <v>1</v>
      </c>
      <c r="I111" s="667">
        <v>71.666666666666671</v>
      </c>
      <c r="J111" s="667">
        <v>5</v>
      </c>
      <c r="K111" s="667">
        <v>360</v>
      </c>
      <c r="L111" s="667">
        <v>1.6744186046511629</v>
      </c>
      <c r="M111" s="667">
        <v>72</v>
      </c>
      <c r="N111" s="667">
        <v>2</v>
      </c>
      <c r="O111" s="667">
        <v>150</v>
      </c>
      <c r="P111" s="680">
        <v>0.69767441860465118</v>
      </c>
      <c r="Q111" s="668">
        <v>75</v>
      </c>
    </row>
    <row r="112" spans="1:17" ht="14.4" customHeight="1" x14ac:dyDescent="0.3">
      <c r="A112" s="663" t="s">
        <v>522</v>
      </c>
      <c r="B112" s="664" t="s">
        <v>3476</v>
      </c>
      <c r="C112" s="664" t="s">
        <v>3314</v>
      </c>
      <c r="D112" s="664" t="s">
        <v>3614</v>
      </c>
      <c r="E112" s="664" t="s">
        <v>3353</v>
      </c>
      <c r="F112" s="667">
        <v>90</v>
      </c>
      <c r="G112" s="667">
        <v>25104</v>
      </c>
      <c r="H112" s="667">
        <v>1</v>
      </c>
      <c r="I112" s="667">
        <v>278.93333333333334</v>
      </c>
      <c r="J112" s="667">
        <v>129</v>
      </c>
      <c r="K112" s="667">
        <v>36378</v>
      </c>
      <c r="L112" s="667">
        <v>1.4490917782026769</v>
      </c>
      <c r="M112" s="667">
        <v>282</v>
      </c>
      <c r="N112" s="667">
        <v>141</v>
      </c>
      <c r="O112" s="667">
        <v>41454</v>
      </c>
      <c r="P112" s="680">
        <v>1.6512906309751434</v>
      </c>
      <c r="Q112" s="668">
        <v>294</v>
      </c>
    </row>
    <row r="113" spans="1:17" ht="14.4" customHeight="1" x14ac:dyDescent="0.3">
      <c r="A113" s="663" t="s">
        <v>522</v>
      </c>
      <c r="B113" s="664" t="s">
        <v>3476</v>
      </c>
      <c r="C113" s="664" t="s">
        <v>3314</v>
      </c>
      <c r="D113" s="664" t="s">
        <v>3615</v>
      </c>
      <c r="E113" s="664" t="s">
        <v>3363</v>
      </c>
      <c r="F113" s="667">
        <v>136</v>
      </c>
      <c r="G113" s="667">
        <v>10420</v>
      </c>
      <c r="H113" s="667">
        <v>1</v>
      </c>
      <c r="I113" s="667">
        <v>76.617647058823536</v>
      </c>
      <c r="J113" s="667">
        <v>272</v>
      </c>
      <c r="K113" s="667">
        <v>21216</v>
      </c>
      <c r="L113" s="667">
        <v>2.0360844529750479</v>
      </c>
      <c r="M113" s="667">
        <v>78</v>
      </c>
      <c r="N113" s="667">
        <v>286</v>
      </c>
      <c r="O113" s="667">
        <v>23452</v>
      </c>
      <c r="P113" s="680">
        <v>2.2506717850287909</v>
      </c>
      <c r="Q113" s="668">
        <v>82</v>
      </c>
    </row>
    <row r="114" spans="1:17" ht="14.4" customHeight="1" x14ac:dyDescent="0.3">
      <c r="A114" s="663" t="s">
        <v>522</v>
      </c>
      <c r="B114" s="664" t="s">
        <v>3476</v>
      </c>
      <c r="C114" s="664" t="s">
        <v>3314</v>
      </c>
      <c r="D114" s="664" t="s">
        <v>3616</v>
      </c>
      <c r="E114" s="664" t="s">
        <v>3617</v>
      </c>
      <c r="F114" s="667">
        <v>280</v>
      </c>
      <c r="G114" s="667">
        <v>36204</v>
      </c>
      <c r="H114" s="667">
        <v>1</v>
      </c>
      <c r="I114" s="667">
        <v>129.30000000000001</v>
      </c>
      <c r="J114" s="667">
        <v>312</v>
      </c>
      <c r="K114" s="667">
        <v>40560</v>
      </c>
      <c r="L114" s="667">
        <v>1.1203181968843221</v>
      </c>
      <c r="M114" s="667">
        <v>130</v>
      </c>
      <c r="N114" s="667">
        <v>287</v>
      </c>
      <c r="O114" s="667">
        <v>39319</v>
      </c>
      <c r="P114" s="680">
        <v>1.0860402165506573</v>
      </c>
      <c r="Q114" s="668">
        <v>137</v>
      </c>
    </row>
    <row r="115" spans="1:17" ht="14.4" customHeight="1" x14ac:dyDescent="0.3">
      <c r="A115" s="663" t="s">
        <v>522</v>
      </c>
      <c r="B115" s="664" t="s">
        <v>3476</v>
      </c>
      <c r="C115" s="664" t="s">
        <v>3314</v>
      </c>
      <c r="D115" s="664" t="s">
        <v>3449</v>
      </c>
      <c r="E115" s="664" t="s">
        <v>3450</v>
      </c>
      <c r="F115" s="667">
        <v>246</v>
      </c>
      <c r="G115" s="667">
        <v>22283</v>
      </c>
      <c r="H115" s="667">
        <v>1</v>
      </c>
      <c r="I115" s="667">
        <v>90.581300813008127</v>
      </c>
      <c r="J115" s="667">
        <v>301</v>
      </c>
      <c r="K115" s="667">
        <v>27691</v>
      </c>
      <c r="L115" s="667">
        <v>1.2426962258223757</v>
      </c>
      <c r="M115" s="667">
        <v>91.996677740863788</v>
      </c>
      <c r="N115" s="667">
        <v>333</v>
      </c>
      <c r="O115" s="667">
        <v>31968</v>
      </c>
      <c r="P115" s="680">
        <v>1.4346362698020914</v>
      </c>
      <c r="Q115" s="668">
        <v>96</v>
      </c>
    </row>
    <row r="116" spans="1:17" ht="14.4" customHeight="1" x14ac:dyDescent="0.3">
      <c r="A116" s="663" t="s">
        <v>522</v>
      </c>
      <c r="B116" s="664" t="s">
        <v>3476</v>
      </c>
      <c r="C116" s="664" t="s">
        <v>3314</v>
      </c>
      <c r="D116" s="664" t="s">
        <v>3618</v>
      </c>
      <c r="E116" s="664" t="s">
        <v>3619</v>
      </c>
      <c r="F116" s="667">
        <v>112</v>
      </c>
      <c r="G116" s="667">
        <v>17370</v>
      </c>
      <c r="H116" s="667">
        <v>1</v>
      </c>
      <c r="I116" s="667">
        <v>155.08928571428572</v>
      </c>
      <c r="J116" s="667">
        <v>64</v>
      </c>
      <c r="K116" s="667">
        <v>10048</v>
      </c>
      <c r="L116" s="667">
        <v>0.57846862406447896</v>
      </c>
      <c r="M116" s="667">
        <v>157</v>
      </c>
      <c r="N116" s="667">
        <v>33</v>
      </c>
      <c r="O116" s="667">
        <v>5478</v>
      </c>
      <c r="P116" s="680">
        <v>0.31537132987910188</v>
      </c>
      <c r="Q116" s="668">
        <v>166</v>
      </c>
    </row>
    <row r="117" spans="1:17" ht="14.4" customHeight="1" x14ac:dyDescent="0.3">
      <c r="A117" s="663" t="s">
        <v>522</v>
      </c>
      <c r="B117" s="664" t="s">
        <v>3476</v>
      </c>
      <c r="C117" s="664" t="s">
        <v>3314</v>
      </c>
      <c r="D117" s="664" t="s">
        <v>3620</v>
      </c>
      <c r="E117" s="664" t="s">
        <v>3621</v>
      </c>
      <c r="F117" s="667">
        <v>235</v>
      </c>
      <c r="G117" s="667">
        <v>113052</v>
      </c>
      <c r="H117" s="667">
        <v>1</v>
      </c>
      <c r="I117" s="667">
        <v>481.07234042553193</v>
      </c>
      <c r="J117" s="667">
        <v>431</v>
      </c>
      <c r="K117" s="667">
        <v>209897</v>
      </c>
      <c r="L117" s="667">
        <v>1.8566411916640131</v>
      </c>
      <c r="M117" s="667">
        <v>487</v>
      </c>
      <c r="N117" s="667">
        <v>376</v>
      </c>
      <c r="O117" s="667">
        <v>192512</v>
      </c>
      <c r="P117" s="680">
        <v>1.7028623996037222</v>
      </c>
      <c r="Q117" s="668">
        <v>512</v>
      </c>
    </row>
    <row r="118" spans="1:17" ht="14.4" customHeight="1" x14ac:dyDescent="0.3">
      <c r="A118" s="663" t="s">
        <v>522</v>
      </c>
      <c r="B118" s="664" t="s">
        <v>3476</v>
      </c>
      <c r="C118" s="664" t="s">
        <v>3314</v>
      </c>
      <c r="D118" s="664" t="s">
        <v>3622</v>
      </c>
      <c r="E118" s="664" t="s">
        <v>3623</v>
      </c>
      <c r="F118" s="667">
        <v>181</v>
      </c>
      <c r="G118" s="667">
        <v>170066</v>
      </c>
      <c r="H118" s="667">
        <v>1</v>
      </c>
      <c r="I118" s="667">
        <v>939.59116022099442</v>
      </c>
      <c r="J118" s="667">
        <v>104</v>
      </c>
      <c r="K118" s="667">
        <v>98696</v>
      </c>
      <c r="L118" s="667">
        <v>0.58033939764561993</v>
      </c>
      <c r="M118" s="667">
        <v>949</v>
      </c>
      <c r="N118" s="667">
        <v>106</v>
      </c>
      <c r="O118" s="667">
        <v>105788</v>
      </c>
      <c r="P118" s="680">
        <v>0.62204085472698833</v>
      </c>
      <c r="Q118" s="668">
        <v>998</v>
      </c>
    </row>
    <row r="119" spans="1:17" ht="14.4" customHeight="1" x14ac:dyDescent="0.3">
      <c r="A119" s="663" t="s">
        <v>522</v>
      </c>
      <c r="B119" s="664" t="s">
        <v>3476</v>
      </c>
      <c r="C119" s="664" t="s">
        <v>3314</v>
      </c>
      <c r="D119" s="664" t="s">
        <v>3624</v>
      </c>
      <c r="E119" s="664" t="s">
        <v>3625</v>
      </c>
      <c r="F119" s="667">
        <v>242</v>
      </c>
      <c r="G119" s="667">
        <v>459348</v>
      </c>
      <c r="H119" s="667">
        <v>1</v>
      </c>
      <c r="I119" s="667">
        <v>1898.1322314049587</v>
      </c>
      <c r="J119" s="667">
        <v>244</v>
      </c>
      <c r="K119" s="667">
        <v>466528</v>
      </c>
      <c r="L119" s="667">
        <v>1.015630850684013</v>
      </c>
      <c r="M119" s="667">
        <v>1912</v>
      </c>
      <c r="N119" s="667">
        <v>322</v>
      </c>
      <c r="O119" s="667">
        <v>656558</v>
      </c>
      <c r="P119" s="680">
        <v>1.4293259141217551</v>
      </c>
      <c r="Q119" s="668">
        <v>2039</v>
      </c>
    </row>
    <row r="120" spans="1:17" ht="14.4" customHeight="1" x14ac:dyDescent="0.3">
      <c r="A120" s="663" t="s">
        <v>522</v>
      </c>
      <c r="B120" s="664" t="s">
        <v>3476</v>
      </c>
      <c r="C120" s="664" t="s">
        <v>3314</v>
      </c>
      <c r="D120" s="664" t="s">
        <v>3626</v>
      </c>
      <c r="E120" s="664" t="s">
        <v>3627</v>
      </c>
      <c r="F120" s="667">
        <v>130</v>
      </c>
      <c r="G120" s="667">
        <v>10239</v>
      </c>
      <c r="H120" s="667">
        <v>1</v>
      </c>
      <c r="I120" s="667">
        <v>78.761538461538464</v>
      </c>
      <c r="J120" s="667">
        <v>139</v>
      </c>
      <c r="K120" s="667">
        <v>11095</v>
      </c>
      <c r="L120" s="667">
        <v>1.0836019142494384</v>
      </c>
      <c r="M120" s="667">
        <v>79.82014388489209</v>
      </c>
      <c r="N120" s="667">
        <v>37</v>
      </c>
      <c r="O120" s="667">
        <v>3108</v>
      </c>
      <c r="P120" s="680">
        <v>0.30354526809258714</v>
      </c>
      <c r="Q120" s="668">
        <v>84</v>
      </c>
    </row>
    <row r="121" spans="1:17" ht="14.4" customHeight="1" x14ac:dyDescent="0.3">
      <c r="A121" s="663" t="s">
        <v>522</v>
      </c>
      <c r="B121" s="664" t="s">
        <v>3476</v>
      </c>
      <c r="C121" s="664" t="s">
        <v>3314</v>
      </c>
      <c r="D121" s="664" t="s">
        <v>3413</v>
      </c>
      <c r="E121" s="664" t="s">
        <v>3414</v>
      </c>
      <c r="F121" s="667">
        <v>6</v>
      </c>
      <c r="G121" s="667">
        <v>492</v>
      </c>
      <c r="H121" s="667">
        <v>1</v>
      </c>
      <c r="I121" s="667">
        <v>82</v>
      </c>
      <c r="J121" s="667"/>
      <c r="K121" s="667"/>
      <c r="L121" s="667"/>
      <c r="M121" s="667"/>
      <c r="N121" s="667"/>
      <c r="O121" s="667"/>
      <c r="P121" s="680"/>
      <c r="Q121" s="668"/>
    </row>
    <row r="122" spans="1:17" ht="14.4" customHeight="1" x14ac:dyDescent="0.3">
      <c r="A122" s="663" t="s">
        <v>522</v>
      </c>
      <c r="B122" s="664" t="s">
        <v>3476</v>
      </c>
      <c r="C122" s="664" t="s">
        <v>3314</v>
      </c>
      <c r="D122" s="664" t="s">
        <v>3628</v>
      </c>
      <c r="E122" s="664" t="s">
        <v>3629</v>
      </c>
      <c r="F122" s="667">
        <v>4</v>
      </c>
      <c r="G122" s="667">
        <v>630</v>
      </c>
      <c r="H122" s="667">
        <v>1</v>
      </c>
      <c r="I122" s="667">
        <v>157.5</v>
      </c>
      <c r="J122" s="667">
        <v>4</v>
      </c>
      <c r="K122" s="667">
        <v>636</v>
      </c>
      <c r="L122" s="667">
        <v>1.0095238095238095</v>
      </c>
      <c r="M122" s="667">
        <v>159</v>
      </c>
      <c r="N122" s="667">
        <v>6</v>
      </c>
      <c r="O122" s="667">
        <v>1008</v>
      </c>
      <c r="P122" s="680">
        <v>1.6</v>
      </c>
      <c r="Q122" s="668">
        <v>168</v>
      </c>
    </row>
    <row r="123" spans="1:17" ht="14.4" customHeight="1" x14ac:dyDescent="0.3">
      <c r="A123" s="663" t="s">
        <v>522</v>
      </c>
      <c r="B123" s="664" t="s">
        <v>3476</v>
      </c>
      <c r="C123" s="664" t="s">
        <v>3314</v>
      </c>
      <c r="D123" s="664" t="s">
        <v>3415</v>
      </c>
      <c r="E123" s="664" t="s">
        <v>3416</v>
      </c>
      <c r="F123" s="667">
        <v>17</v>
      </c>
      <c r="G123" s="667">
        <v>23285</v>
      </c>
      <c r="H123" s="667">
        <v>1</v>
      </c>
      <c r="I123" s="667">
        <v>1369.7058823529412</v>
      </c>
      <c r="J123" s="667">
        <v>19</v>
      </c>
      <c r="K123" s="667">
        <v>26182</v>
      </c>
      <c r="L123" s="667">
        <v>1.1244148593515138</v>
      </c>
      <c r="M123" s="667">
        <v>1378</v>
      </c>
      <c r="N123" s="667">
        <v>17</v>
      </c>
      <c r="O123" s="667">
        <v>24990</v>
      </c>
      <c r="P123" s="680">
        <v>1.073223105003221</v>
      </c>
      <c r="Q123" s="668">
        <v>1470</v>
      </c>
    </row>
    <row r="124" spans="1:17" ht="14.4" customHeight="1" x14ac:dyDescent="0.3">
      <c r="A124" s="663" t="s">
        <v>522</v>
      </c>
      <c r="B124" s="664" t="s">
        <v>3476</v>
      </c>
      <c r="C124" s="664" t="s">
        <v>3314</v>
      </c>
      <c r="D124" s="664" t="s">
        <v>3451</v>
      </c>
      <c r="E124" s="664" t="s">
        <v>3452</v>
      </c>
      <c r="F124" s="667">
        <v>13</v>
      </c>
      <c r="G124" s="667">
        <v>13229</v>
      </c>
      <c r="H124" s="667">
        <v>1</v>
      </c>
      <c r="I124" s="667">
        <v>1017.6153846153846</v>
      </c>
      <c r="J124" s="667">
        <v>11</v>
      </c>
      <c r="K124" s="667">
        <v>11308</v>
      </c>
      <c r="L124" s="667">
        <v>0.85478872174767551</v>
      </c>
      <c r="M124" s="667">
        <v>1028</v>
      </c>
      <c r="N124" s="667">
        <v>15</v>
      </c>
      <c r="O124" s="667">
        <v>16425</v>
      </c>
      <c r="P124" s="680">
        <v>1.2415904452339557</v>
      </c>
      <c r="Q124" s="668">
        <v>1095</v>
      </c>
    </row>
    <row r="125" spans="1:17" ht="14.4" customHeight="1" x14ac:dyDescent="0.3">
      <c r="A125" s="663" t="s">
        <v>522</v>
      </c>
      <c r="B125" s="664" t="s">
        <v>3476</v>
      </c>
      <c r="C125" s="664" t="s">
        <v>3314</v>
      </c>
      <c r="D125" s="664" t="s">
        <v>3630</v>
      </c>
      <c r="E125" s="664" t="s">
        <v>3383</v>
      </c>
      <c r="F125" s="667">
        <v>4</v>
      </c>
      <c r="G125" s="667">
        <v>798</v>
      </c>
      <c r="H125" s="667">
        <v>1</v>
      </c>
      <c r="I125" s="667">
        <v>199.5</v>
      </c>
      <c r="J125" s="667">
        <v>7</v>
      </c>
      <c r="K125" s="667">
        <v>1413</v>
      </c>
      <c r="L125" s="667">
        <v>1.7706766917293233</v>
      </c>
      <c r="M125" s="667">
        <v>201.85714285714286</v>
      </c>
      <c r="N125" s="667">
        <v>10</v>
      </c>
      <c r="O125" s="667">
        <v>2130</v>
      </c>
      <c r="P125" s="680">
        <v>2.6691729323308269</v>
      </c>
      <c r="Q125" s="668">
        <v>213</v>
      </c>
    </row>
    <row r="126" spans="1:17" ht="14.4" customHeight="1" x14ac:dyDescent="0.3">
      <c r="A126" s="663" t="s">
        <v>522</v>
      </c>
      <c r="B126" s="664" t="s">
        <v>3476</v>
      </c>
      <c r="C126" s="664" t="s">
        <v>3314</v>
      </c>
      <c r="D126" s="664" t="s">
        <v>3631</v>
      </c>
      <c r="E126" s="664" t="s">
        <v>3632</v>
      </c>
      <c r="F126" s="667">
        <v>46</v>
      </c>
      <c r="G126" s="667">
        <v>32088</v>
      </c>
      <c r="H126" s="667">
        <v>1</v>
      </c>
      <c r="I126" s="667">
        <v>697.56521739130437</v>
      </c>
      <c r="J126" s="667">
        <v>40</v>
      </c>
      <c r="K126" s="667">
        <v>28120</v>
      </c>
      <c r="L126" s="667">
        <v>0.87634006482174021</v>
      </c>
      <c r="M126" s="667">
        <v>703</v>
      </c>
      <c r="N126" s="667">
        <v>34</v>
      </c>
      <c r="O126" s="667">
        <v>25534</v>
      </c>
      <c r="P126" s="680">
        <v>0.79574918972824737</v>
      </c>
      <c r="Q126" s="668">
        <v>751</v>
      </c>
    </row>
    <row r="127" spans="1:17" ht="14.4" customHeight="1" x14ac:dyDescent="0.3">
      <c r="A127" s="663" t="s">
        <v>522</v>
      </c>
      <c r="B127" s="664" t="s">
        <v>3476</v>
      </c>
      <c r="C127" s="664" t="s">
        <v>3314</v>
      </c>
      <c r="D127" s="664" t="s">
        <v>3633</v>
      </c>
      <c r="E127" s="664" t="s">
        <v>3634</v>
      </c>
      <c r="F127" s="667">
        <v>7</v>
      </c>
      <c r="G127" s="667">
        <v>4608</v>
      </c>
      <c r="H127" s="667">
        <v>1</v>
      </c>
      <c r="I127" s="667">
        <v>658.28571428571433</v>
      </c>
      <c r="J127" s="667">
        <v>17</v>
      </c>
      <c r="K127" s="667">
        <v>11356</v>
      </c>
      <c r="L127" s="667">
        <v>2.4644097222222223</v>
      </c>
      <c r="M127" s="667">
        <v>668</v>
      </c>
      <c r="N127" s="667">
        <v>14</v>
      </c>
      <c r="O127" s="667">
        <v>9814</v>
      </c>
      <c r="P127" s="680">
        <v>2.1297743055555554</v>
      </c>
      <c r="Q127" s="668">
        <v>701</v>
      </c>
    </row>
    <row r="128" spans="1:17" ht="14.4" customHeight="1" x14ac:dyDescent="0.3">
      <c r="A128" s="663" t="s">
        <v>522</v>
      </c>
      <c r="B128" s="664" t="s">
        <v>3476</v>
      </c>
      <c r="C128" s="664" t="s">
        <v>3314</v>
      </c>
      <c r="D128" s="664" t="s">
        <v>3635</v>
      </c>
      <c r="E128" s="664" t="s">
        <v>3636</v>
      </c>
      <c r="F128" s="667">
        <v>5</v>
      </c>
      <c r="G128" s="667">
        <v>3677</v>
      </c>
      <c r="H128" s="667">
        <v>1</v>
      </c>
      <c r="I128" s="667">
        <v>735.4</v>
      </c>
      <c r="J128" s="667">
        <v>3</v>
      </c>
      <c r="K128" s="667">
        <v>2238</v>
      </c>
      <c r="L128" s="667">
        <v>0.60864835463693223</v>
      </c>
      <c r="M128" s="667">
        <v>746</v>
      </c>
      <c r="N128" s="667">
        <v>4</v>
      </c>
      <c r="O128" s="667">
        <v>3136</v>
      </c>
      <c r="P128" s="680">
        <v>0.85286918683709545</v>
      </c>
      <c r="Q128" s="668">
        <v>784</v>
      </c>
    </row>
    <row r="129" spans="1:17" ht="14.4" customHeight="1" x14ac:dyDescent="0.3">
      <c r="A129" s="663" t="s">
        <v>522</v>
      </c>
      <c r="B129" s="664" t="s">
        <v>3476</v>
      </c>
      <c r="C129" s="664" t="s">
        <v>3314</v>
      </c>
      <c r="D129" s="664" t="s">
        <v>3637</v>
      </c>
      <c r="E129" s="664" t="s">
        <v>3638</v>
      </c>
      <c r="F129" s="667">
        <v>1</v>
      </c>
      <c r="G129" s="667">
        <v>1083</v>
      </c>
      <c r="H129" s="667">
        <v>1</v>
      </c>
      <c r="I129" s="667">
        <v>1083</v>
      </c>
      <c r="J129" s="667">
        <v>1</v>
      </c>
      <c r="K129" s="667">
        <v>1087</v>
      </c>
      <c r="L129" s="667">
        <v>1.0036934441366574</v>
      </c>
      <c r="M129" s="667">
        <v>1087</v>
      </c>
      <c r="N129" s="667">
        <v>1</v>
      </c>
      <c r="O129" s="667">
        <v>1159</v>
      </c>
      <c r="P129" s="680">
        <v>1.0701754385964912</v>
      </c>
      <c r="Q129" s="668">
        <v>1159</v>
      </c>
    </row>
    <row r="130" spans="1:17" ht="14.4" customHeight="1" x14ac:dyDescent="0.3">
      <c r="A130" s="663" t="s">
        <v>522</v>
      </c>
      <c r="B130" s="664" t="s">
        <v>3476</v>
      </c>
      <c r="C130" s="664" t="s">
        <v>3314</v>
      </c>
      <c r="D130" s="664" t="s">
        <v>3453</v>
      </c>
      <c r="E130" s="664" t="s">
        <v>3454</v>
      </c>
      <c r="F130" s="667">
        <v>59</v>
      </c>
      <c r="G130" s="667">
        <v>105032</v>
      </c>
      <c r="H130" s="667">
        <v>1</v>
      </c>
      <c r="I130" s="667">
        <v>1780.2033898305085</v>
      </c>
      <c r="J130" s="667">
        <v>60</v>
      </c>
      <c r="K130" s="667">
        <v>107580</v>
      </c>
      <c r="L130" s="667">
        <v>1.0242592733643081</v>
      </c>
      <c r="M130" s="667">
        <v>1793</v>
      </c>
      <c r="N130" s="667">
        <v>64</v>
      </c>
      <c r="O130" s="667">
        <v>122368</v>
      </c>
      <c r="P130" s="680">
        <v>1.1650544595932668</v>
      </c>
      <c r="Q130" s="668">
        <v>1912</v>
      </c>
    </row>
    <row r="131" spans="1:17" ht="14.4" customHeight="1" x14ac:dyDescent="0.3">
      <c r="A131" s="663" t="s">
        <v>522</v>
      </c>
      <c r="B131" s="664" t="s">
        <v>3476</v>
      </c>
      <c r="C131" s="664" t="s">
        <v>3314</v>
      </c>
      <c r="D131" s="664" t="s">
        <v>3639</v>
      </c>
      <c r="E131" s="664" t="s">
        <v>3640</v>
      </c>
      <c r="F131" s="667">
        <v>22</v>
      </c>
      <c r="G131" s="667">
        <v>7504</v>
      </c>
      <c r="H131" s="667">
        <v>1</v>
      </c>
      <c r="I131" s="667">
        <v>341.09090909090907</v>
      </c>
      <c r="J131" s="667">
        <v>16</v>
      </c>
      <c r="K131" s="667">
        <v>5504</v>
      </c>
      <c r="L131" s="667">
        <v>0.73347547974413652</v>
      </c>
      <c r="M131" s="667">
        <v>344</v>
      </c>
      <c r="N131" s="667">
        <v>26</v>
      </c>
      <c r="O131" s="667">
        <v>9386</v>
      </c>
      <c r="P131" s="680">
        <v>1.2507995735607675</v>
      </c>
      <c r="Q131" s="668">
        <v>361</v>
      </c>
    </row>
    <row r="132" spans="1:17" ht="14.4" customHeight="1" x14ac:dyDescent="0.3">
      <c r="A132" s="663" t="s">
        <v>522</v>
      </c>
      <c r="B132" s="664" t="s">
        <v>3476</v>
      </c>
      <c r="C132" s="664" t="s">
        <v>3314</v>
      </c>
      <c r="D132" s="664" t="s">
        <v>3641</v>
      </c>
      <c r="E132" s="664" t="s">
        <v>3642</v>
      </c>
      <c r="F132" s="667">
        <v>1</v>
      </c>
      <c r="G132" s="667">
        <v>346</v>
      </c>
      <c r="H132" s="667">
        <v>1</v>
      </c>
      <c r="I132" s="667">
        <v>346</v>
      </c>
      <c r="J132" s="667">
        <v>2</v>
      </c>
      <c r="K132" s="667">
        <v>704</v>
      </c>
      <c r="L132" s="667">
        <v>2.0346820809248554</v>
      </c>
      <c r="M132" s="667">
        <v>352</v>
      </c>
      <c r="N132" s="667">
        <v>2</v>
      </c>
      <c r="O132" s="667">
        <v>738</v>
      </c>
      <c r="P132" s="680">
        <v>2.1329479768786128</v>
      </c>
      <c r="Q132" s="668">
        <v>369</v>
      </c>
    </row>
    <row r="133" spans="1:17" ht="14.4" customHeight="1" x14ac:dyDescent="0.3">
      <c r="A133" s="663" t="s">
        <v>522</v>
      </c>
      <c r="B133" s="664" t="s">
        <v>3476</v>
      </c>
      <c r="C133" s="664" t="s">
        <v>3314</v>
      </c>
      <c r="D133" s="664" t="s">
        <v>3643</v>
      </c>
      <c r="E133" s="664" t="s">
        <v>3644</v>
      </c>
      <c r="F133" s="667">
        <v>1</v>
      </c>
      <c r="G133" s="667">
        <v>912</v>
      </c>
      <c r="H133" s="667">
        <v>1</v>
      </c>
      <c r="I133" s="667">
        <v>912</v>
      </c>
      <c r="J133" s="667">
        <v>2</v>
      </c>
      <c r="K133" s="667">
        <v>1848</v>
      </c>
      <c r="L133" s="667">
        <v>2.0263157894736841</v>
      </c>
      <c r="M133" s="667">
        <v>924</v>
      </c>
      <c r="N133" s="667">
        <v>7</v>
      </c>
      <c r="O133" s="667">
        <v>6860</v>
      </c>
      <c r="P133" s="680">
        <v>7.5219298245614032</v>
      </c>
      <c r="Q133" s="668">
        <v>980</v>
      </c>
    </row>
    <row r="134" spans="1:17" ht="14.4" customHeight="1" x14ac:dyDescent="0.3">
      <c r="A134" s="663" t="s">
        <v>522</v>
      </c>
      <c r="B134" s="664" t="s">
        <v>3476</v>
      </c>
      <c r="C134" s="664" t="s">
        <v>3314</v>
      </c>
      <c r="D134" s="664" t="s">
        <v>3645</v>
      </c>
      <c r="E134" s="664" t="s">
        <v>3646</v>
      </c>
      <c r="F134" s="667">
        <v>8</v>
      </c>
      <c r="G134" s="667">
        <v>11430</v>
      </c>
      <c r="H134" s="667">
        <v>1</v>
      </c>
      <c r="I134" s="667">
        <v>1428.75</v>
      </c>
      <c r="J134" s="667">
        <v>8</v>
      </c>
      <c r="K134" s="667">
        <v>11520</v>
      </c>
      <c r="L134" s="667">
        <v>1.0078740157480315</v>
      </c>
      <c r="M134" s="667">
        <v>1440</v>
      </c>
      <c r="N134" s="667">
        <v>16</v>
      </c>
      <c r="O134" s="667">
        <v>24576</v>
      </c>
      <c r="P134" s="680">
        <v>2.1501312335958005</v>
      </c>
      <c r="Q134" s="668">
        <v>1536</v>
      </c>
    </row>
    <row r="135" spans="1:17" ht="14.4" customHeight="1" x14ac:dyDescent="0.3">
      <c r="A135" s="663" t="s">
        <v>522</v>
      </c>
      <c r="B135" s="664" t="s">
        <v>3476</v>
      </c>
      <c r="C135" s="664" t="s">
        <v>3314</v>
      </c>
      <c r="D135" s="664" t="s">
        <v>3647</v>
      </c>
      <c r="E135" s="664" t="s">
        <v>3648</v>
      </c>
      <c r="F135" s="667">
        <v>11</v>
      </c>
      <c r="G135" s="667">
        <v>15992</v>
      </c>
      <c r="H135" s="667">
        <v>1</v>
      </c>
      <c r="I135" s="667">
        <v>1453.8181818181818</v>
      </c>
      <c r="J135" s="667">
        <v>9</v>
      </c>
      <c r="K135" s="667">
        <v>13230</v>
      </c>
      <c r="L135" s="667">
        <v>0.82728864432216109</v>
      </c>
      <c r="M135" s="667">
        <v>1470</v>
      </c>
      <c r="N135" s="667">
        <v>11</v>
      </c>
      <c r="O135" s="667">
        <v>17226</v>
      </c>
      <c r="P135" s="680">
        <v>1.0771635817908956</v>
      </c>
      <c r="Q135" s="668">
        <v>1566</v>
      </c>
    </row>
    <row r="136" spans="1:17" ht="14.4" customHeight="1" x14ac:dyDescent="0.3">
      <c r="A136" s="663" t="s">
        <v>522</v>
      </c>
      <c r="B136" s="664" t="s">
        <v>3476</v>
      </c>
      <c r="C136" s="664" t="s">
        <v>3314</v>
      </c>
      <c r="D136" s="664" t="s">
        <v>3649</v>
      </c>
      <c r="E136" s="664" t="s">
        <v>3650</v>
      </c>
      <c r="F136" s="667">
        <v>3</v>
      </c>
      <c r="G136" s="667">
        <v>4262</v>
      </c>
      <c r="H136" s="667">
        <v>1</v>
      </c>
      <c r="I136" s="667">
        <v>1420.6666666666667</v>
      </c>
      <c r="J136" s="667">
        <v>4</v>
      </c>
      <c r="K136" s="667">
        <v>5744</v>
      </c>
      <c r="L136" s="667">
        <v>1.3477240732050682</v>
      </c>
      <c r="M136" s="667">
        <v>1436</v>
      </c>
      <c r="N136" s="667">
        <v>3</v>
      </c>
      <c r="O136" s="667">
        <v>4596</v>
      </c>
      <c r="P136" s="680">
        <v>1.0783669638667293</v>
      </c>
      <c r="Q136" s="668">
        <v>1532</v>
      </c>
    </row>
    <row r="137" spans="1:17" ht="14.4" customHeight="1" x14ac:dyDescent="0.3">
      <c r="A137" s="663" t="s">
        <v>522</v>
      </c>
      <c r="B137" s="664" t="s">
        <v>3476</v>
      </c>
      <c r="C137" s="664" t="s">
        <v>3314</v>
      </c>
      <c r="D137" s="664" t="s">
        <v>3651</v>
      </c>
      <c r="E137" s="664" t="s">
        <v>3652</v>
      </c>
      <c r="F137" s="667"/>
      <c r="G137" s="667"/>
      <c r="H137" s="667"/>
      <c r="I137" s="667"/>
      <c r="J137" s="667">
        <v>1</v>
      </c>
      <c r="K137" s="667">
        <v>329</v>
      </c>
      <c r="L137" s="667"/>
      <c r="M137" s="667">
        <v>329</v>
      </c>
      <c r="N137" s="667"/>
      <c r="O137" s="667"/>
      <c r="P137" s="680"/>
      <c r="Q137" s="668"/>
    </row>
    <row r="138" spans="1:17" ht="14.4" customHeight="1" x14ac:dyDescent="0.3">
      <c r="A138" s="663" t="s">
        <v>522</v>
      </c>
      <c r="B138" s="664" t="s">
        <v>3476</v>
      </c>
      <c r="C138" s="664" t="s">
        <v>3314</v>
      </c>
      <c r="D138" s="664" t="s">
        <v>3417</v>
      </c>
      <c r="E138" s="664" t="s">
        <v>3418</v>
      </c>
      <c r="F138" s="667">
        <v>36</v>
      </c>
      <c r="G138" s="667">
        <v>12717</v>
      </c>
      <c r="H138" s="667">
        <v>1</v>
      </c>
      <c r="I138" s="667">
        <v>353.25</v>
      </c>
      <c r="J138" s="667">
        <v>36</v>
      </c>
      <c r="K138" s="667">
        <v>12816</v>
      </c>
      <c r="L138" s="667">
        <v>1.0077848549186128</v>
      </c>
      <c r="M138" s="667">
        <v>356</v>
      </c>
      <c r="N138" s="667">
        <v>48</v>
      </c>
      <c r="O138" s="667">
        <v>18192</v>
      </c>
      <c r="P138" s="680">
        <v>1.4305260674687426</v>
      </c>
      <c r="Q138" s="668">
        <v>379</v>
      </c>
    </row>
    <row r="139" spans="1:17" ht="14.4" customHeight="1" x14ac:dyDescent="0.3">
      <c r="A139" s="663" t="s">
        <v>522</v>
      </c>
      <c r="B139" s="664" t="s">
        <v>3476</v>
      </c>
      <c r="C139" s="664" t="s">
        <v>3314</v>
      </c>
      <c r="D139" s="664" t="s">
        <v>3419</v>
      </c>
      <c r="E139" s="664" t="s">
        <v>3420</v>
      </c>
      <c r="F139" s="667"/>
      <c r="G139" s="667"/>
      <c r="H139" s="667"/>
      <c r="I139" s="667"/>
      <c r="J139" s="667">
        <v>1</v>
      </c>
      <c r="K139" s="667">
        <v>155</v>
      </c>
      <c r="L139" s="667"/>
      <c r="M139" s="667">
        <v>155</v>
      </c>
      <c r="N139" s="667">
        <v>1</v>
      </c>
      <c r="O139" s="667">
        <v>164</v>
      </c>
      <c r="P139" s="680"/>
      <c r="Q139" s="668">
        <v>164</v>
      </c>
    </row>
    <row r="140" spans="1:17" ht="14.4" customHeight="1" x14ac:dyDescent="0.3">
      <c r="A140" s="663" t="s">
        <v>522</v>
      </c>
      <c r="B140" s="664" t="s">
        <v>3476</v>
      </c>
      <c r="C140" s="664" t="s">
        <v>3314</v>
      </c>
      <c r="D140" s="664" t="s">
        <v>3653</v>
      </c>
      <c r="E140" s="664" t="s">
        <v>3654</v>
      </c>
      <c r="F140" s="667">
        <v>495</v>
      </c>
      <c r="G140" s="667">
        <v>76002</v>
      </c>
      <c r="H140" s="667">
        <v>1</v>
      </c>
      <c r="I140" s="667">
        <v>153.53939393939393</v>
      </c>
      <c r="J140" s="667">
        <v>322</v>
      </c>
      <c r="K140" s="667">
        <v>49910</v>
      </c>
      <c r="L140" s="667">
        <v>0.65669324491460757</v>
      </c>
      <c r="M140" s="667">
        <v>155</v>
      </c>
      <c r="N140" s="667">
        <v>448</v>
      </c>
      <c r="O140" s="667">
        <v>73472</v>
      </c>
      <c r="P140" s="680">
        <v>0.96671140233151764</v>
      </c>
      <c r="Q140" s="668">
        <v>164</v>
      </c>
    </row>
    <row r="141" spans="1:17" ht="14.4" customHeight="1" x14ac:dyDescent="0.3">
      <c r="A141" s="663" t="s">
        <v>522</v>
      </c>
      <c r="B141" s="664" t="s">
        <v>3476</v>
      </c>
      <c r="C141" s="664" t="s">
        <v>3314</v>
      </c>
      <c r="D141" s="664" t="s">
        <v>3655</v>
      </c>
      <c r="E141" s="664" t="s">
        <v>3656</v>
      </c>
      <c r="F141" s="667">
        <v>7</v>
      </c>
      <c r="G141" s="667">
        <v>1313</v>
      </c>
      <c r="H141" s="667">
        <v>1</v>
      </c>
      <c r="I141" s="667">
        <v>187.57142857142858</v>
      </c>
      <c r="J141" s="667">
        <v>8</v>
      </c>
      <c r="K141" s="667">
        <v>1511</v>
      </c>
      <c r="L141" s="667">
        <v>1.1507996953541508</v>
      </c>
      <c r="M141" s="667">
        <v>188.875</v>
      </c>
      <c r="N141" s="667">
        <v>19</v>
      </c>
      <c r="O141" s="667">
        <v>3705</v>
      </c>
      <c r="P141" s="680">
        <v>2.8217821782178216</v>
      </c>
      <c r="Q141" s="668">
        <v>195</v>
      </c>
    </row>
    <row r="142" spans="1:17" ht="14.4" customHeight="1" x14ac:dyDescent="0.3">
      <c r="A142" s="663" t="s">
        <v>522</v>
      </c>
      <c r="B142" s="664" t="s">
        <v>3476</v>
      </c>
      <c r="C142" s="664" t="s">
        <v>3314</v>
      </c>
      <c r="D142" s="664" t="s">
        <v>3657</v>
      </c>
      <c r="E142" s="664" t="s">
        <v>3658</v>
      </c>
      <c r="F142" s="667">
        <v>26</v>
      </c>
      <c r="G142" s="667">
        <v>12566</v>
      </c>
      <c r="H142" s="667">
        <v>1</v>
      </c>
      <c r="I142" s="667">
        <v>483.30769230769232</v>
      </c>
      <c r="J142" s="667">
        <v>28</v>
      </c>
      <c r="K142" s="667">
        <v>13608</v>
      </c>
      <c r="L142" s="667">
        <v>1.0829221709374504</v>
      </c>
      <c r="M142" s="667">
        <v>486</v>
      </c>
      <c r="N142" s="667">
        <v>35</v>
      </c>
      <c r="O142" s="667">
        <v>17500</v>
      </c>
      <c r="P142" s="680">
        <v>1.3926468247652395</v>
      </c>
      <c r="Q142" s="668">
        <v>500</v>
      </c>
    </row>
    <row r="143" spans="1:17" ht="14.4" customHeight="1" x14ac:dyDescent="0.3">
      <c r="A143" s="663" t="s">
        <v>522</v>
      </c>
      <c r="B143" s="664" t="s">
        <v>3476</v>
      </c>
      <c r="C143" s="664" t="s">
        <v>3314</v>
      </c>
      <c r="D143" s="664" t="s">
        <v>3425</v>
      </c>
      <c r="E143" s="664" t="s">
        <v>3426</v>
      </c>
      <c r="F143" s="667">
        <v>31</v>
      </c>
      <c r="G143" s="667">
        <v>31183</v>
      </c>
      <c r="H143" s="667">
        <v>1</v>
      </c>
      <c r="I143" s="667">
        <v>1005.9032258064516</v>
      </c>
      <c r="J143" s="667">
        <v>30</v>
      </c>
      <c r="K143" s="667">
        <v>30360</v>
      </c>
      <c r="L143" s="667">
        <v>0.97360741429625119</v>
      </c>
      <c r="M143" s="667">
        <v>1012</v>
      </c>
      <c r="N143" s="667">
        <v>38</v>
      </c>
      <c r="O143" s="667">
        <v>39178</v>
      </c>
      <c r="P143" s="680">
        <v>1.2563896995157617</v>
      </c>
      <c r="Q143" s="668">
        <v>1031</v>
      </c>
    </row>
    <row r="144" spans="1:17" ht="14.4" customHeight="1" x14ac:dyDescent="0.3">
      <c r="A144" s="663" t="s">
        <v>522</v>
      </c>
      <c r="B144" s="664" t="s">
        <v>3476</v>
      </c>
      <c r="C144" s="664" t="s">
        <v>3314</v>
      </c>
      <c r="D144" s="664" t="s">
        <v>3455</v>
      </c>
      <c r="E144" s="664" t="s">
        <v>3456</v>
      </c>
      <c r="F144" s="667">
        <v>8</v>
      </c>
      <c r="G144" s="667">
        <v>16072</v>
      </c>
      <c r="H144" s="667">
        <v>1</v>
      </c>
      <c r="I144" s="667">
        <v>2009</v>
      </c>
      <c r="J144" s="667">
        <v>8</v>
      </c>
      <c r="K144" s="667">
        <v>16136</v>
      </c>
      <c r="L144" s="667">
        <v>1.0039820806371329</v>
      </c>
      <c r="M144" s="667">
        <v>2017</v>
      </c>
      <c r="N144" s="667">
        <v>5</v>
      </c>
      <c r="O144" s="667">
        <v>10490</v>
      </c>
      <c r="P144" s="680">
        <v>0.65268790443006475</v>
      </c>
      <c r="Q144" s="668">
        <v>2098</v>
      </c>
    </row>
    <row r="145" spans="1:17" ht="14.4" customHeight="1" x14ac:dyDescent="0.3">
      <c r="A145" s="663" t="s">
        <v>522</v>
      </c>
      <c r="B145" s="664" t="s">
        <v>3476</v>
      </c>
      <c r="C145" s="664" t="s">
        <v>3314</v>
      </c>
      <c r="D145" s="664" t="s">
        <v>3427</v>
      </c>
      <c r="E145" s="664" t="s">
        <v>3428</v>
      </c>
      <c r="F145" s="667">
        <v>665</v>
      </c>
      <c r="G145" s="667">
        <v>155128</v>
      </c>
      <c r="H145" s="667">
        <v>1</v>
      </c>
      <c r="I145" s="667">
        <v>233.27518796992481</v>
      </c>
      <c r="J145" s="667">
        <v>597</v>
      </c>
      <c r="K145" s="667">
        <v>140295</v>
      </c>
      <c r="L145" s="667">
        <v>0.90438218761281008</v>
      </c>
      <c r="M145" s="667">
        <v>235</v>
      </c>
      <c r="N145" s="667">
        <v>660</v>
      </c>
      <c r="O145" s="667">
        <v>165644</v>
      </c>
      <c r="P145" s="680">
        <v>1.0677891805476767</v>
      </c>
      <c r="Q145" s="668">
        <v>250.97575757575757</v>
      </c>
    </row>
    <row r="146" spans="1:17" ht="14.4" customHeight="1" x14ac:dyDescent="0.3">
      <c r="A146" s="663" t="s">
        <v>522</v>
      </c>
      <c r="B146" s="664" t="s">
        <v>3476</v>
      </c>
      <c r="C146" s="664" t="s">
        <v>3314</v>
      </c>
      <c r="D146" s="664" t="s">
        <v>3429</v>
      </c>
      <c r="E146" s="664" t="s">
        <v>3430</v>
      </c>
      <c r="F146" s="667">
        <v>1</v>
      </c>
      <c r="G146" s="667">
        <v>116</v>
      </c>
      <c r="H146" s="667">
        <v>1</v>
      </c>
      <c r="I146" s="667">
        <v>116</v>
      </c>
      <c r="J146" s="667"/>
      <c r="K146" s="667"/>
      <c r="L146" s="667"/>
      <c r="M146" s="667"/>
      <c r="N146" s="667"/>
      <c r="O146" s="667"/>
      <c r="P146" s="680"/>
      <c r="Q146" s="668"/>
    </row>
    <row r="147" spans="1:17" ht="14.4" customHeight="1" x14ac:dyDescent="0.3">
      <c r="A147" s="663" t="s">
        <v>522</v>
      </c>
      <c r="B147" s="664" t="s">
        <v>3476</v>
      </c>
      <c r="C147" s="664" t="s">
        <v>3314</v>
      </c>
      <c r="D147" s="664" t="s">
        <v>3659</v>
      </c>
      <c r="E147" s="664" t="s">
        <v>3660</v>
      </c>
      <c r="F147" s="667">
        <v>1</v>
      </c>
      <c r="G147" s="667">
        <v>6819</v>
      </c>
      <c r="H147" s="667">
        <v>1</v>
      </c>
      <c r="I147" s="667">
        <v>6819</v>
      </c>
      <c r="J147" s="667">
        <v>2</v>
      </c>
      <c r="K147" s="667">
        <v>13874</v>
      </c>
      <c r="L147" s="667">
        <v>2.0346091802317057</v>
      </c>
      <c r="M147" s="667">
        <v>6937</v>
      </c>
      <c r="N147" s="667"/>
      <c r="O147" s="667"/>
      <c r="P147" s="680"/>
      <c r="Q147" s="668"/>
    </row>
    <row r="148" spans="1:17" ht="14.4" customHeight="1" x14ac:dyDescent="0.3">
      <c r="A148" s="663" t="s">
        <v>522</v>
      </c>
      <c r="B148" s="664" t="s">
        <v>3476</v>
      </c>
      <c r="C148" s="664" t="s">
        <v>3314</v>
      </c>
      <c r="D148" s="664" t="s">
        <v>3661</v>
      </c>
      <c r="E148" s="664" t="s">
        <v>3662</v>
      </c>
      <c r="F148" s="667"/>
      <c r="G148" s="667"/>
      <c r="H148" s="667"/>
      <c r="I148" s="667"/>
      <c r="J148" s="667"/>
      <c r="K148" s="667"/>
      <c r="L148" s="667"/>
      <c r="M148" s="667"/>
      <c r="N148" s="667">
        <v>2</v>
      </c>
      <c r="O148" s="667">
        <v>10818</v>
      </c>
      <c r="P148" s="680"/>
      <c r="Q148" s="668">
        <v>5409</v>
      </c>
    </row>
    <row r="149" spans="1:17" ht="14.4" customHeight="1" x14ac:dyDescent="0.3">
      <c r="A149" s="663" t="s">
        <v>522</v>
      </c>
      <c r="B149" s="664" t="s">
        <v>3476</v>
      </c>
      <c r="C149" s="664" t="s">
        <v>3314</v>
      </c>
      <c r="D149" s="664" t="s">
        <v>3663</v>
      </c>
      <c r="E149" s="664" t="s">
        <v>3664</v>
      </c>
      <c r="F149" s="667">
        <v>2</v>
      </c>
      <c r="G149" s="667">
        <v>5054</v>
      </c>
      <c r="H149" s="667">
        <v>1</v>
      </c>
      <c r="I149" s="667">
        <v>2527</v>
      </c>
      <c r="J149" s="667">
        <v>2</v>
      </c>
      <c r="K149" s="667">
        <v>5078</v>
      </c>
      <c r="L149" s="667">
        <v>1.0047487138899882</v>
      </c>
      <c r="M149" s="667">
        <v>2539</v>
      </c>
      <c r="N149" s="667"/>
      <c r="O149" s="667"/>
      <c r="P149" s="680"/>
      <c r="Q149" s="668"/>
    </row>
    <row r="150" spans="1:17" ht="14.4" customHeight="1" x14ac:dyDescent="0.3">
      <c r="A150" s="663" t="s">
        <v>522</v>
      </c>
      <c r="B150" s="664" t="s">
        <v>3476</v>
      </c>
      <c r="C150" s="664" t="s">
        <v>3314</v>
      </c>
      <c r="D150" s="664" t="s">
        <v>3665</v>
      </c>
      <c r="E150" s="664" t="s">
        <v>3666</v>
      </c>
      <c r="F150" s="667"/>
      <c r="G150" s="667"/>
      <c r="H150" s="667"/>
      <c r="I150" s="667"/>
      <c r="J150" s="667">
        <v>1</v>
      </c>
      <c r="K150" s="667">
        <v>5461</v>
      </c>
      <c r="L150" s="667"/>
      <c r="M150" s="667">
        <v>5461</v>
      </c>
      <c r="N150" s="667"/>
      <c r="O150" s="667"/>
      <c r="P150" s="680"/>
      <c r="Q150" s="668"/>
    </row>
    <row r="151" spans="1:17" ht="14.4" customHeight="1" x14ac:dyDescent="0.3">
      <c r="A151" s="663" t="s">
        <v>522</v>
      </c>
      <c r="B151" s="664" t="s">
        <v>3476</v>
      </c>
      <c r="C151" s="664" t="s">
        <v>3314</v>
      </c>
      <c r="D151" s="664" t="s">
        <v>3667</v>
      </c>
      <c r="E151" s="664" t="s">
        <v>3668</v>
      </c>
      <c r="F151" s="667">
        <v>1</v>
      </c>
      <c r="G151" s="667">
        <v>2498</v>
      </c>
      <c r="H151" s="667">
        <v>1</v>
      </c>
      <c r="I151" s="667">
        <v>2498</v>
      </c>
      <c r="J151" s="667">
        <v>1</v>
      </c>
      <c r="K151" s="667">
        <v>2512</v>
      </c>
      <c r="L151" s="667">
        <v>1.0056044835868696</v>
      </c>
      <c r="M151" s="667">
        <v>2512</v>
      </c>
      <c r="N151" s="667">
        <v>2</v>
      </c>
      <c r="O151" s="667">
        <v>5242</v>
      </c>
      <c r="P151" s="680">
        <v>2.0984787830264211</v>
      </c>
      <c r="Q151" s="668">
        <v>2621</v>
      </c>
    </row>
    <row r="152" spans="1:17" ht="14.4" customHeight="1" x14ac:dyDescent="0.3">
      <c r="A152" s="663" t="s">
        <v>522</v>
      </c>
      <c r="B152" s="664" t="s">
        <v>3476</v>
      </c>
      <c r="C152" s="664" t="s">
        <v>3314</v>
      </c>
      <c r="D152" s="664" t="s">
        <v>3669</v>
      </c>
      <c r="E152" s="664" t="s">
        <v>3670</v>
      </c>
      <c r="F152" s="667">
        <v>3</v>
      </c>
      <c r="G152" s="667">
        <v>7089</v>
      </c>
      <c r="H152" s="667">
        <v>1</v>
      </c>
      <c r="I152" s="667">
        <v>2363</v>
      </c>
      <c r="J152" s="667">
        <v>4</v>
      </c>
      <c r="K152" s="667">
        <v>9508</v>
      </c>
      <c r="L152" s="667">
        <v>1.3412328960361122</v>
      </c>
      <c r="M152" s="667">
        <v>2377</v>
      </c>
      <c r="N152" s="667">
        <v>7</v>
      </c>
      <c r="O152" s="667">
        <v>17402</v>
      </c>
      <c r="P152" s="680">
        <v>2.4547891098885599</v>
      </c>
      <c r="Q152" s="668">
        <v>2486</v>
      </c>
    </row>
    <row r="153" spans="1:17" ht="14.4" customHeight="1" x14ac:dyDescent="0.3">
      <c r="A153" s="663" t="s">
        <v>522</v>
      </c>
      <c r="B153" s="664" t="s">
        <v>3476</v>
      </c>
      <c r="C153" s="664" t="s">
        <v>3314</v>
      </c>
      <c r="D153" s="664" t="s">
        <v>3671</v>
      </c>
      <c r="E153" s="664" t="s">
        <v>3672</v>
      </c>
      <c r="F153" s="667">
        <v>1</v>
      </c>
      <c r="G153" s="667">
        <v>5288</v>
      </c>
      <c r="H153" s="667">
        <v>1</v>
      </c>
      <c r="I153" s="667">
        <v>5288</v>
      </c>
      <c r="J153" s="667">
        <v>1</v>
      </c>
      <c r="K153" s="667">
        <v>5315</v>
      </c>
      <c r="L153" s="667">
        <v>1.0051059001512859</v>
      </c>
      <c r="M153" s="667">
        <v>5315</v>
      </c>
      <c r="N153" s="667">
        <v>10</v>
      </c>
      <c r="O153" s="667">
        <v>56010</v>
      </c>
      <c r="P153" s="680">
        <v>10.591906202723147</v>
      </c>
      <c r="Q153" s="668">
        <v>5601</v>
      </c>
    </row>
    <row r="154" spans="1:17" ht="14.4" customHeight="1" x14ac:dyDescent="0.3">
      <c r="A154" s="663" t="s">
        <v>522</v>
      </c>
      <c r="B154" s="664" t="s">
        <v>3476</v>
      </c>
      <c r="C154" s="664" t="s">
        <v>3314</v>
      </c>
      <c r="D154" s="664" t="s">
        <v>3673</v>
      </c>
      <c r="E154" s="664" t="s">
        <v>3674</v>
      </c>
      <c r="F154" s="667">
        <v>1</v>
      </c>
      <c r="G154" s="667">
        <v>4925</v>
      </c>
      <c r="H154" s="667">
        <v>1</v>
      </c>
      <c r="I154" s="667">
        <v>4925</v>
      </c>
      <c r="J154" s="667"/>
      <c r="K154" s="667"/>
      <c r="L154" s="667"/>
      <c r="M154" s="667"/>
      <c r="N154" s="667"/>
      <c r="O154" s="667"/>
      <c r="P154" s="680"/>
      <c r="Q154" s="668"/>
    </row>
    <row r="155" spans="1:17" ht="14.4" customHeight="1" x14ac:dyDescent="0.3">
      <c r="A155" s="663" t="s">
        <v>522</v>
      </c>
      <c r="B155" s="664" t="s">
        <v>3476</v>
      </c>
      <c r="C155" s="664" t="s">
        <v>3314</v>
      </c>
      <c r="D155" s="664" t="s">
        <v>3675</v>
      </c>
      <c r="E155" s="664" t="s">
        <v>3676</v>
      </c>
      <c r="F155" s="667">
        <v>21</v>
      </c>
      <c r="G155" s="667">
        <v>22938</v>
      </c>
      <c r="H155" s="667">
        <v>1</v>
      </c>
      <c r="I155" s="667">
        <v>1092.2857142857142</v>
      </c>
      <c r="J155" s="667">
        <v>19</v>
      </c>
      <c r="K155" s="667">
        <v>20995</v>
      </c>
      <c r="L155" s="667">
        <v>0.91529339959891887</v>
      </c>
      <c r="M155" s="667">
        <v>1105</v>
      </c>
      <c r="N155" s="667">
        <v>14</v>
      </c>
      <c r="O155" s="667">
        <v>15988</v>
      </c>
      <c r="P155" s="680">
        <v>0.69700932949690475</v>
      </c>
      <c r="Q155" s="668">
        <v>1142</v>
      </c>
    </row>
    <row r="156" spans="1:17" ht="14.4" customHeight="1" x14ac:dyDescent="0.3">
      <c r="A156" s="663" t="s">
        <v>522</v>
      </c>
      <c r="B156" s="664" t="s">
        <v>3476</v>
      </c>
      <c r="C156" s="664" t="s">
        <v>3314</v>
      </c>
      <c r="D156" s="664" t="s">
        <v>3677</v>
      </c>
      <c r="E156" s="664" t="s">
        <v>3678</v>
      </c>
      <c r="F156" s="667">
        <v>1</v>
      </c>
      <c r="G156" s="667">
        <v>1132</v>
      </c>
      <c r="H156" s="667">
        <v>1</v>
      </c>
      <c r="I156" s="667">
        <v>1132</v>
      </c>
      <c r="J156" s="667">
        <v>1</v>
      </c>
      <c r="K156" s="667">
        <v>1154</v>
      </c>
      <c r="L156" s="667">
        <v>1.0194346289752649</v>
      </c>
      <c r="M156" s="667">
        <v>1154</v>
      </c>
      <c r="N156" s="667"/>
      <c r="O156" s="667"/>
      <c r="P156" s="680"/>
      <c r="Q156" s="668"/>
    </row>
    <row r="157" spans="1:17" ht="14.4" customHeight="1" x14ac:dyDescent="0.3">
      <c r="A157" s="663" t="s">
        <v>522</v>
      </c>
      <c r="B157" s="664" t="s">
        <v>3476</v>
      </c>
      <c r="C157" s="664" t="s">
        <v>3314</v>
      </c>
      <c r="D157" s="664" t="s">
        <v>3679</v>
      </c>
      <c r="E157" s="664" t="s">
        <v>3680</v>
      </c>
      <c r="F157" s="667">
        <v>23</v>
      </c>
      <c r="G157" s="667">
        <v>26447</v>
      </c>
      <c r="H157" s="667">
        <v>1</v>
      </c>
      <c r="I157" s="667">
        <v>1149.8695652173913</v>
      </c>
      <c r="J157" s="667">
        <v>21</v>
      </c>
      <c r="K157" s="667">
        <v>24486</v>
      </c>
      <c r="L157" s="667">
        <v>0.92585170340681366</v>
      </c>
      <c r="M157" s="667">
        <v>1166</v>
      </c>
      <c r="N157" s="667">
        <v>25</v>
      </c>
      <c r="O157" s="667">
        <v>30325</v>
      </c>
      <c r="P157" s="680">
        <v>1.1466328884183461</v>
      </c>
      <c r="Q157" s="668">
        <v>1213</v>
      </c>
    </row>
    <row r="158" spans="1:17" ht="14.4" customHeight="1" x14ac:dyDescent="0.3">
      <c r="A158" s="663" t="s">
        <v>522</v>
      </c>
      <c r="B158" s="664" t="s">
        <v>3476</v>
      </c>
      <c r="C158" s="664" t="s">
        <v>3314</v>
      </c>
      <c r="D158" s="664" t="s">
        <v>3681</v>
      </c>
      <c r="E158" s="664" t="s">
        <v>3682</v>
      </c>
      <c r="F158" s="667">
        <v>26</v>
      </c>
      <c r="G158" s="667">
        <v>17652</v>
      </c>
      <c r="H158" s="667">
        <v>1</v>
      </c>
      <c r="I158" s="667">
        <v>678.92307692307691</v>
      </c>
      <c r="J158" s="667">
        <v>23</v>
      </c>
      <c r="K158" s="667">
        <v>15801</v>
      </c>
      <c r="L158" s="667">
        <v>0.89513936097892588</v>
      </c>
      <c r="M158" s="667">
        <v>687</v>
      </c>
      <c r="N158" s="667">
        <v>34</v>
      </c>
      <c r="O158" s="667">
        <v>24174</v>
      </c>
      <c r="P158" s="680">
        <v>1.3694765465669612</v>
      </c>
      <c r="Q158" s="668">
        <v>711</v>
      </c>
    </row>
    <row r="159" spans="1:17" ht="14.4" customHeight="1" x14ac:dyDescent="0.3">
      <c r="A159" s="663" t="s">
        <v>522</v>
      </c>
      <c r="B159" s="664" t="s">
        <v>3476</v>
      </c>
      <c r="C159" s="664" t="s">
        <v>3314</v>
      </c>
      <c r="D159" s="664" t="s">
        <v>3683</v>
      </c>
      <c r="E159" s="664" t="s">
        <v>3684</v>
      </c>
      <c r="F159" s="667"/>
      <c r="G159" s="667"/>
      <c r="H159" s="667"/>
      <c r="I159" s="667"/>
      <c r="J159" s="667">
        <v>2</v>
      </c>
      <c r="K159" s="667">
        <v>9250</v>
      </c>
      <c r="L159" s="667"/>
      <c r="M159" s="667">
        <v>4625</v>
      </c>
      <c r="N159" s="667"/>
      <c r="O159" s="667"/>
      <c r="P159" s="680"/>
      <c r="Q159" s="668"/>
    </row>
    <row r="160" spans="1:17" ht="14.4" customHeight="1" x14ac:dyDescent="0.3">
      <c r="A160" s="663" t="s">
        <v>522</v>
      </c>
      <c r="B160" s="664" t="s">
        <v>3476</v>
      </c>
      <c r="C160" s="664" t="s">
        <v>3314</v>
      </c>
      <c r="D160" s="664" t="s">
        <v>3685</v>
      </c>
      <c r="E160" s="664" t="s">
        <v>3686</v>
      </c>
      <c r="F160" s="667">
        <v>4</v>
      </c>
      <c r="G160" s="667">
        <v>7669</v>
      </c>
      <c r="H160" s="667">
        <v>1</v>
      </c>
      <c r="I160" s="667">
        <v>1917.25</v>
      </c>
      <c r="J160" s="667">
        <v>4</v>
      </c>
      <c r="K160" s="667">
        <v>7792</v>
      </c>
      <c r="L160" s="667">
        <v>1.0160385969487546</v>
      </c>
      <c r="M160" s="667">
        <v>1948</v>
      </c>
      <c r="N160" s="667">
        <v>4</v>
      </c>
      <c r="O160" s="667">
        <v>8156</v>
      </c>
      <c r="P160" s="680">
        <v>1.0635024123092971</v>
      </c>
      <c r="Q160" s="668">
        <v>2039</v>
      </c>
    </row>
    <row r="161" spans="1:17" ht="14.4" customHeight="1" x14ac:dyDescent="0.3">
      <c r="A161" s="663" t="s">
        <v>522</v>
      </c>
      <c r="B161" s="664" t="s">
        <v>3476</v>
      </c>
      <c r="C161" s="664" t="s">
        <v>3314</v>
      </c>
      <c r="D161" s="664" t="s">
        <v>3687</v>
      </c>
      <c r="E161" s="664" t="s">
        <v>3688</v>
      </c>
      <c r="F161" s="667">
        <v>1</v>
      </c>
      <c r="G161" s="667">
        <v>313</v>
      </c>
      <c r="H161" s="667">
        <v>1</v>
      </c>
      <c r="I161" s="667">
        <v>313</v>
      </c>
      <c r="J161" s="667">
        <v>3</v>
      </c>
      <c r="K161" s="667">
        <v>954</v>
      </c>
      <c r="L161" s="667">
        <v>3.0479233226837059</v>
      </c>
      <c r="M161" s="667">
        <v>318</v>
      </c>
      <c r="N161" s="667">
        <v>2</v>
      </c>
      <c r="O161" s="667">
        <v>834</v>
      </c>
      <c r="P161" s="680">
        <v>2.6645367412140577</v>
      </c>
      <c r="Q161" s="668">
        <v>417</v>
      </c>
    </row>
    <row r="162" spans="1:17" ht="14.4" customHeight="1" x14ac:dyDescent="0.3">
      <c r="A162" s="663" t="s">
        <v>522</v>
      </c>
      <c r="B162" s="664" t="s">
        <v>3476</v>
      </c>
      <c r="C162" s="664" t="s">
        <v>3314</v>
      </c>
      <c r="D162" s="664" t="s">
        <v>3689</v>
      </c>
      <c r="E162" s="664" t="s">
        <v>3690</v>
      </c>
      <c r="F162" s="667">
        <v>20</v>
      </c>
      <c r="G162" s="667">
        <v>37685</v>
      </c>
      <c r="H162" s="667">
        <v>1</v>
      </c>
      <c r="I162" s="667">
        <v>1884.25</v>
      </c>
      <c r="J162" s="667">
        <v>19</v>
      </c>
      <c r="K162" s="667">
        <v>36157</v>
      </c>
      <c r="L162" s="667">
        <v>0.95945336340719123</v>
      </c>
      <c r="M162" s="667">
        <v>1903</v>
      </c>
      <c r="N162" s="667">
        <v>21</v>
      </c>
      <c r="O162" s="667">
        <v>41601</v>
      </c>
      <c r="P162" s="680">
        <v>1.1039140241475389</v>
      </c>
      <c r="Q162" s="668">
        <v>1981</v>
      </c>
    </row>
    <row r="163" spans="1:17" ht="14.4" customHeight="1" x14ac:dyDescent="0.3">
      <c r="A163" s="663" t="s">
        <v>522</v>
      </c>
      <c r="B163" s="664" t="s">
        <v>3476</v>
      </c>
      <c r="C163" s="664" t="s">
        <v>3314</v>
      </c>
      <c r="D163" s="664" t="s">
        <v>3691</v>
      </c>
      <c r="E163" s="664" t="s">
        <v>3692</v>
      </c>
      <c r="F163" s="667">
        <v>4</v>
      </c>
      <c r="G163" s="667">
        <v>3260</v>
      </c>
      <c r="H163" s="667">
        <v>1</v>
      </c>
      <c r="I163" s="667">
        <v>815</v>
      </c>
      <c r="J163" s="667">
        <v>3</v>
      </c>
      <c r="K163" s="667">
        <v>2457</v>
      </c>
      <c r="L163" s="667">
        <v>0.753680981595092</v>
      </c>
      <c r="M163" s="667">
        <v>819</v>
      </c>
      <c r="N163" s="667">
        <v>12</v>
      </c>
      <c r="O163" s="667">
        <v>10032</v>
      </c>
      <c r="P163" s="680">
        <v>3.0773006134969325</v>
      </c>
      <c r="Q163" s="668">
        <v>836</v>
      </c>
    </row>
    <row r="164" spans="1:17" ht="14.4" customHeight="1" x14ac:dyDescent="0.3">
      <c r="A164" s="663" t="s">
        <v>522</v>
      </c>
      <c r="B164" s="664" t="s">
        <v>3476</v>
      </c>
      <c r="C164" s="664" t="s">
        <v>3314</v>
      </c>
      <c r="D164" s="664" t="s">
        <v>3693</v>
      </c>
      <c r="E164" s="664" t="s">
        <v>3694</v>
      </c>
      <c r="F164" s="667">
        <v>17</v>
      </c>
      <c r="G164" s="667">
        <v>40431</v>
      </c>
      <c r="H164" s="667">
        <v>1</v>
      </c>
      <c r="I164" s="667">
        <v>2378.294117647059</v>
      </c>
      <c r="J164" s="667">
        <v>16</v>
      </c>
      <c r="K164" s="667">
        <v>38256</v>
      </c>
      <c r="L164" s="667">
        <v>0.9462046449506567</v>
      </c>
      <c r="M164" s="667">
        <v>2391</v>
      </c>
      <c r="N164" s="667">
        <v>24</v>
      </c>
      <c r="O164" s="667">
        <v>60000</v>
      </c>
      <c r="P164" s="680">
        <v>1.4840097944646435</v>
      </c>
      <c r="Q164" s="668">
        <v>2500</v>
      </c>
    </row>
    <row r="165" spans="1:17" ht="14.4" customHeight="1" x14ac:dyDescent="0.3">
      <c r="A165" s="663" t="s">
        <v>522</v>
      </c>
      <c r="B165" s="664" t="s">
        <v>3476</v>
      </c>
      <c r="C165" s="664" t="s">
        <v>3314</v>
      </c>
      <c r="D165" s="664" t="s">
        <v>3695</v>
      </c>
      <c r="E165" s="664" t="s">
        <v>3696</v>
      </c>
      <c r="F165" s="667">
        <v>4</v>
      </c>
      <c r="G165" s="667">
        <v>5106</v>
      </c>
      <c r="H165" s="667">
        <v>1</v>
      </c>
      <c r="I165" s="667">
        <v>1276.5</v>
      </c>
      <c r="J165" s="667">
        <v>2</v>
      </c>
      <c r="K165" s="667">
        <v>2572</v>
      </c>
      <c r="L165" s="667">
        <v>0.50372111241676454</v>
      </c>
      <c r="M165" s="667">
        <v>1286</v>
      </c>
      <c r="N165" s="667"/>
      <c r="O165" s="667"/>
      <c r="P165" s="680"/>
      <c r="Q165" s="668"/>
    </row>
    <row r="166" spans="1:17" ht="14.4" customHeight="1" x14ac:dyDescent="0.3">
      <c r="A166" s="663" t="s">
        <v>522</v>
      </c>
      <c r="B166" s="664" t="s">
        <v>3476</v>
      </c>
      <c r="C166" s="664" t="s">
        <v>3314</v>
      </c>
      <c r="D166" s="664" t="s">
        <v>3697</v>
      </c>
      <c r="E166" s="664" t="s">
        <v>3698</v>
      </c>
      <c r="F166" s="667"/>
      <c r="G166" s="667"/>
      <c r="H166" s="667"/>
      <c r="I166" s="667"/>
      <c r="J166" s="667">
        <v>1</v>
      </c>
      <c r="K166" s="667">
        <v>540</v>
      </c>
      <c r="L166" s="667"/>
      <c r="M166" s="667">
        <v>540</v>
      </c>
      <c r="N166" s="667">
        <v>3</v>
      </c>
      <c r="O166" s="667">
        <v>1677</v>
      </c>
      <c r="P166" s="680"/>
      <c r="Q166" s="668">
        <v>559</v>
      </c>
    </row>
    <row r="167" spans="1:17" ht="14.4" customHeight="1" x14ac:dyDescent="0.3">
      <c r="A167" s="663" t="s">
        <v>522</v>
      </c>
      <c r="B167" s="664" t="s">
        <v>3476</v>
      </c>
      <c r="C167" s="664" t="s">
        <v>3314</v>
      </c>
      <c r="D167" s="664" t="s">
        <v>3699</v>
      </c>
      <c r="E167" s="664" t="s">
        <v>3700</v>
      </c>
      <c r="F167" s="667"/>
      <c r="G167" s="667"/>
      <c r="H167" s="667"/>
      <c r="I167" s="667"/>
      <c r="J167" s="667">
        <v>1</v>
      </c>
      <c r="K167" s="667">
        <v>5210</v>
      </c>
      <c r="L167" s="667"/>
      <c r="M167" s="667">
        <v>5210</v>
      </c>
      <c r="N167" s="667"/>
      <c r="O167" s="667"/>
      <c r="P167" s="680"/>
      <c r="Q167" s="668"/>
    </row>
    <row r="168" spans="1:17" ht="14.4" customHeight="1" x14ac:dyDescent="0.3">
      <c r="A168" s="663" t="s">
        <v>522</v>
      </c>
      <c r="B168" s="664" t="s">
        <v>3476</v>
      </c>
      <c r="C168" s="664" t="s">
        <v>3314</v>
      </c>
      <c r="D168" s="664" t="s">
        <v>3701</v>
      </c>
      <c r="E168" s="664" t="s">
        <v>3702</v>
      </c>
      <c r="F168" s="667">
        <v>1</v>
      </c>
      <c r="G168" s="667">
        <v>1701</v>
      </c>
      <c r="H168" s="667">
        <v>1</v>
      </c>
      <c r="I168" s="667">
        <v>1701</v>
      </c>
      <c r="J168" s="667"/>
      <c r="K168" s="667"/>
      <c r="L168" s="667"/>
      <c r="M168" s="667"/>
      <c r="N168" s="667"/>
      <c r="O168" s="667"/>
      <c r="P168" s="680"/>
      <c r="Q168" s="668"/>
    </row>
    <row r="169" spans="1:17" ht="14.4" customHeight="1" x14ac:dyDescent="0.3">
      <c r="A169" s="663" t="s">
        <v>522</v>
      </c>
      <c r="B169" s="664" t="s">
        <v>3476</v>
      </c>
      <c r="C169" s="664" t="s">
        <v>3314</v>
      </c>
      <c r="D169" s="664" t="s">
        <v>3703</v>
      </c>
      <c r="E169" s="664" t="s">
        <v>3704</v>
      </c>
      <c r="F169" s="667"/>
      <c r="G169" s="667"/>
      <c r="H169" s="667"/>
      <c r="I169" s="667"/>
      <c r="J169" s="667">
        <v>5</v>
      </c>
      <c r="K169" s="667">
        <v>470</v>
      </c>
      <c r="L169" s="667"/>
      <c r="M169" s="667">
        <v>94</v>
      </c>
      <c r="N169" s="667"/>
      <c r="O169" s="667"/>
      <c r="P169" s="680"/>
      <c r="Q169" s="668"/>
    </row>
    <row r="170" spans="1:17" ht="14.4" customHeight="1" x14ac:dyDescent="0.3">
      <c r="A170" s="663" t="s">
        <v>522</v>
      </c>
      <c r="B170" s="664" t="s">
        <v>3476</v>
      </c>
      <c r="C170" s="664" t="s">
        <v>3314</v>
      </c>
      <c r="D170" s="664" t="s">
        <v>3705</v>
      </c>
      <c r="E170" s="664" t="s">
        <v>3706</v>
      </c>
      <c r="F170" s="667"/>
      <c r="G170" s="667"/>
      <c r="H170" s="667"/>
      <c r="I170" s="667"/>
      <c r="J170" s="667"/>
      <c r="K170" s="667"/>
      <c r="L170" s="667"/>
      <c r="M170" s="667"/>
      <c r="N170" s="667">
        <v>1</v>
      </c>
      <c r="O170" s="667">
        <v>1709</v>
      </c>
      <c r="P170" s="680"/>
      <c r="Q170" s="668">
        <v>1709</v>
      </c>
    </row>
    <row r="171" spans="1:17" ht="14.4" customHeight="1" x14ac:dyDescent="0.3">
      <c r="A171" s="663" t="s">
        <v>522</v>
      </c>
      <c r="B171" s="664" t="s">
        <v>3476</v>
      </c>
      <c r="C171" s="664" t="s">
        <v>3314</v>
      </c>
      <c r="D171" s="664" t="s">
        <v>3707</v>
      </c>
      <c r="E171" s="664" t="s">
        <v>3708</v>
      </c>
      <c r="F171" s="667">
        <v>3</v>
      </c>
      <c r="G171" s="667">
        <v>6180</v>
      </c>
      <c r="H171" s="667">
        <v>1</v>
      </c>
      <c r="I171" s="667">
        <v>2060</v>
      </c>
      <c r="J171" s="667"/>
      <c r="K171" s="667"/>
      <c r="L171" s="667"/>
      <c r="M171" s="667"/>
      <c r="N171" s="667">
        <v>2</v>
      </c>
      <c r="O171" s="667">
        <v>4370</v>
      </c>
      <c r="P171" s="680">
        <v>0.70711974110032361</v>
      </c>
      <c r="Q171" s="668">
        <v>2185</v>
      </c>
    </row>
    <row r="172" spans="1:17" ht="14.4" customHeight="1" x14ac:dyDescent="0.3">
      <c r="A172" s="663" t="s">
        <v>522</v>
      </c>
      <c r="B172" s="664" t="s">
        <v>3476</v>
      </c>
      <c r="C172" s="664" t="s">
        <v>3314</v>
      </c>
      <c r="D172" s="664" t="s">
        <v>3709</v>
      </c>
      <c r="E172" s="664" t="s">
        <v>3710</v>
      </c>
      <c r="F172" s="667">
        <v>2</v>
      </c>
      <c r="G172" s="667">
        <v>542</v>
      </c>
      <c r="H172" s="667">
        <v>1</v>
      </c>
      <c r="I172" s="667">
        <v>271</v>
      </c>
      <c r="J172" s="667"/>
      <c r="K172" s="667"/>
      <c r="L172" s="667"/>
      <c r="M172" s="667"/>
      <c r="N172" s="667">
        <v>1</v>
      </c>
      <c r="O172" s="667">
        <v>285</v>
      </c>
      <c r="P172" s="680">
        <v>0.52583025830258301</v>
      </c>
      <c r="Q172" s="668">
        <v>285</v>
      </c>
    </row>
    <row r="173" spans="1:17" ht="14.4" customHeight="1" x14ac:dyDescent="0.3">
      <c r="A173" s="663" t="s">
        <v>522</v>
      </c>
      <c r="B173" s="664" t="s">
        <v>3476</v>
      </c>
      <c r="C173" s="664" t="s">
        <v>3314</v>
      </c>
      <c r="D173" s="664" t="s">
        <v>3711</v>
      </c>
      <c r="E173" s="664" t="s">
        <v>3712</v>
      </c>
      <c r="F173" s="667"/>
      <c r="G173" s="667"/>
      <c r="H173" s="667"/>
      <c r="I173" s="667"/>
      <c r="J173" s="667">
        <v>1</v>
      </c>
      <c r="K173" s="667">
        <v>677</v>
      </c>
      <c r="L173" s="667"/>
      <c r="M173" s="667">
        <v>677</v>
      </c>
      <c r="N173" s="667">
        <v>1</v>
      </c>
      <c r="O173" s="667">
        <v>721</v>
      </c>
      <c r="P173" s="680"/>
      <c r="Q173" s="668">
        <v>721</v>
      </c>
    </row>
    <row r="174" spans="1:17" ht="14.4" customHeight="1" x14ac:dyDescent="0.3">
      <c r="A174" s="663" t="s">
        <v>522</v>
      </c>
      <c r="B174" s="664" t="s">
        <v>3476</v>
      </c>
      <c r="C174" s="664" t="s">
        <v>3314</v>
      </c>
      <c r="D174" s="664" t="s">
        <v>3713</v>
      </c>
      <c r="E174" s="664" t="s">
        <v>3714</v>
      </c>
      <c r="F174" s="667">
        <v>2</v>
      </c>
      <c r="G174" s="667">
        <v>11668</v>
      </c>
      <c r="H174" s="667">
        <v>1</v>
      </c>
      <c r="I174" s="667">
        <v>5834</v>
      </c>
      <c r="J174" s="667">
        <v>1</v>
      </c>
      <c r="K174" s="667">
        <v>5865</v>
      </c>
      <c r="L174" s="667">
        <v>0.50265683921837501</v>
      </c>
      <c r="M174" s="667">
        <v>5865</v>
      </c>
      <c r="N174" s="667">
        <v>1</v>
      </c>
      <c r="O174" s="667">
        <v>6121</v>
      </c>
      <c r="P174" s="680">
        <v>0.52459718889269802</v>
      </c>
      <c r="Q174" s="668">
        <v>6121</v>
      </c>
    </row>
    <row r="175" spans="1:17" ht="14.4" customHeight="1" x14ac:dyDescent="0.3">
      <c r="A175" s="663" t="s">
        <v>522</v>
      </c>
      <c r="B175" s="664" t="s">
        <v>3476</v>
      </c>
      <c r="C175" s="664" t="s">
        <v>3314</v>
      </c>
      <c r="D175" s="664" t="s">
        <v>3715</v>
      </c>
      <c r="E175" s="664" t="s">
        <v>3716</v>
      </c>
      <c r="F175" s="667">
        <v>2</v>
      </c>
      <c r="G175" s="667">
        <v>5838</v>
      </c>
      <c r="H175" s="667">
        <v>1</v>
      </c>
      <c r="I175" s="667">
        <v>2919</v>
      </c>
      <c r="J175" s="667"/>
      <c r="K175" s="667"/>
      <c r="L175" s="667"/>
      <c r="M175" s="667"/>
      <c r="N175" s="667">
        <v>3</v>
      </c>
      <c r="O175" s="667">
        <v>9228</v>
      </c>
      <c r="P175" s="680">
        <v>1.5806783144912642</v>
      </c>
      <c r="Q175" s="668">
        <v>3076</v>
      </c>
    </row>
    <row r="176" spans="1:17" ht="14.4" customHeight="1" x14ac:dyDescent="0.3">
      <c r="A176" s="663" t="s">
        <v>522</v>
      </c>
      <c r="B176" s="664" t="s">
        <v>3476</v>
      </c>
      <c r="C176" s="664" t="s">
        <v>3314</v>
      </c>
      <c r="D176" s="664" t="s">
        <v>3717</v>
      </c>
      <c r="E176" s="664" t="s">
        <v>3718</v>
      </c>
      <c r="F176" s="667">
        <v>0</v>
      </c>
      <c r="G176" s="667">
        <v>0</v>
      </c>
      <c r="H176" s="667"/>
      <c r="I176" s="667"/>
      <c r="J176" s="667">
        <v>0</v>
      </c>
      <c r="K176" s="667">
        <v>0</v>
      </c>
      <c r="L176" s="667"/>
      <c r="M176" s="667"/>
      <c r="N176" s="667">
        <v>0</v>
      </c>
      <c r="O176" s="667">
        <v>0</v>
      </c>
      <c r="P176" s="680"/>
      <c r="Q176" s="668"/>
    </row>
    <row r="177" spans="1:17" ht="14.4" customHeight="1" x14ac:dyDescent="0.3">
      <c r="A177" s="663" t="s">
        <v>522</v>
      </c>
      <c r="B177" s="664" t="s">
        <v>3476</v>
      </c>
      <c r="C177" s="664" t="s">
        <v>3314</v>
      </c>
      <c r="D177" s="664" t="s">
        <v>3719</v>
      </c>
      <c r="E177" s="664" t="s">
        <v>3720</v>
      </c>
      <c r="F177" s="667">
        <v>214</v>
      </c>
      <c r="G177" s="667">
        <v>0</v>
      </c>
      <c r="H177" s="667"/>
      <c r="I177" s="667">
        <v>0</v>
      </c>
      <c r="J177" s="667">
        <v>273</v>
      </c>
      <c r="K177" s="667">
        <v>0</v>
      </c>
      <c r="L177" s="667"/>
      <c r="M177" s="667">
        <v>0</v>
      </c>
      <c r="N177" s="667">
        <v>207</v>
      </c>
      <c r="O177" s="667">
        <v>0</v>
      </c>
      <c r="P177" s="680"/>
      <c r="Q177" s="668">
        <v>0</v>
      </c>
    </row>
    <row r="178" spans="1:17" ht="14.4" customHeight="1" x14ac:dyDescent="0.3">
      <c r="A178" s="663" t="s">
        <v>522</v>
      </c>
      <c r="B178" s="664" t="s">
        <v>3476</v>
      </c>
      <c r="C178" s="664" t="s">
        <v>3314</v>
      </c>
      <c r="D178" s="664" t="s">
        <v>3721</v>
      </c>
      <c r="E178" s="664" t="s">
        <v>3722</v>
      </c>
      <c r="F178" s="667">
        <v>47</v>
      </c>
      <c r="G178" s="667">
        <v>0</v>
      </c>
      <c r="H178" s="667"/>
      <c r="I178" s="667">
        <v>0</v>
      </c>
      <c r="J178" s="667">
        <v>55</v>
      </c>
      <c r="K178" s="667">
        <v>0</v>
      </c>
      <c r="L178" s="667"/>
      <c r="M178" s="667">
        <v>0</v>
      </c>
      <c r="N178" s="667">
        <v>48</v>
      </c>
      <c r="O178" s="667">
        <v>0</v>
      </c>
      <c r="P178" s="680"/>
      <c r="Q178" s="668">
        <v>0</v>
      </c>
    </row>
    <row r="179" spans="1:17" ht="14.4" customHeight="1" x14ac:dyDescent="0.3">
      <c r="A179" s="663" t="s">
        <v>522</v>
      </c>
      <c r="B179" s="664" t="s">
        <v>3476</v>
      </c>
      <c r="C179" s="664" t="s">
        <v>3314</v>
      </c>
      <c r="D179" s="664" t="s">
        <v>3723</v>
      </c>
      <c r="E179" s="664" t="s">
        <v>3724</v>
      </c>
      <c r="F179" s="667">
        <v>1</v>
      </c>
      <c r="G179" s="667">
        <v>116</v>
      </c>
      <c r="H179" s="667">
        <v>1</v>
      </c>
      <c r="I179" s="667">
        <v>116</v>
      </c>
      <c r="J179" s="667"/>
      <c r="K179" s="667"/>
      <c r="L179" s="667"/>
      <c r="M179" s="667"/>
      <c r="N179" s="667"/>
      <c r="O179" s="667"/>
      <c r="P179" s="680"/>
      <c r="Q179" s="668"/>
    </row>
    <row r="180" spans="1:17" ht="14.4" customHeight="1" x14ac:dyDescent="0.3">
      <c r="A180" s="663" t="s">
        <v>522</v>
      </c>
      <c r="B180" s="664" t="s">
        <v>3476</v>
      </c>
      <c r="C180" s="664" t="s">
        <v>3314</v>
      </c>
      <c r="D180" s="664" t="s">
        <v>3433</v>
      </c>
      <c r="E180" s="664" t="s">
        <v>3434</v>
      </c>
      <c r="F180" s="667">
        <v>14</v>
      </c>
      <c r="G180" s="667">
        <v>1142</v>
      </c>
      <c r="H180" s="667">
        <v>1</v>
      </c>
      <c r="I180" s="667">
        <v>81.571428571428569</v>
      </c>
      <c r="J180" s="667">
        <v>27</v>
      </c>
      <c r="K180" s="667">
        <v>2214</v>
      </c>
      <c r="L180" s="667">
        <v>1.9387040280210157</v>
      </c>
      <c r="M180" s="667">
        <v>82</v>
      </c>
      <c r="N180" s="667">
        <v>34</v>
      </c>
      <c r="O180" s="667">
        <v>2924</v>
      </c>
      <c r="P180" s="680">
        <v>2.5604203152364273</v>
      </c>
      <c r="Q180" s="668">
        <v>86</v>
      </c>
    </row>
    <row r="181" spans="1:17" ht="14.4" customHeight="1" x14ac:dyDescent="0.3">
      <c r="A181" s="663" t="s">
        <v>522</v>
      </c>
      <c r="B181" s="664" t="s">
        <v>3476</v>
      </c>
      <c r="C181" s="664" t="s">
        <v>3314</v>
      </c>
      <c r="D181" s="664" t="s">
        <v>3725</v>
      </c>
      <c r="E181" s="664" t="s">
        <v>3726</v>
      </c>
      <c r="F181" s="667">
        <v>2342</v>
      </c>
      <c r="G181" s="667">
        <v>2507306</v>
      </c>
      <c r="H181" s="667">
        <v>1</v>
      </c>
      <c r="I181" s="667">
        <v>1070.5832621690863</v>
      </c>
      <c r="J181" s="667">
        <v>2352</v>
      </c>
      <c r="K181" s="667">
        <v>2453785</v>
      </c>
      <c r="L181" s="667">
        <v>0.97865398160415995</v>
      </c>
      <c r="M181" s="667">
        <v>1043.2759353741496</v>
      </c>
      <c r="N181" s="667">
        <v>2274</v>
      </c>
      <c r="O181" s="667">
        <v>2349670</v>
      </c>
      <c r="P181" s="680">
        <v>0.93712933323654946</v>
      </c>
      <c r="Q181" s="668">
        <v>1033.2761653474054</v>
      </c>
    </row>
    <row r="182" spans="1:17" ht="14.4" customHeight="1" x14ac:dyDescent="0.3">
      <c r="A182" s="663" t="s">
        <v>522</v>
      </c>
      <c r="B182" s="664" t="s">
        <v>3476</v>
      </c>
      <c r="C182" s="664" t="s">
        <v>3314</v>
      </c>
      <c r="D182" s="664" t="s">
        <v>3364</v>
      </c>
      <c r="E182" s="664" t="s">
        <v>3365</v>
      </c>
      <c r="F182" s="667">
        <v>4</v>
      </c>
      <c r="G182" s="667">
        <v>0</v>
      </c>
      <c r="H182" s="667"/>
      <c r="I182" s="667">
        <v>0</v>
      </c>
      <c r="J182" s="667">
        <v>8</v>
      </c>
      <c r="K182" s="667">
        <v>0</v>
      </c>
      <c r="L182" s="667"/>
      <c r="M182" s="667">
        <v>0</v>
      </c>
      <c r="N182" s="667">
        <v>26</v>
      </c>
      <c r="O182" s="667">
        <v>0</v>
      </c>
      <c r="P182" s="680"/>
      <c r="Q182" s="668">
        <v>0</v>
      </c>
    </row>
    <row r="183" spans="1:17" ht="14.4" customHeight="1" x14ac:dyDescent="0.3">
      <c r="A183" s="663" t="s">
        <v>522</v>
      </c>
      <c r="B183" s="664" t="s">
        <v>3476</v>
      </c>
      <c r="C183" s="664" t="s">
        <v>3314</v>
      </c>
      <c r="D183" s="664" t="s">
        <v>3727</v>
      </c>
      <c r="E183" s="664" t="s">
        <v>3728</v>
      </c>
      <c r="F183" s="667">
        <v>1</v>
      </c>
      <c r="G183" s="667">
        <v>1892</v>
      </c>
      <c r="H183" s="667">
        <v>1</v>
      </c>
      <c r="I183" s="667">
        <v>1892</v>
      </c>
      <c r="J183" s="667">
        <v>3</v>
      </c>
      <c r="K183" s="667">
        <v>5766</v>
      </c>
      <c r="L183" s="667">
        <v>3.0475687103594082</v>
      </c>
      <c r="M183" s="667">
        <v>1922</v>
      </c>
      <c r="N183" s="667"/>
      <c r="O183" s="667"/>
      <c r="P183" s="680"/>
      <c r="Q183" s="668"/>
    </row>
    <row r="184" spans="1:17" ht="14.4" customHeight="1" x14ac:dyDescent="0.3">
      <c r="A184" s="663" t="s">
        <v>522</v>
      </c>
      <c r="B184" s="664" t="s">
        <v>3476</v>
      </c>
      <c r="C184" s="664" t="s">
        <v>3314</v>
      </c>
      <c r="D184" s="664" t="s">
        <v>3729</v>
      </c>
      <c r="E184" s="664" t="s">
        <v>3730</v>
      </c>
      <c r="F184" s="667">
        <v>3</v>
      </c>
      <c r="G184" s="667">
        <v>2062</v>
      </c>
      <c r="H184" s="667">
        <v>1</v>
      </c>
      <c r="I184" s="667">
        <v>687.33333333333337</v>
      </c>
      <c r="J184" s="667">
        <v>13</v>
      </c>
      <c r="K184" s="667">
        <v>8983</v>
      </c>
      <c r="L184" s="667">
        <v>4.3564500484966056</v>
      </c>
      <c r="M184" s="667">
        <v>691</v>
      </c>
      <c r="N184" s="667">
        <v>4</v>
      </c>
      <c r="O184" s="667">
        <v>2864</v>
      </c>
      <c r="P184" s="680">
        <v>1.3889427740058196</v>
      </c>
      <c r="Q184" s="668">
        <v>716</v>
      </c>
    </row>
    <row r="185" spans="1:17" ht="14.4" customHeight="1" x14ac:dyDescent="0.3">
      <c r="A185" s="663" t="s">
        <v>522</v>
      </c>
      <c r="B185" s="664" t="s">
        <v>3476</v>
      </c>
      <c r="C185" s="664" t="s">
        <v>3314</v>
      </c>
      <c r="D185" s="664" t="s">
        <v>3731</v>
      </c>
      <c r="E185" s="664" t="s">
        <v>3732</v>
      </c>
      <c r="F185" s="667">
        <v>4</v>
      </c>
      <c r="G185" s="667">
        <v>11426</v>
      </c>
      <c r="H185" s="667">
        <v>1</v>
      </c>
      <c r="I185" s="667">
        <v>2856.5</v>
      </c>
      <c r="J185" s="667">
        <v>4</v>
      </c>
      <c r="K185" s="667">
        <v>11528</v>
      </c>
      <c r="L185" s="667">
        <v>1.0089270085769297</v>
      </c>
      <c r="M185" s="667">
        <v>2882</v>
      </c>
      <c r="N185" s="667">
        <v>2</v>
      </c>
      <c r="O185" s="667">
        <v>6054</v>
      </c>
      <c r="P185" s="680">
        <v>0.52984421494836342</v>
      </c>
      <c r="Q185" s="668">
        <v>3027</v>
      </c>
    </row>
    <row r="186" spans="1:17" ht="14.4" customHeight="1" x14ac:dyDescent="0.3">
      <c r="A186" s="663" t="s">
        <v>522</v>
      </c>
      <c r="B186" s="664" t="s">
        <v>3476</v>
      </c>
      <c r="C186" s="664" t="s">
        <v>3314</v>
      </c>
      <c r="D186" s="664" t="s">
        <v>3457</v>
      </c>
      <c r="E186" s="664" t="s">
        <v>3458</v>
      </c>
      <c r="F186" s="667">
        <v>11</v>
      </c>
      <c r="G186" s="667">
        <v>29064</v>
      </c>
      <c r="H186" s="667">
        <v>1</v>
      </c>
      <c r="I186" s="667">
        <v>2642.181818181818</v>
      </c>
      <c r="J186" s="667">
        <v>14</v>
      </c>
      <c r="K186" s="667">
        <v>37150</v>
      </c>
      <c r="L186" s="667">
        <v>1.2782135975777593</v>
      </c>
      <c r="M186" s="667">
        <v>2653.5714285714284</v>
      </c>
      <c r="N186" s="667">
        <v>12</v>
      </c>
      <c r="O186" s="667">
        <v>33120</v>
      </c>
      <c r="P186" s="680">
        <v>1.1395540875309662</v>
      </c>
      <c r="Q186" s="668">
        <v>2760</v>
      </c>
    </row>
    <row r="187" spans="1:17" ht="14.4" customHeight="1" x14ac:dyDescent="0.3">
      <c r="A187" s="663" t="s">
        <v>522</v>
      </c>
      <c r="B187" s="664" t="s">
        <v>3476</v>
      </c>
      <c r="C187" s="664" t="s">
        <v>3314</v>
      </c>
      <c r="D187" s="664" t="s">
        <v>3733</v>
      </c>
      <c r="E187" s="664" t="s">
        <v>3734</v>
      </c>
      <c r="F187" s="667">
        <v>6</v>
      </c>
      <c r="G187" s="667">
        <v>14838</v>
      </c>
      <c r="H187" s="667">
        <v>1</v>
      </c>
      <c r="I187" s="667">
        <v>2473</v>
      </c>
      <c r="J187" s="667">
        <v>5</v>
      </c>
      <c r="K187" s="667">
        <v>12546</v>
      </c>
      <c r="L187" s="667">
        <v>0.84553174282248278</v>
      </c>
      <c r="M187" s="667">
        <v>2509.1999999999998</v>
      </c>
      <c r="N187" s="667">
        <v>3</v>
      </c>
      <c r="O187" s="667">
        <v>7863</v>
      </c>
      <c r="P187" s="680">
        <v>0.5299231702385766</v>
      </c>
      <c r="Q187" s="668">
        <v>2621</v>
      </c>
    </row>
    <row r="188" spans="1:17" ht="14.4" customHeight="1" x14ac:dyDescent="0.3">
      <c r="A188" s="663" t="s">
        <v>522</v>
      </c>
      <c r="B188" s="664" t="s">
        <v>3476</v>
      </c>
      <c r="C188" s="664" t="s">
        <v>3314</v>
      </c>
      <c r="D188" s="664" t="s">
        <v>3735</v>
      </c>
      <c r="E188" s="664" t="s">
        <v>3736</v>
      </c>
      <c r="F188" s="667">
        <v>1</v>
      </c>
      <c r="G188" s="667">
        <v>5227</v>
      </c>
      <c r="H188" s="667">
        <v>1</v>
      </c>
      <c r="I188" s="667">
        <v>5227</v>
      </c>
      <c r="J188" s="667"/>
      <c r="K188" s="667"/>
      <c r="L188" s="667"/>
      <c r="M188" s="667"/>
      <c r="N188" s="667">
        <v>2</v>
      </c>
      <c r="O188" s="667">
        <v>11136</v>
      </c>
      <c r="P188" s="680">
        <v>2.1304763726803135</v>
      </c>
      <c r="Q188" s="668">
        <v>5568</v>
      </c>
    </row>
    <row r="189" spans="1:17" ht="14.4" customHeight="1" x14ac:dyDescent="0.3">
      <c r="A189" s="663" t="s">
        <v>522</v>
      </c>
      <c r="B189" s="664" t="s">
        <v>3476</v>
      </c>
      <c r="C189" s="664" t="s">
        <v>3314</v>
      </c>
      <c r="D189" s="664" t="s">
        <v>3737</v>
      </c>
      <c r="E189" s="664" t="s">
        <v>3738</v>
      </c>
      <c r="F189" s="667">
        <v>9</v>
      </c>
      <c r="G189" s="667">
        <v>19911</v>
      </c>
      <c r="H189" s="667">
        <v>1</v>
      </c>
      <c r="I189" s="667">
        <v>2212.3333333333335</v>
      </c>
      <c r="J189" s="667">
        <v>4</v>
      </c>
      <c r="K189" s="667">
        <v>8932</v>
      </c>
      <c r="L189" s="667">
        <v>0.44859625332730652</v>
      </c>
      <c r="M189" s="667">
        <v>2233</v>
      </c>
      <c r="N189" s="667">
        <v>8</v>
      </c>
      <c r="O189" s="667">
        <v>18736</v>
      </c>
      <c r="P189" s="680">
        <v>0.94098739390286779</v>
      </c>
      <c r="Q189" s="668">
        <v>2342</v>
      </c>
    </row>
    <row r="190" spans="1:17" ht="14.4" customHeight="1" x14ac:dyDescent="0.3">
      <c r="A190" s="663" t="s">
        <v>522</v>
      </c>
      <c r="B190" s="664" t="s">
        <v>3476</v>
      </c>
      <c r="C190" s="664" t="s">
        <v>3314</v>
      </c>
      <c r="D190" s="664" t="s">
        <v>3739</v>
      </c>
      <c r="E190" s="664" t="s">
        <v>3740</v>
      </c>
      <c r="F190" s="667">
        <v>545</v>
      </c>
      <c r="G190" s="667">
        <v>188820</v>
      </c>
      <c r="H190" s="667">
        <v>1</v>
      </c>
      <c r="I190" s="667">
        <v>346.45871559633025</v>
      </c>
      <c r="J190" s="667">
        <v>492</v>
      </c>
      <c r="K190" s="667">
        <v>171706</v>
      </c>
      <c r="L190" s="667">
        <v>0.90936341489249017</v>
      </c>
      <c r="M190" s="667">
        <v>348.9959349593496</v>
      </c>
      <c r="N190" s="667">
        <v>497</v>
      </c>
      <c r="O190" s="667">
        <v>184884</v>
      </c>
      <c r="P190" s="680">
        <v>0.97915475055608514</v>
      </c>
      <c r="Q190" s="668">
        <v>372</v>
      </c>
    </row>
    <row r="191" spans="1:17" ht="14.4" customHeight="1" x14ac:dyDescent="0.3">
      <c r="A191" s="663" t="s">
        <v>522</v>
      </c>
      <c r="B191" s="664" t="s">
        <v>3476</v>
      </c>
      <c r="C191" s="664" t="s">
        <v>3314</v>
      </c>
      <c r="D191" s="664" t="s">
        <v>3741</v>
      </c>
      <c r="E191" s="664" t="s">
        <v>3742</v>
      </c>
      <c r="F191" s="667">
        <v>9</v>
      </c>
      <c r="G191" s="667">
        <v>12112</v>
      </c>
      <c r="H191" s="667">
        <v>1</v>
      </c>
      <c r="I191" s="667">
        <v>1345.7777777777778</v>
      </c>
      <c r="J191" s="667">
        <v>6</v>
      </c>
      <c r="K191" s="667">
        <v>8148</v>
      </c>
      <c r="L191" s="667">
        <v>0.67272126816380451</v>
      </c>
      <c r="M191" s="667">
        <v>1358</v>
      </c>
      <c r="N191" s="667">
        <v>5</v>
      </c>
      <c r="O191" s="667">
        <v>7150</v>
      </c>
      <c r="P191" s="680">
        <v>0.59032364597093789</v>
      </c>
      <c r="Q191" s="668">
        <v>1430</v>
      </c>
    </row>
    <row r="192" spans="1:17" ht="14.4" customHeight="1" x14ac:dyDescent="0.3">
      <c r="A192" s="663" t="s">
        <v>522</v>
      </c>
      <c r="B192" s="664" t="s">
        <v>3476</v>
      </c>
      <c r="C192" s="664" t="s">
        <v>3314</v>
      </c>
      <c r="D192" s="664" t="s">
        <v>3743</v>
      </c>
      <c r="E192" s="664" t="s">
        <v>3744</v>
      </c>
      <c r="F192" s="667">
        <v>55</v>
      </c>
      <c r="G192" s="667">
        <v>133580</v>
      </c>
      <c r="H192" s="667">
        <v>1</v>
      </c>
      <c r="I192" s="667">
        <v>2428.7272727272725</v>
      </c>
      <c r="J192" s="667">
        <v>61</v>
      </c>
      <c r="K192" s="667">
        <v>149558</v>
      </c>
      <c r="L192" s="667">
        <v>1.1196137146279384</v>
      </c>
      <c r="M192" s="667">
        <v>2451.7704918032787</v>
      </c>
      <c r="N192" s="667">
        <v>94</v>
      </c>
      <c r="O192" s="667">
        <v>240734</v>
      </c>
      <c r="P192" s="680">
        <v>1.8021709836801916</v>
      </c>
      <c r="Q192" s="668">
        <v>2561</v>
      </c>
    </row>
    <row r="193" spans="1:17" ht="14.4" customHeight="1" x14ac:dyDescent="0.3">
      <c r="A193" s="663" t="s">
        <v>522</v>
      </c>
      <c r="B193" s="664" t="s">
        <v>3476</v>
      </c>
      <c r="C193" s="664" t="s">
        <v>3314</v>
      </c>
      <c r="D193" s="664" t="s">
        <v>3745</v>
      </c>
      <c r="E193" s="664" t="s">
        <v>3746</v>
      </c>
      <c r="F193" s="667">
        <v>2</v>
      </c>
      <c r="G193" s="667">
        <v>9108</v>
      </c>
      <c r="H193" s="667">
        <v>1</v>
      </c>
      <c r="I193" s="667">
        <v>4554</v>
      </c>
      <c r="J193" s="667">
        <v>1</v>
      </c>
      <c r="K193" s="667">
        <v>4612</v>
      </c>
      <c r="L193" s="667">
        <v>0.50636802810715853</v>
      </c>
      <c r="M193" s="667">
        <v>4612</v>
      </c>
      <c r="N193" s="667">
        <v>4</v>
      </c>
      <c r="O193" s="667">
        <v>19320</v>
      </c>
      <c r="P193" s="680">
        <v>2.1212121212121211</v>
      </c>
      <c r="Q193" s="668">
        <v>4830</v>
      </c>
    </row>
    <row r="194" spans="1:17" ht="14.4" customHeight="1" x14ac:dyDescent="0.3">
      <c r="A194" s="663" t="s">
        <v>522</v>
      </c>
      <c r="B194" s="664" t="s">
        <v>3476</v>
      </c>
      <c r="C194" s="664" t="s">
        <v>3314</v>
      </c>
      <c r="D194" s="664" t="s">
        <v>3747</v>
      </c>
      <c r="E194" s="664" t="s">
        <v>3748</v>
      </c>
      <c r="F194" s="667">
        <v>1</v>
      </c>
      <c r="G194" s="667">
        <v>5105</v>
      </c>
      <c r="H194" s="667">
        <v>1</v>
      </c>
      <c r="I194" s="667">
        <v>5105</v>
      </c>
      <c r="J194" s="667">
        <v>4</v>
      </c>
      <c r="K194" s="667">
        <v>20528</v>
      </c>
      <c r="L194" s="667">
        <v>4.0211557296767877</v>
      </c>
      <c r="M194" s="667">
        <v>5132</v>
      </c>
      <c r="N194" s="667">
        <v>7</v>
      </c>
      <c r="O194" s="667">
        <v>37926</v>
      </c>
      <c r="P194" s="680">
        <v>7.4291870714985304</v>
      </c>
      <c r="Q194" s="668">
        <v>5418</v>
      </c>
    </row>
    <row r="195" spans="1:17" ht="14.4" customHeight="1" x14ac:dyDescent="0.3">
      <c r="A195" s="663" t="s">
        <v>522</v>
      </c>
      <c r="B195" s="664" t="s">
        <v>3476</v>
      </c>
      <c r="C195" s="664" t="s">
        <v>3314</v>
      </c>
      <c r="D195" s="664" t="s">
        <v>3749</v>
      </c>
      <c r="E195" s="664" t="s">
        <v>3750</v>
      </c>
      <c r="F195" s="667">
        <v>2</v>
      </c>
      <c r="G195" s="667">
        <v>5906</v>
      </c>
      <c r="H195" s="667">
        <v>1</v>
      </c>
      <c r="I195" s="667">
        <v>2953</v>
      </c>
      <c r="J195" s="667">
        <v>3</v>
      </c>
      <c r="K195" s="667">
        <v>8895</v>
      </c>
      <c r="L195" s="667">
        <v>1.5060954961056552</v>
      </c>
      <c r="M195" s="667">
        <v>2965</v>
      </c>
      <c r="N195" s="667">
        <v>2</v>
      </c>
      <c r="O195" s="667">
        <v>6234</v>
      </c>
      <c r="P195" s="680">
        <v>1.0555367422959703</v>
      </c>
      <c r="Q195" s="668">
        <v>3117</v>
      </c>
    </row>
    <row r="196" spans="1:17" ht="14.4" customHeight="1" x14ac:dyDescent="0.3">
      <c r="A196" s="663" t="s">
        <v>522</v>
      </c>
      <c r="B196" s="664" t="s">
        <v>3476</v>
      </c>
      <c r="C196" s="664" t="s">
        <v>3314</v>
      </c>
      <c r="D196" s="664" t="s">
        <v>3751</v>
      </c>
      <c r="E196" s="664" t="s">
        <v>3752</v>
      </c>
      <c r="F196" s="667">
        <v>2</v>
      </c>
      <c r="G196" s="667">
        <v>2502</v>
      </c>
      <c r="H196" s="667">
        <v>1</v>
      </c>
      <c r="I196" s="667">
        <v>1251</v>
      </c>
      <c r="J196" s="667">
        <v>2</v>
      </c>
      <c r="K196" s="667">
        <v>2546</v>
      </c>
      <c r="L196" s="667">
        <v>1.017585931254996</v>
      </c>
      <c r="M196" s="667">
        <v>1273</v>
      </c>
      <c r="N196" s="667">
        <v>5</v>
      </c>
      <c r="O196" s="667">
        <v>6640</v>
      </c>
      <c r="P196" s="680">
        <v>2.6538768984812151</v>
      </c>
      <c r="Q196" s="668">
        <v>1328</v>
      </c>
    </row>
    <row r="197" spans="1:17" ht="14.4" customHeight="1" x14ac:dyDescent="0.3">
      <c r="A197" s="663" t="s">
        <v>522</v>
      </c>
      <c r="B197" s="664" t="s">
        <v>3476</v>
      </c>
      <c r="C197" s="664" t="s">
        <v>3314</v>
      </c>
      <c r="D197" s="664" t="s">
        <v>3753</v>
      </c>
      <c r="E197" s="664" t="s">
        <v>3754</v>
      </c>
      <c r="F197" s="667">
        <v>2</v>
      </c>
      <c r="G197" s="667">
        <v>4666</v>
      </c>
      <c r="H197" s="667">
        <v>1</v>
      </c>
      <c r="I197" s="667">
        <v>2333</v>
      </c>
      <c r="J197" s="667"/>
      <c r="K197" s="667"/>
      <c r="L197" s="667"/>
      <c r="M197" s="667"/>
      <c r="N197" s="667"/>
      <c r="O197" s="667"/>
      <c r="P197" s="680"/>
      <c r="Q197" s="668"/>
    </row>
    <row r="198" spans="1:17" ht="14.4" customHeight="1" x14ac:dyDescent="0.3">
      <c r="A198" s="663" t="s">
        <v>522</v>
      </c>
      <c r="B198" s="664" t="s">
        <v>3476</v>
      </c>
      <c r="C198" s="664" t="s">
        <v>3314</v>
      </c>
      <c r="D198" s="664" t="s">
        <v>3445</v>
      </c>
      <c r="E198" s="664" t="s">
        <v>3446</v>
      </c>
      <c r="F198" s="667">
        <v>44</v>
      </c>
      <c r="G198" s="667">
        <v>26532</v>
      </c>
      <c r="H198" s="667">
        <v>1</v>
      </c>
      <c r="I198" s="667">
        <v>603</v>
      </c>
      <c r="J198" s="667">
        <v>41</v>
      </c>
      <c r="K198" s="667">
        <v>24928</v>
      </c>
      <c r="L198" s="667">
        <v>0.93954470073873064</v>
      </c>
      <c r="M198" s="667">
        <v>608</v>
      </c>
      <c r="N198" s="667">
        <v>46</v>
      </c>
      <c r="O198" s="667">
        <v>29624</v>
      </c>
      <c r="P198" s="680">
        <v>1.1165385195235942</v>
      </c>
      <c r="Q198" s="668">
        <v>644</v>
      </c>
    </row>
    <row r="199" spans="1:17" ht="14.4" customHeight="1" x14ac:dyDescent="0.3">
      <c r="A199" s="663" t="s">
        <v>522</v>
      </c>
      <c r="B199" s="664" t="s">
        <v>3476</v>
      </c>
      <c r="C199" s="664" t="s">
        <v>3314</v>
      </c>
      <c r="D199" s="664" t="s">
        <v>3755</v>
      </c>
      <c r="E199" s="664" t="s">
        <v>3756</v>
      </c>
      <c r="F199" s="667">
        <v>31</v>
      </c>
      <c r="G199" s="667">
        <v>45266</v>
      </c>
      <c r="H199" s="667">
        <v>1</v>
      </c>
      <c r="I199" s="667">
        <v>1460.1935483870968</v>
      </c>
      <c r="J199" s="667">
        <v>30</v>
      </c>
      <c r="K199" s="667">
        <v>44250</v>
      </c>
      <c r="L199" s="667">
        <v>0.97755489771572479</v>
      </c>
      <c r="M199" s="667">
        <v>1475</v>
      </c>
      <c r="N199" s="667">
        <v>29</v>
      </c>
      <c r="O199" s="667">
        <v>44892</v>
      </c>
      <c r="P199" s="680">
        <v>0.9917377280961428</v>
      </c>
      <c r="Q199" s="668">
        <v>1548</v>
      </c>
    </row>
    <row r="200" spans="1:17" ht="14.4" customHeight="1" x14ac:dyDescent="0.3">
      <c r="A200" s="663" t="s">
        <v>522</v>
      </c>
      <c r="B200" s="664" t="s">
        <v>3476</v>
      </c>
      <c r="C200" s="664" t="s">
        <v>3314</v>
      </c>
      <c r="D200" s="664" t="s">
        <v>3757</v>
      </c>
      <c r="E200" s="664" t="s">
        <v>3758</v>
      </c>
      <c r="F200" s="667">
        <v>1</v>
      </c>
      <c r="G200" s="667">
        <v>2350</v>
      </c>
      <c r="H200" s="667">
        <v>1</v>
      </c>
      <c r="I200" s="667">
        <v>2350</v>
      </c>
      <c r="J200" s="667">
        <v>1</v>
      </c>
      <c r="K200" s="667">
        <v>2362</v>
      </c>
      <c r="L200" s="667">
        <v>1.0051063829787235</v>
      </c>
      <c r="M200" s="667">
        <v>2362</v>
      </c>
      <c r="N200" s="667">
        <v>2</v>
      </c>
      <c r="O200" s="667">
        <v>4918</v>
      </c>
      <c r="P200" s="680">
        <v>2.0927659574468085</v>
      </c>
      <c r="Q200" s="668">
        <v>2459</v>
      </c>
    </row>
    <row r="201" spans="1:17" ht="14.4" customHeight="1" x14ac:dyDescent="0.3">
      <c r="A201" s="663" t="s">
        <v>522</v>
      </c>
      <c r="B201" s="664" t="s">
        <v>3476</v>
      </c>
      <c r="C201" s="664" t="s">
        <v>3314</v>
      </c>
      <c r="D201" s="664" t="s">
        <v>3759</v>
      </c>
      <c r="E201" s="664" t="s">
        <v>3760</v>
      </c>
      <c r="F201" s="667">
        <v>9</v>
      </c>
      <c r="G201" s="667">
        <v>28278</v>
      </c>
      <c r="H201" s="667">
        <v>1</v>
      </c>
      <c r="I201" s="667">
        <v>3142</v>
      </c>
      <c r="J201" s="667">
        <v>9</v>
      </c>
      <c r="K201" s="667">
        <v>28467</v>
      </c>
      <c r="L201" s="667">
        <v>1.006683640992998</v>
      </c>
      <c r="M201" s="667">
        <v>3163</v>
      </c>
      <c r="N201" s="667">
        <v>3</v>
      </c>
      <c r="O201" s="667">
        <v>9924</v>
      </c>
      <c r="P201" s="680">
        <v>0.35094419690218542</v>
      </c>
      <c r="Q201" s="668">
        <v>3308</v>
      </c>
    </row>
    <row r="202" spans="1:17" ht="14.4" customHeight="1" x14ac:dyDescent="0.3">
      <c r="A202" s="663" t="s">
        <v>522</v>
      </c>
      <c r="B202" s="664" t="s">
        <v>3476</v>
      </c>
      <c r="C202" s="664" t="s">
        <v>3314</v>
      </c>
      <c r="D202" s="664" t="s">
        <v>3761</v>
      </c>
      <c r="E202" s="664" t="s">
        <v>3762</v>
      </c>
      <c r="F202" s="667">
        <v>4</v>
      </c>
      <c r="G202" s="667">
        <v>12286</v>
      </c>
      <c r="H202" s="667">
        <v>1</v>
      </c>
      <c r="I202" s="667">
        <v>3071.5</v>
      </c>
      <c r="J202" s="667">
        <v>8</v>
      </c>
      <c r="K202" s="667">
        <v>24776</v>
      </c>
      <c r="L202" s="667">
        <v>2.0166042650170928</v>
      </c>
      <c r="M202" s="667">
        <v>3097</v>
      </c>
      <c r="N202" s="667">
        <v>10</v>
      </c>
      <c r="O202" s="667">
        <v>32420</v>
      </c>
      <c r="P202" s="680">
        <v>2.6387758424222691</v>
      </c>
      <c r="Q202" s="668">
        <v>3242</v>
      </c>
    </row>
    <row r="203" spans="1:17" ht="14.4" customHeight="1" x14ac:dyDescent="0.3">
      <c r="A203" s="663" t="s">
        <v>522</v>
      </c>
      <c r="B203" s="664" t="s">
        <v>3476</v>
      </c>
      <c r="C203" s="664" t="s">
        <v>3314</v>
      </c>
      <c r="D203" s="664" t="s">
        <v>3763</v>
      </c>
      <c r="E203" s="664" t="s">
        <v>3764</v>
      </c>
      <c r="F203" s="667">
        <v>4</v>
      </c>
      <c r="G203" s="667">
        <v>14680</v>
      </c>
      <c r="H203" s="667">
        <v>1</v>
      </c>
      <c r="I203" s="667">
        <v>3670</v>
      </c>
      <c r="J203" s="667">
        <v>5</v>
      </c>
      <c r="K203" s="667">
        <v>18440</v>
      </c>
      <c r="L203" s="667">
        <v>1.2561307901907357</v>
      </c>
      <c r="M203" s="667">
        <v>3688</v>
      </c>
      <c r="N203" s="667">
        <v>16</v>
      </c>
      <c r="O203" s="667">
        <v>62064</v>
      </c>
      <c r="P203" s="680">
        <v>4.2277929155313352</v>
      </c>
      <c r="Q203" s="668">
        <v>3879</v>
      </c>
    </row>
    <row r="204" spans="1:17" ht="14.4" customHeight="1" x14ac:dyDescent="0.3">
      <c r="A204" s="663" t="s">
        <v>522</v>
      </c>
      <c r="B204" s="664" t="s">
        <v>3476</v>
      </c>
      <c r="C204" s="664" t="s">
        <v>3314</v>
      </c>
      <c r="D204" s="664" t="s">
        <v>3765</v>
      </c>
      <c r="E204" s="664" t="s">
        <v>3766</v>
      </c>
      <c r="F204" s="667">
        <v>21</v>
      </c>
      <c r="G204" s="667">
        <v>37133</v>
      </c>
      <c r="H204" s="667">
        <v>1</v>
      </c>
      <c r="I204" s="667">
        <v>1768.2380952380952</v>
      </c>
      <c r="J204" s="667">
        <v>33</v>
      </c>
      <c r="K204" s="667">
        <v>58806</v>
      </c>
      <c r="L204" s="667">
        <v>1.5836587402041311</v>
      </c>
      <c r="M204" s="667">
        <v>1782</v>
      </c>
      <c r="N204" s="667">
        <v>28</v>
      </c>
      <c r="O204" s="667">
        <v>51940</v>
      </c>
      <c r="P204" s="680">
        <v>1.3987558236608946</v>
      </c>
      <c r="Q204" s="668">
        <v>1855</v>
      </c>
    </row>
    <row r="205" spans="1:17" ht="14.4" customHeight="1" x14ac:dyDescent="0.3">
      <c r="A205" s="663" t="s">
        <v>522</v>
      </c>
      <c r="B205" s="664" t="s">
        <v>3476</v>
      </c>
      <c r="C205" s="664" t="s">
        <v>3314</v>
      </c>
      <c r="D205" s="664" t="s">
        <v>3767</v>
      </c>
      <c r="E205" s="664" t="s">
        <v>3768</v>
      </c>
      <c r="F205" s="667"/>
      <c r="G205" s="667"/>
      <c r="H205" s="667"/>
      <c r="I205" s="667"/>
      <c r="J205" s="667"/>
      <c r="K205" s="667"/>
      <c r="L205" s="667"/>
      <c r="M205" s="667"/>
      <c r="N205" s="667">
        <v>3</v>
      </c>
      <c r="O205" s="667">
        <v>8796</v>
      </c>
      <c r="P205" s="680"/>
      <c r="Q205" s="668">
        <v>2932</v>
      </c>
    </row>
    <row r="206" spans="1:17" ht="14.4" customHeight="1" x14ac:dyDescent="0.3">
      <c r="A206" s="663" t="s">
        <v>522</v>
      </c>
      <c r="B206" s="664" t="s">
        <v>3476</v>
      </c>
      <c r="C206" s="664" t="s">
        <v>3314</v>
      </c>
      <c r="D206" s="664" t="s">
        <v>3769</v>
      </c>
      <c r="E206" s="664" t="s">
        <v>3770</v>
      </c>
      <c r="F206" s="667">
        <v>7</v>
      </c>
      <c r="G206" s="667">
        <v>7591</v>
      </c>
      <c r="H206" s="667">
        <v>1</v>
      </c>
      <c r="I206" s="667">
        <v>1084.4285714285713</v>
      </c>
      <c r="J206" s="667">
        <v>7</v>
      </c>
      <c r="K206" s="667">
        <v>7700</v>
      </c>
      <c r="L206" s="667">
        <v>1.0143591094717428</v>
      </c>
      <c r="M206" s="667">
        <v>1100</v>
      </c>
      <c r="N206" s="667">
        <v>5</v>
      </c>
      <c r="O206" s="667">
        <v>5685</v>
      </c>
      <c r="P206" s="680">
        <v>0.7489131866684231</v>
      </c>
      <c r="Q206" s="668">
        <v>1137</v>
      </c>
    </row>
    <row r="207" spans="1:17" ht="14.4" customHeight="1" x14ac:dyDescent="0.3">
      <c r="A207" s="663" t="s">
        <v>522</v>
      </c>
      <c r="B207" s="664" t="s">
        <v>3476</v>
      </c>
      <c r="C207" s="664" t="s">
        <v>3314</v>
      </c>
      <c r="D207" s="664" t="s">
        <v>3771</v>
      </c>
      <c r="E207" s="664" t="s">
        <v>3772</v>
      </c>
      <c r="F207" s="667">
        <v>15</v>
      </c>
      <c r="G207" s="667">
        <v>7990</v>
      </c>
      <c r="H207" s="667">
        <v>1</v>
      </c>
      <c r="I207" s="667">
        <v>532.66666666666663</v>
      </c>
      <c r="J207" s="667">
        <v>5</v>
      </c>
      <c r="K207" s="667">
        <v>2690</v>
      </c>
      <c r="L207" s="667">
        <v>0.33667083854818525</v>
      </c>
      <c r="M207" s="667">
        <v>538</v>
      </c>
      <c r="N207" s="667">
        <v>8</v>
      </c>
      <c r="O207" s="667">
        <v>4592</v>
      </c>
      <c r="P207" s="680">
        <v>0.57471839799749691</v>
      </c>
      <c r="Q207" s="668">
        <v>574</v>
      </c>
    </row>
    <row r="208" spans="1:17" ht="14.4" customHeight="1" x14ac:dyDescent="0.3">
      <c r="A208" s="663" t="s">
        <v>522</v>
      </c>
      <c r="B208" s="664" t="s">
        <v>3476</v>
      </c>
      <c r="C208" s="664" t="s">
        <v>3314</v>
      </c>
      <c r="D208" s="664" t="s">
        <v>3773</v>
      </c>
      <c r="E208" s="664" t="s">
        <v>3774</v>
      </c>
      <c r="F208" s="667">
        <v>1</v>
      </c>
      <c r="G208" s="667">
        <v>473</v>
      </c>
      <c r="H208" s="667">
        <v>1</v>
      </c>
      <c r="I208" s="667">
        <v>473</v>
      </c>
      <c r="J208" s="667">
        <v>10</v>
      </c>
      <c r="K208" s="667">
        <v>4760</v>
      </c>
      <c r="L208" s="667">
        <v>10.063424947145878</v>
      </c>
      <c r="M208" s="667">
        <v>476</v>
      </c>
      <c r="N208" s="667">
        <v>5</v>
      </c>
      <c r="O208" s="667">
        <v>2495</v>
      </c>
      <c r="P208" s="680">
        <v>5.2748414376321353</v>
      </c>
      <c r="Q208" s="668">
        <v>499</v>
      </c>
    </row>
    <row r="209" spans="1:17" ht="14.4" customHeight="1" x14ac:dyDescent="0.3">
      <c r="A209" s="663" t="s">
        <v>522</v>
      </c>
      <c r="B209" s="664" t="s">
        <v>3476</v>
      </c>
      <c r="C209" s="664" t="s">
        <v>3314</v>
      </c>
      <c r="D209" s="664" t="s">
        <v>3775</v>
      </c>
      <c r="E209" s="664" t="s">
        <v>3776</v>
      </c>
      <c r="F209" s="667">
        <v>3</v>
      </c>
      <c r="G209" s="667">
        <v>3387</v>
      </c>
      <c r="H209" s="667">
        <v>1</v>
      </c>
      <c r="I209" s="667">
        <v>1129</v>
      </c>
      <c r="J209" s="667"/>
      <c r="K209" s="667"/>
      <c r="L209" s="667"/>
      <c r="M209" s="667"/>
      <c r="N209" s="667"/>
      <c r="O209" s="667"/>
      <c r="P209" s="680"/>
      <c r="Q209" s="668"/>
    </row>
    <row r="210" spans="1:17" ht="14.4" customHeight="1" x14ac:dyDescent="0.3">
      <c r="A210" s="663" t="s">
        <v>522</v>
      </c>
      <c r="B210" s="664" t="s">
        <v>3476</v>
      </c>
      <c r="C210" s="664" t="s">
        <v>3314</v>
      </c>
      <c r="D210" s="664" t="s">
        <v>3777</v>
      </c>
      <c r="E210" s="664" t="s">
        <v>3778</v>
      </c>
      <c r="F210" s="667"/>
      <c r="G210" s="667"/>
      <c r="H210" s="667"/>
      <c r="I210" s="667"/>
      <c r="J210" s="667">
        <v>3</v>
      </c>
      <c r="K210" s="667">
        <v>756</v>
      </c>
      <c r="L210" s="667"/>
      <c r="M210" s="667">
        <v>252</v>
      </c>
      <c r="N210" s="667">
        <v>1</v>
      </c>
      <c r="O210" s="667">
        <v>264</v>
      </c>
      <c r="P210" s="680"/>
      <c r="Q210" s="668">
        <v>264</v>
      </c>
    </row>
    <row r="211" spans="1:17" ht="14.4" customHeight="1" x14ac:dyDescent="0.3">
      <c r="A211" s="663" t="s">
        <v>522</v>
      </c>
      <c r="B211" s="664" t="s">
        <v>3476</v>
      </c>
      <c r="C211" s="664" t="s">
        <v>3314</v>
      </c>
      <c r="D211" s="664" t="s">
        <v>3779</v>
      </c>
      <c r="E211" s="664" t="s">
        <v>3780</v>
      </c>
      <c r="F211" s="667"/>
      <c r="G211" s="667"/>
      <c r="H211" s="667"/>
      <c r="I211" s="667"/>
      <c r="J211" s="667">
        <v>1</v>
      </c>
      <c r="K211" s="667">
        <v>3737</v>
      </c>
      <c r="L211" s="667"/>
      <c r="M211" s="667">
        <v>3737</v>
      </c>
      <c r="N211" s="667"/>
      <c r="O211" s="667"/>
      <c r="P211" s="680"/>
      <c r="Q211" s="668"/>
    </row>
    <row r="212" spans="1:17" ht="14.4" customHeight="1" x14ac:dyDescent="0.3">
      <c r="A212" s="663" t="s">
        <v>522</v>
      </c>
      <c r="B212" s="664" t="s">
        <v>3476</v>
      </c>
      <c r="C212" s="664" t="s">
        <v>3314</v>
      </c>
      <c r="D212" s="664" t="s">
        <v>3781</v>
      </c>
      <c r="E212" s="664" t="s">
        <v>3782</v>
      </c>
      <c r="F212" s="667">
        <v>1</v>
      </c>
      <c r="G212" s="667">
        <v>1232</v>
      </c>
      <c r="H212" s="667">
        <v>1</v>
      </c>
      <c r="I212" s="667">
        <v>1232</v>
      </c>
      <c r="J212" s="667"/>
      <c r="K212" s="667"/>
      <c r="L212" s="667"/>
      <c r="M212" s="667"/>
      <c r="N212" s="667">
        <v>1</v>
      </c>
      <c r="O212" s="667">
        <v>1307</v>
      </c>
      <c r="P212" s="680">
        <v>1.0608766233766234</v>
      </c>
      <c r="Q212" s="668">
        <v>1307</v>
      </c>
    </row>
    <row r="213" spans="1:17" ht="14.4" customHeight="1" x14ac:dyDescent="0.3">
      <c r="A213" s="663" t="s">
        <v>522</v>
      </c>
      <c r="B213" s="664" t="s">
        <v>3476</v>
      </c>
      <c r="C213" s="664" t="s">
        <v>3314</v>
      </c>
      <c r="D213" s="664" t="s">
        <v>3783</v>
      </c>
      <c r="E213" s="664" t="s">
        <v>3784</v>
      </c>
      <c r="F213" s="667">
        <v>1</v>
      </c>
      <c r="G213" s="667">
        <v>1666</v>
      </c>
      <c r="H213" s="667">
        <v>1</v>
      </c>
      <c r="I213" s="667">
        <v>1666</v>
      </c>
      <c r="J213" s="667"/>
      <c r="K213" s="667"/>
      <c r="L213" s="667"/>
      <c r="M213" s="667"/>
      <c r="N213" s="667"/>
      <c r="O213" s="667"/>
      <c r="P213" s="680"/>
      <c r="Q213" s="668"/>
    </row>
    <row r="214" spans="1:17" ht="14.4" customHeight="1" x14ac:dyDescent="0.3">
      <c r="A214" s="663" t="s">
        <v>522</v>
      </c>
      <c r="B214" s="664" t="s">
        <v>3476</v>
      </c>
      <c r="C214" s="664" t="s">
        <v>3314</v>
      </c>
      <c r="D214" s="664" t="s">
        <v>3785</v>
      </c>
      <c r="E214" s="664" t="s">
        <v>3786</v>
      </c>
      <c r="F214" s="667">
        <v>2</v>
      </c>
      <c r="G214" s="667">
        <v>7194</v>
      </c>
      <c r="H214" s="667">
        <v>1</v>
      </c>
      <c r="I214" s="667">
        <v>3597</v>
      </c>
      <c r="J214" s="667">
        <v>1</v>
      </c>
      <c r="K214" s="667">
        <v>3619</v>
      </c>
      <c r="L214" s="667">
        <v>0.50305810397553519</v>
      </c>
      <c r="M214" s="667">
        <v>3619</v>
      </c>
      <c r="N214" s="667">
        <v>1</v>
      </c>
      <c r="O214" s="667">
        <v>3801</v>
      </c>
      <c r="P214" s="680">
        <v>0.52835696413678068</v>
      </c>
      <c r="Q214" s="668">
        <v>3801</v>
      </c>
    </row>
    <row r="215" spans="1:17" ht="14.4" customHeight="1" x14ac:dyDescent="0.3">
      <c r="A215" s="663" t="s">
        <v>522</v>
      </c>
      <c r="B215" s="664" t="s">
        <v>3476</v>
      </c>
      <c r="C215" s="664" t="s">
        <v>3314</v>
      </c>
      <c r="D215" s="664" t="s">
        <v>3787</v>
      </c>
      <c r="E215" s="664" t="s">
        <v>3788</v>
      </c>
      <c r="F215" s="667">
        <v>1</v>
      </c>
      <c r="G215" s="667">
        <v>6381</v>
      </c>
      <c r="H215" s="667">
        <v>1</v>
      </c>
      <c r="I215" s="667">
        <v>6381</v>
      </c>
      <c r="J215" s="667"/>
      <c r="K215" s="667"/>
      <c r="L215" s="667"/>
      <c r="M215" s="667"/>
      <c r="N215" s="667"/>
      <c r="O215" s="667"/>
      <c r="P215" s="680"/>
      <c r="Q215" s="668"/>
    </row>
    <row r="216" spans="1:17" ht="14.4" customHeight="1" x14ac:dyDescent="0.3">
      <c r="A216" s="663" t="s">
        <v>522</v>
      </c>
      <c r="B216" s="664" t="s">
        <v>3476</v>
      </c>
      <c r="C216" s="664" t="s">
        <v>3314</v>
      </c>
      <c r="D216" s="664" t="s">
        <v>3789</v>
      </c>
      <c r="E216" s="664" t="s">
        <v>3790</v>
      </c>
      <c r="F216" s="667"/>
      <c r="G216" s="667"/>
      <c r="H216" s="667"/>
      <c r="I216" s="667"/>
      <c r="J216" s="667">
        <v>1</v>
      </c>
      <c r="K216" s="667">
        <v>2086</v>
      </c>
      <c r="L216" s="667"/>
      <c r="M216" s="667">
        <v>2086</v>
      </c>
      <c r="N216" s="667"/>
      <c r="O216" s="667"/>
      <c r="P216" s="680"/>
      <c r="Q216" s="668"/>
    </row>
    <row r="217" spans="1:17" ht="14.4" customHeight="1" x14ac:dyDescent="0.3">
      <c r="A217" s="663" t="s">
        <v>522</v>
      </c>
      <c r="B217" s="664" t="s">
        <v>3476</v>
      </c>
      <c r="C217" s="664" t="s">
        <v>3314</v>
      </c>
      <c r="D217" s="664" t="s">
        <v>3791</v>
      </c>
      <c r="E217" s="664" t="s">
        <v>3792</v>
      </c>
      <c r="F217" s="667"/>
      <c r="G217" s="667"/>
      <c r="H217" s="667"/>
      <c r="I217" s="667"/>
      <c r="J217" s="667">
        <v>1</v>
      </c>
      <c r="K217" s="667">
        <v>1879</v>
      </c>
      <c r="L217" s="667"/>
      <c r="M217" s="667">
        <v>1879</v>
      </c>
      <c r="N217" s="667"/>
      <c r="O217" s="667"/>
      <c r="P217" s="680"/>
      <c r="Q217" s="668"/>
    </row>
    <row r="218" spans="1:17" ht="14.4" customHeight="1" x14ac:dyDescent="0.3">
      <c r="A218" s="663" t="s">
        <v>522</v>
      </c>
      <c r="B218" s="664" t="s">
        <v>3476</v>
      </c>
      <c r="C218" s="664" t="s">
        <v>3314</v>
      </c>
      <c r="D218" s="664" t="s">
        <v>3793</v>
      </c>
      <c r="E218" s="664" t="s">
        <v>3794</v>
      </c>
      <c r="F218" s="667"/>
      <c r="G218" s="667"/>
      <c r="H218" s="667"/>
      <c r="I218" s="667"/>
      <c r="J218" s="667">
        <v>1</v>
      </c>
      <c r="K218" s="667">
        <v>2553</v>
      </c>
      <c r="L218" s="667"/>
      <c r="M218" s="667">
        <v>2553</v>
      </c>
      <c r="N218" s="667"/>
      <c r="O218" s="667"/>
      <c r="P218" s="680"/>
      <c r="Q218" s="668"/>
    </row>
    <row r="219" spans="1:17" ht="14.4" customHeight="1" x14ac:dyDescent="0.3">
      <c r="A219" s="663" t="s">
        <v>522</v>
      </c>
      <c r="B219" s="664" t="s">
        <v>3476</v>
      </c>
      <c r="C219" s="664" t="s">
        <v>3314</v>
      </c>
      <c r="D219" s="664" t="s">
        <v>3795</v>
      </c>
      <c r="E219" s="664" t="s">
        <v>3796</v>
      </c>
      <c r="F219" s="667"/>
      <c r="G219" s="667"/>
      <c r="H219" s="667"/>
      <c r="I219" s="667"/>
      <c r="J219" s="667"/>
      <c r="K219" s="667"/>
      <c r="L219" s="667"/>
      <c r="M219" s="667"/>
      <c r="N219" s="667">
        <v>1</v>
      </c>
      <c r="O219" s="667">
        <v>1043</v>
      </c>
      <c r="P219" s="680"/>
      <c r="Q219" s="668">
        <v>1043</v>
      </c>
    </row>
    <row r="220" spans="1:17" ht="14.4" customHeight="1" x14ac:dyDescent="0.3">
      <c r="A220" s="663" t="s">
        <v>522</v>
      </c>
      <c r="B220" s="664" t="s">
        <v>3476</v>
      </c>
      <c r="C220" s="664" t="s">
        <v>3314</v>
      </c>
      <c r="D220" s="664" t="s">
        <v>3797</v>
      </c>
      <c r="E220" s="664" t="s">
        <v>3798</v>
      </c>
      <c r="F220" s="667"/>
      <c r="G220" s="667"/>
      <c r="H220" s="667"/>
      <c r="I220" s="667"/>
      <c r="J220" s="667"/>
      <c r="K220" s="667"/>
      <c r="L220" s="667"/>
      <c r="M220" s="667"/>
      <c r="N220" s="667">
        <v>1</v>
      </c>
      <c r="O220" s="667">
        <v>1723</v>
      </c>
      <c r="P220" s="680"/>
      <c r="Q220" s="668">
        <v>1723</v>
      </c>
    </row>
    <row r="221" spans="1:17" ht="14.4" customHeight="1" x14ac:dyDescent="0.3">
      <c r="A221" s="663" t="s">
        <v>522</v>
      </c>
      <c r="B221" s="664" t="s">
        <v>3476</v>
      </c>
      <c r="C221" s="664" t="s">
        <v>3314</v>
      </c>
      <c r="D221" s="664" t="s">
        <v>3799</v>
      </c>
      <c r="E221" s="664" t="s">
        <v>3800</v>
      </c>
      <c r="F221" s="667"/>
      <c r="G221" s="667"/>
      <c r="H221" s="667"/>
      <c r="I221" s="667"/>
      <c r="J221" s="667"/>
      <c r="K221" s="667"/>
      <c r="L221" s="667"/>
      <c r="M221" s="667"/>
      <c r="N221" s="667">
        <v>1</v>
      </c>
      <c r="O221" s="667">
        <v>1642</v>
      </c>
      <c r="P221" s="680"/>
      <c r="Q221" s="668">
        <v>1642</v>
      </c>
    </row>
    <row r="222" spans="1:17" ht="14.4" customHeight="1" x14ac:dyDescent="0.3">
      <c r="A222" s="663" t="s">
        <v>522</v>
      </c>
      <c r="B222" s="664" t="s">
        <v>3476</v>
      </c>
      <c r="C222" s="664" t="s">
        <v>3314</v>
      </c>
      <c r="D222" s="664" t="s">
        <v>3801</v>
      </c>
      <c r="E222" s="664" t="s">
        <v>3802</v>
      </c>
      <c r="F222" s="667"/>
      <c r="G222" s="667"/>
      <c r="H222" s="667"/>
      <c r="I222" s="667"/>
      <c r="J222" s="667"/>
      <c r="K222" s="667"/>
      <c r="L222" s="667"/>
      <c r="M222" s="667"/>
      <c r="N222" s="667">
        <v>5</v>
      </c>
      <c r="O222" s="667">
        <v>5230</v>
      </c>
      <c r="P222" s="680"/>
      <c r="Q222" s="668">
        <v>1046</v>
      </c>
    </row>
    <row r="223" spans="1:17" ht="14.4" customHeight="1" x14ac:dyDescent="0.3">
      <c r="A223" s="663" t="s">
        <v>522</v>
      </c>
      <c r="B223" s="664" t="s">
        <v>3476</v>
      </c>
      <c r="C223" s="664" t="s">
        <v>3314</v>
      </c>
      <c r="D223" s="664" t="s">
        <v>3803</v>
      </c>
      <c r="E223" s="664" t="s">
        <v>3804</v>
      </c>
      <c r="F223" s="667"/>
      <c r="G223" s="667"/>
      <c r="H223" s="667"/>
      <c r="I223" s="667"/>
      <c r="J223" s="667"/>
      <c r="K223" s="667"/>
      <c r="L223" s="667"/>
      <c r="M223" s="667"/>
      <c r="N223" s="667">
        <v>1</v>
      </c>
      <c r="O223" s="667">
        <v>278</v>
      </c>
      <c r="P223" s="680"/>
      <c r="Q223" s="668">
        <v>278</v>
      </c>
    </row>
    <row r="224" spans="1:17" ht="14.4" customHeight="1" x14ac:dyDescent="0.3">
      <c r="A224" s="663" t="s">
        <v>522</v>
      </c>
      <c r="B224" s="664" t="s">
        <v>3476</v>
      </c>
      <c r="C224" s="664" t="s">
        <v>3314</v>
      </c>
      <c r="D224" s="664" t="s">
        <v>3805</v>
      </c>
      <c r="E224" s="664" t="s">
        <v>3806</v>
      </c>
      <c r="F224" s="667"/>
      <c r="G224" s="667"/>
      <c r="H224" s="667"/>
      <c r="I224" s="667"/>
      <c r="J224" s="667"/>
      <c r="K224" s="667"/>
      <c r="L224" s="667"/>
      <c r="M224" s="667"/>
      <c r="N224" s="667">
        <v>1</v>
      </c>
      <c r="O224" s="667">
        <v>414</v>
      </c>
      <c r="P224" s="680"/>
      <c r="Q224" s="668">
        <v>414</v>
      </c>
    </row>
    <row r="225" spans="1:17" ht="14.4" customHeight="1" thickBot="1" x14ac:dyDescent="0.35">
      <c r="A225" s="669" t="s">
        <v>522</v>
      </c>
      <c r="B225" s="670" t="s">
        <v>3476</v>
      </c>
      <c r="C225" s="670" t="s">
        <v>3314</v>
      </c>
      <c r="D225" s="670" t="s">
        <v>3807</v>
      </c>
      <c r="E225" s="670" t="s">
        <v>3808</v>
      </c>
      <c r="F225" s="673"/>
      <c r="G225" s="673"/>
      <c r="H225" s="673"/>
      <c r="I225" s="673"/>
      <c r="J225" s="673"/>
      <c r="K225" s="673"/>
      <c r="L225" s="673"/>
      <c r="M225" s="673"/>
      <c r="N225" s="673">
        <v>1</v>
      </c>
      <c r="O225" s="673">
        <v>4790</v>
      </c>
      <c r="P225" s="681"/>
      <c r="Q225" s="674">
        <v>4790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309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258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408.19099999999997</v>
      </c>
      <c r="C5" s="114">
        <v>371.52600000000001</v>
      </c>
      <c r="D5" s="114">
        <v>370.13799999999998</v>
      </c>
      <c r="E5" s="131">
        <v>0.90677648453787563</v>
      </c>
      <c r="F5" s="132">
        <v>276</v>
      </c>
      <c r="G5" s="114">
        <v>246</v>
      </c>
      <c r="H5" s="114">
        <v>245</v>
      </c>
      <c r="I5" s="133">
        <v>0.8876811594202898</v>
      </c>
      <c r="J5" s="123"/>
      <c r="K5" s="123"/>
      <c r="L5" s="7">
        <f>D5-B5</f>
        <v>-38.052999999999997</v>
      </c>
      <c r="M5" s="8">
        <f>H5-F5</f>
        <v>-31</v>
      </c>
    </row>
    <row r="6" spans="1:13" ht="14.4" hidden="1" customHeight="1" outlineLevel="1" x14ac:dyDescent="0.3">
      <c r="A6" s="119" t="s">
        <v>169</v>
      </c>
      <c r="B6" s="122">
        <v>63.1</v>
      </c>
      <c r="C6" s="113">
        <v>62.954000000000001</v>
      </c>
      <c r="D6" s="113">
        <v>83.802999999999997</v>
      </c>
      <c r="E6" s="134">
        <v>1.3280982567353408</v>
      </c>
      <c r="F6" s="135">
        <v>52</v>
      </c>
      <c r="G6" s="113">
        <v>50</v>
      </c>
      <c r="H6" s="113">
        <v>51</v>
      </c>
      <c r="I6" s="136">
        <v>0.98076923076923073</v>
      </c>
      <c r="J6" s="123"/>
      <c r="K6" s="123"/>
      <c r="L6" s="5">
        <f t="shared" ref="L6:L11" si="0">D6-B6</f>
        <v>20.702999999999996</v>
      </c>
      <c r="M6" s="6">
        <f t="shared" ref="M6:M13" si="1">H6-F6</f>
        <v>-1</v>
      </c>
    </row>
    <row r="7" spans="1:13" ht="14.4" hidden="1" customHeight="1" outlineLevel="1" x14ac:dyDescent="0.3">
      <c r="A7" s="119" t="s">
        <v>170</v>
      </c>
      <c r="B7" s="122">
        <v>192.18199999999999</v>
      </c>
      <c r="C7" s="113">
        <v>174.06200000000001</v>
      </c>
      <c r="D7" s="113">
        <v>197.852</v>
      </c>
      <c r="E7" s="134">
        <v>1.0295032833459949</v>
      </c>
      <c r="F7" s="135">
        <v>148</v>
      </c>
      <c r="G7" s="113">
        <v>127</v>
      </c>
      <c r="H7" s="113">
        <v>127</v>
      </c>
      <c r="I7" s="136">
        <v>0.85810810810810811</v>
      </c>
      <c r="J7" s="123"/>
      <c r="K7" s="123"/>
      <c r="L7" s="5">
        <f t="shared" si="0"/>
        <v>5.6700000000000159</v>
      </c>
      <c r="M7" s="6">
        <f t="shared" si="1"/>
        <v>-21</v>
      </c>
    </row>
    <row r="8" spans="1:13" ht="14.4" hidden="1" customHeight="1" outlineLevel="1" x14ac:dyDescent="0.3">
      <c r="A8" s="119" t="s">
        <v>171</v>
      </c>
      <c r="B8" s="122">
        <v>29.306999999999999</v>
      </c>
      <c r="C8" s="113">
        <v>47.116999999999997</v>
      </c>
      <c r="D8" s="113">
        <v>19.100000000000001</v>
      </c>
      <c r="E8" s="134">
        <v>0.65172143173985742</v>
      </c>
      <c r="F8" s="135">
        <v>21</v>
      </c>
      <c r="G8" s="113">
        <v>31</v>
      </c>
      <c r="H8" s="113">
        <v>17</v>
      </c>
      <c r="I8" s="136">
        <v>0.80952380952380953</v>
      </c>
      <c r="J8" s="123"/>
      <c r="K8" s="123"/>
      <c r="L8" s="5">
        <f t="shared" si="0"/>
        <v>-10.206999999999997</v>
      </c>
      <c r="M8" s="6">
        <f t="shared" si="1"/>
        <v>-4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524</v>
      </c>
      <c r="F9" s="135">
        <v>0</v>
      </c>
      <c r="G9" s="113">
        <v>0</v>
      </c>
      <c r="H9" s="113">
        <v>0</v>
      </c>
      <c r="I9" s="136" t="s">
        <v>524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118.02500000000001</v>
      </c>
      <c r="C10" s="113">
        <v>103.28100000000001</v>
      </c>
      <c r="D10" s="113">
        <v>111.36</v>
      </c>
      <c r="E10" s="134">
        <v>0.94352891336581224</v>
      </c>
      <c r="F10" s="135">
        <v>79</v>
      </c>
      <c r="G10" s="113">
        <v>67</v>
      </c>
      <c r="H10" s="113">
        <v>83</v>
      </c>
      <c r="I10" s="136">
        <v>1.0506329113924051</v>
      </c>
      <c r="J10" s="123"/>
      <c r="K10" s="123"/>
      <c r="L10" s="5">
        <f t="shared" si="0"/>
        <v>-6.6650000000000063</v>
      </c>
      <c r="M10" s="6">
        <f t="shared" si="1"/>
        <v>4</v>
      </c>
    </row>
    <row r="11" spans="1:13" ht="14.4" hidden="1" customHeight="1" outlineLevel="1" x14ac:dyDescent="0.3">
      <c r="A11" s="119" t="s">
        <v>174</v>
      </c>
      <c r="B11" s="122">
        <v>44.414000000000001</v>
      </c>
      <c r="C11" s="113">
        <v>40.154000000000003</v>
      </c>
      <c r="D11" s="113">
        <v>36.158999999999999</v>
      </c>
      <c r="E11" s="134">
        <v>0.814135182600081</v>
      </c>
      <c r="F11" s="135">
        <v>31</v>
      </c>
      <c r="G11" s="113">
        <v>27</v>
      </c>
      <c r="H11" s="113">
        <v>28</v>
      </c>
      <c r="I11" s="136">
        <v>0.90322580645161288</v>
      </c>
      <c r="J11" s="123"/>
      <c r="K11" s="123"/>
      <c r="L11" s="5">
        <f t="shared" si="0"/>
        <v>-8.2550000000000026</v>
      </c>
      <c r="M11" s="6">
        <f t="shared" si="1"/>
        <v>-3</v>
      </c>
    </row>
    <row r="12" spans="1:13" ht="14.4" hidden="1" customHeight="1" outlineLevel="1" thickBot="1" x14ac:dyDescent="0.35">
      <c r="A12" s="244" t="s">
        <v>211</v>
      </c>
      <c r="B12" s="245">
        <v>1.363</v>
      </c>
      <c r="C12" s="246">
        <v>3.2040000000000002</v>
      </c>
      <c r="D12" s="246">
        <v>14.848000000000001</v>
      </c>
      <c r="E12" s="247"/>
      <c r="F12" s="248">
        <v>1</v>
      </c>
      <c r="G12" s="246">
        <v>2</v>
      </c>
      <c r="H12" s="246">
        <v>7</v>
      </c>
      <c r="I12" s="249"/>
      <c r="J12" s="123"/>
      <c r="K12" s="123"/>
      <c r="L12" s="250">
        <f>D12-B12</f>
        <v>13.485000000000001</v>
      </c>
      <c r="M12" s="251">
        <f>H12-F12</f>
        <v>6</v>
      </c>
    </row>
    <row r="13" spans="1:13" ht="14.4" customHeight="1" collapsed="1" thickBot="1" x14ac:dyDescent="0.35">
      <c r="A13" s="120" t="s">
        <v>3</v>
      </c>
      <c r="B13" s="115">
        <f>SUM(B5:B12)</f>
        <v>856.58199999999999</v>
      </c>
      <c r="C13" s="116">
        <f>SUM(C5:C12)</f>
        <v>802.298</v>
      </c>
      <c r="D13" s="116">
        <f>SUM(D5:D12)</f>
        <v>833.26</v>
      </c>
      <c r="E13" s="137">
        <f>IF(OR(D13=0,B13=0),0,D13/B13)</f>
        <v>0.97277318458711481</v>
      </c>
      <c r="F13" s="138">
        <f>SUM(F5:F12)</f>
        <v>608</v>
      </c>
      <c r="G13" s="116">
        <f>SUM(G5:G12)</f>
        <v>550</v>
      </c>
      <c r="H13" s="116">
        <f>SUM(H5:H12)</f>
        <v>558</v>
      </c>
      <c r="I13" s="139">
        <f>IF(OR(H13=0,F13=0),0,H13/F13)</f>
        <v>0.91776315789473684</v>
      </c>
      <c r="J13" s="123"/>
      <c r="K13" s="123"/>
      <c r="L13" s="129">
        <f>D13-B13</f>
        <v>-23.322000000000003</v>
      </c>
      <c r="M13" s="140">
        <f t="shared" si="1"/>
        <v>-50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258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408.19099999999997</v>
      </c>
      <c r="C18" s="114">
        <v>371.52600000000001</v>
      </c>
      <c r="D18" s="114">
        <v>370.13799999999998</v>
      </c>
      <c r="E18" s="131">
        <v>0.90677648453787563</v>
      </c>
      <c r="F18" s="121">
        <v>276</v>
      </c>
      <c r="G18" s="114">
        <v>246</v>
      </c>
      <c r="H18" s="114">
        <v>245</v>
      </c>
      <c r="I18" s="133">
        <v>0.8876811594202898</v>
      </c>
      <c r="J18" s="575">
        <v>0.91871999999999998</v>
      </c>
      <c r="K18" s="576"/>
      <c r="L18" s="147">
        <f>D18-B18</f>
        <v>-38.052999999999997</v>
      </c>
      <c r="M18" s="148">
        <f>H18-F18</f>
        <v>-31</v>
      </c>
    </row>
    <row r="19" spans="1:13" ht="14.4" hidden="1" customHeight="1" outlineLevel="1" x14ac:dyDescent="0.3">
      <c r="A19" s="119" t="s">
        <v>169</v>
      </c>
      <c r="B19" s="122">
        <v>63.1</v>
      </c>
      <c r="C19" s="113">
        <v>62.954000000000001</v>
      </c>
      <c r="D19" s="113">
        <v>83.802999999999997</v>
      </c>
      <c r="E19" s="134">
        <v>1.3280982567353408</v>
      </c>
      <c r="F19" s="122">
        <v>52</v>
      </c>
      <c r="G19" s="113">
        <v>50</v>
      </c>
      <c r="H19" s="113">
        <v>51</v>
      </c>
      <c r="I19" s="136">
        <v>0.98076923076923073</v>
      </c>
      <c r="J19" s="575">
        <v>0.99456</v>
      </c>
      <c r="K19" s="576"/>
      <c r="L19" s="149">
        <f t="shared" ref="L19:L26" si="2">D19-B19</f>
        <v>20.702999999999996</v>
      </c>
      <c r="M19" s="150">
        <f t="shared" ref="M19:M26" si="3">H19-F19</f>
        <v>-1</v>
      </c>
    </row>
    <row r="20" spans="1:13" ht="14.4" hidden="1" customHeight="1" outlineLevel="1" x14ac:dyDescent="0.3">
      <c r="A20" s="119" t="s">
        <v>170</v>
      </c>
      <c r="B20" s="122">
        <v>192.18199999999999</v>
      </c>
      <c r="C20" s="113">
        <v>174.06200000000001</v>
      </c>
      <c r="D20" s="113">
        <v>197.852</v>
      </c>
      <c r="E20" s="134">
        <v>1.0295032833459949</v>
      </c>
      <c r="F20" s="122">
        <v>148</v>
      </c>
      <c r="G20" s="113">
        <v>127</v>
      </c>
      <c r="H20" s="113">
        <v>127</v>
      </c>
      <c r="I20" s="136">
        <v>0.85810810810810811</v>
      </c>
      <c r="J20" s="575">
        <v>0.96671999999999991</v>
      </c>
      <c r="K20" s="576"/>
      <c r="L20" s="149">
        <f t="shared" si="2"/>
        <v>5.6700000000000159</v>
      </c>
      <c r="M20" s="150">
        <f t="shared" si="3"/>
        <v>-21</v>
      </c>
    </row>
    <row r="21" spans="1:13" ht="14.4" hidden="1" customHeight="1" outlineLevel="1" x14ac:dyDescent="0.3">
      <c r="A21" s="119" t="s">
        <v>171</v>
      </c>
      <c r="B21" s="122">
        <v>29.306999999999999</v>
      </c>
      <c r="C21" s="113">
        <v>47.116999999999997</v>
      </c>
      <c r="D21" s="113">
        <v>19.100000000000001</v>
      </c>
      <c r="E21" s="134">
        <v>0.65172143173985742</v>
      </c>
      <c r="F21" s="122">
        <v>21</v>
      </c>
      <c r="G21" s="113">
        <v>31</v>
      </c>
      <c r="H21" s="113">
        <v>17</v>
      </c>
      <c r="I21" s="136">
        <v>0.80952380952380953</v>
      </c>
      <c r="J21" s="575">
        <v>1.11744</v>
      </c>
      <c r="K21" s="576"/>
      <c r="L21" s="149">
        <f t="shared" si="2"/>
        <v>-10.206999999999997</v>
      </c>
      <c r="M21" s="150">
        <f t="shared" si="3"/>
        <v>-4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524</v>
      </c>
      <c r="F22" s="122">
        <v>0</v>
      </c>
      <c r="G22" s="113">
        <v>0</v>
      </c>
      <c r="H22" s="113">
        <v>0</v>
      </c>
      <c r="I22" s="136" t="s">
        <v>524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118.02500000000001</v>
      </c>
      <c r="C23" s="113">
        <v>103.28100000000001</v>
      </c>
      <c r="D23" s="113">
        <v>111.36</v>
      </c>
      <c r="E23" s="134">
        <v>0.94352891336581224</v>
      </c>
      <c r="F23" s="122">
        <v>79</v>
      </c>
      <c r="G23" s="113">
        <v>67</v>
      </c>
      <c r="H23" s="113">
        <v>83</v>
      </c>
      <c r="I23" s="136">
        <v>1.0506329113924051</v>
      </c>
      <c r="J23" s="575">
        <v>0.98495999999999995</v>
      </c>
      <c r="K23" s="576"/>
      <c r="L23" s="149">
        <f t="shared" si="2"/>
        <v>-6.6650000000000063</v>
      </c>
      <c r="M23" s="150">
        <f t="shared" si="3"/>
        <v>4</v>
      </c>
    </row>
    <row r="24" spans="1:13" ht="14.4" hidden="1" customHeight="1" outlineLevel="1" x14ac:dyDescent="0.3">
      <c r="A24" s="119" t="s">
        <v>174</v>
      </c>
      <c r="B24" s="122">
        <v>44.414000000000001</v>
      </c>
      <c r="C24" s="113">
        <v>40.154000000000003</v>
      </c>
      <c r="D24" s="113">
        <v>36.158999999999999</v>
      </c>
      <c r="E24" s="134">
        <v>0.814135182600081</v>
      </c>
      <c r="F24" s="122">
        <v>31</v>
      </c>
      <c r="G24" s="113">
        <v>27</v>
      </c>
      <c r="H24" s="113">
        <v>28</v>
      </c>
      <c r="I24" s="136">
        <v>0.90322580645161288</v>
      </c>
      <c r="J24" s="575">
        <v>1.0147199999999998</v>
      </c>
      <c r="K24" s="576"/>
      <c r="L24" s="149">
        <f t="shared" si="2"/>
        <v>-8.2550000000000026</v>
      </c>
      <c r="M24" s="150">
        <f t="shared" si="3"/>
        <v>-3</v>
      </c>
    </row>
    <row r="25" spans="1:13" ht="14.4" hidden="1" customHeight="1" outlineLevel="1" thickBot="1" x14ac:dyDescent="0.35">
      <c r="A25" s="244" t="s">
        <v>211</v>
      </c>
      <c r="B25" s="245">
        <v>1.363</v>
      </c>
      <c r="C25" s="246">
        <v>3.2040000000000002</v>
      </c>
      <c r="D25" s="246">
        <v>14.848000000000001</v>
      </c>
      <c r="E25" s="247"/>
      <c r="F25" s="245">
        <v>1</v>
      </c>
      <c r="G25" s="246">
        <v>2</v>
      </c>
      <c r="H25" s="246">
        <v>7</v>
      </c>
      <c r="I25" s="249"/>
      <c r="J25" s="364"/>
      <c r="K25" s="365"/>
      <c r="L25" s="252">
        <f>D25-B25</f>
        <v>13.485000000000001</v>
      </c>
      <c r="M25" s="253">
        <f>H25-F25</f>
        <v>6</v>
      </c>
    </row>
    <row r="26" spans="1:13" ht="14.4" customHeight="1" collapsed="1" thickBot="1" x14ac:dyDescent="0.35">
      <c r="A26" s="151" t="s">
        <v>3</v>
      </c>
      <c r="B26" s="152">
        <f>SUM(B18:B25)</f>
        <v>856.58199999999999</v>
      </c>
      <c r="C26" s="153">
        <f>SUM(C18:C25)</f>
        <v>802.298</v>
      </c>
      <c r="D26" s="153">
        <f>SUM(D18:D25)</f>
        <v>833.26</v>
      </c>
      <c r="E26" s="154">
        <f>IF(OR(D26=0,B26=0),0,D26/B26)</f>
        <v>0.97277318458711481</v>
      </c>
      <c r="F26" s="152">
        <f>SUM(F18:F25)</f>
        <v>608</v>
      </c>
      <c r="G26" s="153">
        <f>SUM(G18:G25)</f>
        <v>550</v>
      </c>
      <c r="H26" s="153">
        <f>SUM(H18:H25)</f>
        <v>558</v>
      </c>
      <c r="I26" s="155">
        <f>IF(OR(H26=0,F26=0),0,H26/F26)</f>
        <v>0.91776315789473684</v>
      </c>
      <c r="J26" s="123"/>
      <c r="K26" s="123"/>
      <c r="L26" s="145">
        <f t="shared" si="2"/>
        <v>-23.322000000000003</v>
      </c>
      <c r="M26" s="156">
        <f t="shared" si="3"/>
        <v>-50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258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524</v>
      </c>
      <c r="F31" s="132">
        <v>0</v>
      </c>
      <c r="G31" s="114">
        <v>0</v>
      </c>
      <c r="H31" s="114">
        <v>0</v>
      </c>
      <c r="I31" s="133" t="s">
        <v>524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524</v>
      </c>
      <c r="F32" s="135">
        <v>0</v>
      </c>
      <c r="G32" s="113">
        <v>0</v>
      </c>
      <c r="H32" s="113">
        <v>0</v>
      </c>
      <c r="I32" s="136" t="s">
        <v>524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524</v>
      </c>
      <c r="F33" s="135">
        <v>0</v>
      </c>
      <c r="G33" s="113">
        <v>0</v>
      </c>
      <c r="H33" s="113">
        <v>0</v>
      </c>
      <c r="I33" s="136" t="s">
        <v>524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524</v>
      </c>
      <c r="F34" s="135">
        <v>0</v>
      </c>
      <c r="G34" s="113">
        <v>0</v>
      </c>
      <c r="H34" s="113">
        <v>0</v>
      </c>
      <c r="I34" s="136" t="s">
        <v>524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524</v>
      </c>
      <c r="F35" s="135">
        <v>0</v>
      </c>
      <c r="G35" s="113">
        <v>0</v>
      </c>
      <c r="H35" s="113">
        <v>0</v>
      </c>
      <c r="I35" s="136" t="s">
        <v>524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524</v>
      </c>
      <c r="F36" s="135">
        <v>0</v>
      </c>
      <c r="G36" s="113">
        <v>0</v>
      </c>
      <c r="H36" s="113">
        <v>0</v>
      </c>
      <c r="I36" s="136" t="s">
        <v>524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524</v>
      </c>
      <c r="F37" s="135">
        <v>0</v>
      </c>
      <c r="G37" s="113">
        <v>0</v>
      </c>
      <c r="H37" s="113">
        <v>0</v>
      </c>
      <c r="I37" s="136" t="s">
        <v>524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524</v>
      </c>
      <c r="F38" s="248">
        <v>0</v>
      </c>
      <c r="G38" s="246">
        <v>0</v>
      </c>
      <c r="H38" s="246">
        <v>0</v>
      </c>
      <c r="I38" s="249" t="s">
        <v>524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259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304</v>
      </c>
    </row>
    <row r="43" spans="1:13" ht="14.4" customHeight="1" x14ac:dyDescent="0.25">
      <c r="A43" s="451" t="s">
        <v>305</v>
      </c>
    </row>
    <row r="44" spans="1:13" ht="14.4" customHeight="1" x14ac:dyDescent="0.25">
      <c r="A44" s="450" t="s">
        <v>306</v>
      </c>
    </row>
    <row r="45" spans="1:13" ht="14.4" customHeight="1" x14ac:dyDescent="0.25">
      <c r="A45" s="451" t="s">
        <v>307</v>
      </c>
    </row>
    <row r="46" spans="1:13" ht="14.4" customHeight="1" x14ac:dyDescent="0.3">
      <c r="A46" s="243" t="s">
        <v>276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309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272</v>
      </c>
      <c r="C33" s="203">
        <v>258</v>
      </c>
      <c r="D33" s="84">
        <f>IF(C33="","",C33-B33)</f>
        <v>-14</v>
      </c>
      <c r="E33" s="85">
        <f>IF(C33="","",C33/B33)</f>
        <v>0.94852941176470584</v>
      </c>
      <c r="F33" s="86">
        <v>41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792</v>
      </c>
      <c r="C34" s="204">
        <v>788</v>
      </c>
      <c r="D34" s="87">
        <f t="shared" ref="D34:D45" si="0">IF(C34="","",C34-B34)</f>
        <v>-4</v>
      </c>
      <c r="E34" s="88">
        <f t="shared" ref="E34:E45" si="1">IF(C34="","",C34/B34)</f>
        <v>0.99494949494949492</v>
      </c>
      <c r="F34" s="89">
        <v>181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1244</v>
      </c>
      <c r="C35" s="204">
        <v>1180</v>
      </c>
      <c r="D35" s="87">
        <f t="shared" si="0"/>
        <v>-64</v>
      </c>
      <c r="E35" s="88">
        <f t="shared" si="1"/>
        <v>0.94855305466237938</v>
      </c>
      <c r="F35" s="89">
        <v>242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1668</v>
      </c>
      <c r="C36" s="204">
        <v>1562</v>
      </c>
      <c r="D36" s="87">
        <f t="shared" si="0"/>
        <v>-106</v>
      </c>
      <c r="E36" s="88">
        <f t="shared" si="1"/>
        <v>0.93645083932853712</v>
      </c>
      <c r="F36" s="89">
        <v>314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2132</v>
      </c>
      <c r="C37" s="204">
        <v>2025</v>
      </c>
      <c r="D37" s="87">
        <f t="shared" si="0"/>
        <v>-107</v>
      </c>
      <c r="E37" s="88">
        <f t="shared" si="1"/>
        <v>0.94981238273921198</v>
      </c>
      <c r="F37" s="89">
        <v>418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2476</v>
      </c>
      <c r="C38" s="204">
        <v>2336</v>
      </c>
      <c r="D38" s="87">
        <f t="shared" si="0"/>
        <v>-140</v>
      </c>
      <c r="E38" s="88">
        <f t="shared" si="1"/>
        <v>0.94345718901453957</v>
      </c>
      <c r="F38" s="89">
        <v>469</v>
      </c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2772</v>
      </c>
      <c r="C39" s="204">
        <v>2616</v>
      </c>
      <c r="D39" s="87">
        <f t="shared" si="0"/>
        <v>-156</v>
      </c>
      <c r="E39" s="88">
        <f t="shared" si="1"/>
        <v>0.94372294372294374</v>
      </c>
      <c r="F39" s="89">
        <v>512</v>
      </c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3075</v>
      </c>
      <c r="C40" s="204">
        <v>2913</v>
      </c>
      <c r="D40" s="87">
        <f t="shared" si="0"/>
        <v>-162</v>
      </c>
      <c r="E40" s="88">
        <f t="shared" si="1"/>
        <v>0.94731707317073166</v>
      </c>
      <c r="F40" s="89">
        <v>584</v>
      </c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3964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43"/>
      <c r="B4" s="844" t="s">
        <v>84</v>
      </c>
      <c r="C4" s="845" t="s">
        <v>72</v>
      </c>
      <c r="D4" s="846" t="s">
        <v>85</v>
      </c>
      <c r="E4" s="844" t="s">
        <v>84</v>
      </c>
      <c r="F4" s="845" t="s">
        <v>72</v>
      </c>
      <c r="G4" s="846" t="s">
        <v>85</v>
      </c>
      <c r="H4" s="844" t="s">
        <v>84</v>
      </c>
      <c r="I4" s="845" t="s">
        <v>72</v>
      </c>
      <c r="J4" s="846" t="s">
        <v>85</v>
      </c>
      <c r="K4" s="847"/>
      <c r="L4" s="848"/>
      <c r="M4" s="848"/>
      <c r="N4" s="848"/>
      <c r="O4" s="849"/>
      <c r="P4" s="850"/>
      <c r="Q4" s="851" t="s">
        <v>73</v>
      </c>
      <c r="R4" s="852" t="s">
        <v>72</v>
      </c>
      <c r="S4" s="853" t="s">
        <v>86</v>
      </c>
      <c r="T4" s="854" t="s">
        <v>87</v>
      </c>
      <c r="U4" s="854" t="s">
        <v>88</v>
      </c>
      <c r="V4" s="855" t="s">
        <v>2</v>
      </c>
      <c r="W4" s="856" t="s">
        <v>89</v>
      </c>
    </row>
    <row r="5" spans="1:23" ht="14.4" customHeight="1" x14ac:dyDescent="0.3">
      <c r="A5" s="887" t="s">
        <v>3810</v>
      </c>
      <c r="B5" s="857">
        <v>1</v>
      </c>
      <c r="C5" s="858">
        <v>7.28</v>
      </c>
      <c r="D5" s="859">
        <v>22</v>
      </c>
      <c r="E5" s="860"/>
      <c r="F5" s="861"/>
      <c r="G5" s="862"/>
      <c r="H5" s="863"/>
      <c r="I5" s="864"/>
      <c r="J5" s="865"/>
      <c r="K5" s="866">
        <v>7.09</v>
      </c>
      <c r="L5" s="867">
        <v>5</v>
      </c>
      <c r="M5" s="867">
        <v>45</v>
      </c>
      <c r="N5" s="868">
        <v>15</v>
      </c>
      <c r="O5" s="867" t="s">
        <v>3811</v>
      </c>
      <c r="P5" s="869" t="s">
        <v>3812</v>
      </c>
      <c r="Q5" s="870">
        <f>H5-B5</f>
        <v>-1</v>
      </c>
      <c r="R5" s="870">
        <f>I5-C5</f>
        <v>-7.28</v>
      </c>
      <c r="S5" s="857" t="str">
        <f>IF(H5=0,"",H5*N5)</f>
        <v/>
      </c>
      <c r="T5" s="857" t="str">
        <f>IF(H5=0,"",H5*J5)</f>
        <v/>
      </c>
      <c r="U5" s="857" t="str">
        <f>IF(H5=0,"",T5-S5)</f>
        <v/>
      </c>
      <c r="V5" s="871" t="str">
        <f>IF(H5=0,"",T5/S5)</f>
        <v/>
      </c>
      <c r="W5" s="872"/>
    </row>
    <row r="6" spans="1:23" ht="14.4" customHeight="1" x14ac:dyDescent="0.3">
      <c r="A6" s="888" t="s">
        <v>3813</v>
      </c>
      <c r="B6" s="873"/>
      <c r="C6" s="874"/>
      <c r="D6" s="842"/>
      <c r="E6" s="875">
        <v>1</v>
      </c>
      <c r="F6" s="876">
        <v>7.67</v>
      </c>
      <c r="G6" s="827">
        <v>22</v>
      </c>
      <c r="H6" s="877"/>
      <c r="I6" s="878"/>
      <c r="J6" s="828"/>
      <c r="K6" s="879">
        <v>7.09</v>
      </c>
      <c r="L6" s="880">
        <v>5</v>
      </c>
      <c r="M6" s="880">
        <v>45</v>
      </c>
      <c r="N6" s="881">
        <v>15</v>
      </c>
      <c r="O6" s="880" t="s">
        <v>3811</v>
      </c>
      <c r="P6" s="882" t="s">
        <v>3814</v>
      </c>
      <c r="Q6" s="883">
        <f t="shared" ref="Q6:R69" si="0">H6-B6</f>
        <v>0</v>
      </c>
      <c r="R6" s="883">
        <f t="shared" si="0"/>
        <v>0</v>
      </c>
      <c r="S6" s="873" t="str">
        <f t="shared" ref="S6:S69" si="1">IF(H6=0,"",H6*N6)</f>
        <v/>
      </c>
      <c r="T6" s="873" t="str">
        <f t="shared" ref="T6:T69" si="2">IF(H6=0,"",H6*J6)</f>
        <v/>
      </c>
      <c r="U6" s="873" t="str">
        <f t="shared" ref="U6:U69" si="3">IF(H6=0,"",T6-S6)</f>
        <v/>
      </c>
      <c r="V6" s="884" t="str">
        <f t="shared" ref="V6:V69" si="4">IF(H6=0,"",T6/S6)</f>
        <v/>
      </c>
      <c r="W6" s="829"/>
    </row>
    <row r="7" spans="1:23" ht="14.4" customHeight="1" x14ac:dyDescent="0.3">
      <c r="A7" s="888" t="s">
        <v>3815</v>
      </c>
      <c r="B7" s="873"/>
      <c r="C7" s="874"/>
      <c r="D7" s="842"/>
      <c r="E7" s="875"/>
      <c r="F7" s="876"/>
      <c r="G7" s="827"/>
      <c r="H7" s="877">
        <v>1</v>
      </c>
      <c r="I7" s="878">
        <v>9.6</v>
      </c>
      <c r="J7" s="830">
        <v>36</v>
      </c>
      <c r="K7" s="879">
        <v>7.77</v>
      </c>
      <c r="L7" s="880">
        <v>5</v>
      </c>
      <c r="M7" s="880">
        <v>45</v>
      </c>
      <c r="N7" s="881">
        <v>15</v>
      </c>
      <c r="O7" s="880" t="s">
        <v>3811</v>
      </c>
      <c r="P7" s="882" t="s">
        <v>3814</v>
      </c>
      <c r="Q7" s="883">
        <f t="shared" si="0"/>
        <v>1</v>
      </c>
      <c r="R7" s="883">
        <f t="shared" si="0"/>
        <v>9.6</v>
      </c>
      <c r="S7" s="873">
        <f t="shared" si="1"/>
        <v>15</v>
      </c>
      <c r="T7" s="873">
        <f t="shared" si="2"/>
        <v>36</v>
      </c>
      <c r="U7" s="873">
        <f t="shared" si="3"/>
        <v>21</v>
      </c>
      <c r="V7" s="884">
        <f t="shared" si="4"/>
        <v>2.4</v>
      </c>
      <c r="W7" s="829">
        <v>21</v>
      </c>
    </row>
    <row r="8" spans="1:23" ht="14.4" customHeight="1" x14ac:dyDescent="0.3">
      <c r="A8" s="889" t="s">
        <v>3816</v>
      </c>
      <c r="B8" s="831">
        <v>1</v>
      </c>
      <c r="C8" s="832">
        <v>22.04</v>
      </c>
      <c r="D8" s="833">
        <v>73</v>
      </c>
      <c r="E8" s="839"/>
      <c r="F8" s="817"/>
      <c r="G8" s="818"/>
      <c r="H8" s="823"/>
      <c r="I8" s="817"/>
      <c r="J8" s="818"/>
      <c r="K8" s="822">
        <v>20.05</v>
      </c>
      <c r="L8" s="823">
        <v>11</v>
      </c>
      <c r="M8" s="823">
        <v>90</v>
      </c>
      <c r="N8" s="824">
        <v>30</v>
      </c>
      <c r="O8" s="823" t="s">
        <v>3811</v>
      </c>
      <c r="P8" s="840" t="s">
        <v>3817</v>
      </c>
      <c r="Q8" s="825">
        <f t="shared" si="0"/>
        <v>-1</v>
      </c>
      <c r="R8" s="825">
        <f t="shared" si="0"/>
        <v>-22.04</v>
      </c>
      <c r="S8" s="836" t="str">
        <f t="shared" si="1"/>
        <v/>
      </c>
      <c r="T8" s="836" t="str">
        <f t="shared" si="2"/>
        <v/>
      </c>
      <c r="U8" s="836" t="str">
        <f t="shared" si="3"/>
        <v/>
      </c>
      <c r="V8" s="841" t="str">
        <f t="shared" si="4"/>
        <v/>
      </c>
      <c r="W8" s="826"/>
    </row>
    <row r="9" spans="1:23" ht="14.4" customHeight="1" x14ac:dyDescent="0.3">
      <c r="A9" s="889" t="s">
        <v>3818</v>
      </c>
      <c r="B9" s="831">
        <v>2</v>
      </c>
      <c r="C9" s="832">
        <v>24.75</v>
      </c>
      <c r="D9" s="833">
        <v>28</v>
      </c>
      <c r="E9" s="839"/>
      <c r="F9" s="817"/>
      <c r="G9" s="818"/>
      <c r="H9" s="823"/>
      <c r="I9" s="817"/>
      <c r="J9" s="818"/>
      <c r="K9" s="822">
        <v>12.38</v>
      </c>
      <c r="L9" s="823">
        <v>5</v>
      </c>
      <c r="M9" s="823">
        <v>60</v>
      </c>
      <c r="N9" s="824">
        <v>20</v>
      </c>
      <c r="O9" s="823" t="s">
        <v>3811</v>
      </c>
      <c r="P9" s="840" t="s">
        <v>3814</v>
      </c>
      <c r="Q9" s="825">
        <f t="shared" si="0"/>
        <v>-2</v>
      </c>
      <c r="R9" s="825">
        <f t="shared" si="0"/>
        <v>-24.75</v>
      </c>
      <c r="S9" s="836" t="str">
        <f t="shared" si="1"/>
        <v/>
      </c>
      <c r="T9" s="836" t="str">
        <f t="shared" si="2"/>
        <v/>
      </c>
      <c r="U9" s="836" t="str">
        <f t="shared" si="3"/>
        <v/>
      </c>
      <c r="V9" s="841" t="str">
        <f t="shared" si="4"/>
        <v/>
      </c>
      <c r="W9" s="826"/>
    </row>
    <row r="10" spans="1:23" ht="14.4" customHeight="1" x14ac:dyDescent="0.3">
      <c r="A10" s="888" t="s">
        <v>3819</v>
      </c>
      <c r="B10" s="885">
        <v>1</v>
      </c>
      <c r="C10" s="886">
        <v>12.38</v>
      </c>
      <c r="D10" s="834">
        <v>38</v>
      </c>
      <c r="E10" s="875"/>
      <c r="F10" s="876"/>
      <c r="G10" s="827"/>
      <c r="H10" s="880"/>
      <c r="I10" s="876"/>
      <c r="J10" s="827"/>
      <c r="K10" s="879">
        <v>12.38</v>
      </c>
      <c r="L10" s="880">
        <v>5</v>
      </c>
      <c r="M10" s="880">
        <v>60</v>
      </c>
      <c r="N10" s="881">
        <v>20</v>
      </c>
      <c r="O10" s="880" t="s">
        <v>3811</v>
      </c>
      <c r="P10" s="882" t="s">
        <v>3814</v>
      </c>
      <c r="Q10" s="883">
        <f t="shared" si="0"/>
        <v>-1</v>
      </c>
      <c r="R10" s="883">
        <f t="shared" si="0"/>
        <v>-12.38</v>
      </c>
      <c r="S10" s="873" t="str">
        <f t="shared" si="1"/>
        <v/>
      </c>
      <c r="T10" s="873" t="str">
        <f t="shared" si="2"/>
        <v/>
      </c>
      <c r="U10" s="873" t="str">
        <f t="shared" si="3"/>
        <v/>
      </c>
      <c r="V10" s="884" t="str">
        <f t="shared" si="4"/>
        <v/>
      </c>
      <c r="W10" s="829"/>
    </row>
    <row r="11" spans="1:23" ht="14.4" customHeight="1" x14ac:dyDescent="0.3">
      <c r="A11" s="889" t="s">
        <v>3820</v>
      </c>
      <c r="B11" s="836"/>
      <c r="C11" s="837"/>
      <c r="D11" s="838"/>
      <c r="E11" s="839"/>
      <c r="F11" s="817"/>
      <c r="G11" s="818"/>
      <c r="H11" s="819">
        <v>1</v>
      </c>
      <c r="I11" s="820">
        <v>1.24</v>
      </c>
      <c r="J11" s="821">
        <v>4</v>
      </c>
      <c r="K11" s="822">
        <v>1.24</v>
      </c>
      <c r="L11" s="823">
        <v>2</v>
      </c>
      <c r="M11" s="823">
        <v>18</v>
      </c>
      <c r="N11" s="824">
        <v>6</v>
      </c>
      <c r="O11" s="823" t="s">
        <v>3811</v>
      </c>
      <c r="P11" s="840" t="s">
        <v>3821</v>
      </c>
      <c r="Q11" s="825">
        <f t="shared" si="0"/>
        <v>1</v>
      </c>
      <c r="R11" s="825">
        <f t="shared" si="0"/>
        <v>1.24</v>
      </c>
      <c r="S11" s="836">
        <f t="shared" si="1"/>
        <v>6</v>
      </c>
      <c r="T11" s="836">
        <f t="shared" si="2"/>
        <v>4</v>
      </c>
      <c r="U11" s="836">
        <f t="shared" si="3"/>
        <v>-2</v>
      </c>
      <c r="V11" s="841">
        <f t="shared" si="4"/>
        <v>0.66666666666666663</v>
      </c>
      <c r="W11" s="826"/>
    </row>
    <row r="12" spans="1:23" ht="14.4" customHeight="1" x14ac:dyDescent="0.3">
      <c r="A12" s="889" t="s">
        <v>3822</v>
      </c>
      <c r="B12" s="836">
        <v>2</v>
      </c>
      <c r="C12" s="837">
        <v>0.99</v>
      </c>
      <c r="D12" s="838">
        <v>9</v>
      </c>
      <c r="E12" s="839">
        <v>1</v>
      </c>
      <c r="F12" s="817">
        <v>0.5</v>
      </c>
      <c r="G12" s="818">
        <v>15</v>
      </c>
      <c r="H12" s="819">
        <v>3</v>
      </c>
      <c r="I12" s="820">
        <v>1.49</v>
      </c>
      <c r="J12" s="835">
        <v>8</v>
      </c>
      <c r="K12" s="822">
        <v>0.5</v>
      </c>
      <c r="L12" s="823">
        <v>2</v>
      </c>
      <c r="M12" s="823">
        <v>18</v>
      </c>
      <c r="N12" s="824">
        <v>6</v>
      </c>
      <c r="O12" s="823" t="s">
        <v>3811</v>
      </c>
      <c r="P12" s="840" t="s">
        <v>3823</v>
      </c>
      <c r="Q12" s="825">
        <f t="shared" si="0"/>
        <v>1</v>
      </c>
      <c r="R12" s="825">
        <f t="shared" si="0"/>
        <v>0.5</v>
      </c>
      <c r="S12" s="836">
        <f t="shared" si="1"/>
        <v>18</v>
      </c>
      <c r="T12" s="836">
        <f t="shared" si="2"/>
        <v>24</v>
      </c>
      <c r="U12" s="836">
        <f t="shared" si="3"/>
        <v>6</v>
      </c>
      <c r="V12" s="841">
        <f t="shared" si="4"/>
        <v>1.3333333333333333</v>
      </c>
      <c r="W12" s="826">
        <v>6</v>
      </c>
    </row>
    <row r="13" spans="1:23" ht="14.4" customHeight="1" x14ac:dyDescent="0.3">
      <c r="A13" s="889" t="s">
        <v>3824</v>
      </c>
      <c r="B13" s="836"/>
      <c r="C13" s="837"/>
      <c r="D13" s="838"/>
      <c r="E13" s="839">
        <v>1</v>
      </c>
      <c r="F13" s="817">
        <v>0.67</v>
      </c>
      <c r="G13" s="818">
        <v>5</v>
      </c>
      <c r="H13" s="819"/>
      <c r="I13" s="820"/>
      <c r="J13" s="821"/>
      <c r="K13" s="822">
        <v>0.67</v>
      </c>
      <c r="L13" s="823">
        <v>2</v>
      </c>
      <c r="M13" s="823">
        <v>18</v>
      </c>
      <c r="N13" s="824">
        <v>6</v>
      </c>
      <c r="O13" s="823" t="s">
        <v>3811</v>
      </c>
      <c r="P13" s="840" t="s">
        <v>3825</v>
      </c>
      <c r="Q13" s="825">
        <f t="shared" si="0"/>
        <v>0</v>
      </c>
      <c r="R13" s="825">
        <f t="shared" si="0"/>
        <v>0</v>
      </c>
      <c r="S13" s="836" t="str">
        <f t="shared" si="1"/>
        <v/>
      </c>
      <c r="T13" s="836" t="str">
        <f t="shared" si="2"/>
        <v/>
      </c>
      <c r="U13" s="836" t="str">
        <f t="shared" si="3"/>
        <v/>
      </c>
      <c r="V13" s="841" t="str">
        <f t="shared" si="4"/>
        <v/>
      </c>
      <c r="W13" s="826"/>
    </row>
    <row r="14" spans="1:23" ht="14.4" customHeight="1" x14ac:dyDescent="0.3">
      <c r="A14" s="888" t="s">
        <v>3826</v>
      </c>
      <c r="B14" s="873"/>
      <c r="C14" s="874"/>
      <c r="D14" s="842"/>
      <c r="E14" s="875"/>
      <c r="F14" s="876"/>
      <c r="G14" s="827"/>
      <c r="H14" s="877">
        <v>1</v>
      </c>
      <c r="I14" s="878">
        <v>1.1200000000000001</v>
      </c>
      <c r="J14" s="828">
        <v>3</v>
      </c>
      <c r="K14" s="879">
        <v>1.1200000000000001</v>
      </c>
      <c r="L14" s="880">
        <v>3</v>
      </c>
      <c r="M14" s="880">
        <v>27</v>
      </c>
      <c r="N14" s="881">
        <v>9</v>
      </c>
      <c r="O14" s="880" t="s">
        <v>3811</v>
      </c>
      <c r="P14" s="882" t="s">
        <v>3827</v>
      </c>
      <c r="Q14" s="883">
        <f t="shared" si="0"/>
        <v>1</v>
      </c>
      <c r="R14" s="883">
        <f t="shared" si="0"/>
        <v>1.1200000000000001</v>
      </c>
      <c r="S14" s="873">
        <f t="shared" si="1"/>
        <v>9</v>
      </c>
      <c r="T14" s="873">
        <f t="shared" si="2"/>
        <v>3</v>
      </c>
      <c r="U14" s="873">
        <f t="shared" si="3"/>
        <v>-6</v>
      </c>
      <c r="V14" s="884">
        <f t="shared" si="4"/>
        <v>0.33333333333333331</v>
      </c>
      <c r="W14" s="829"/>
    </row>
    <row r="15" spans="1:23" ht="14.4" customHeight="1" x14ac:dyDescent="0.3">
      <c r="A15" s="889" t="s">
        <v>3828</v>
      </c>
      <c r="B15" s="831">
        <v>1</v>
      </c>
      <c r="C15" s="832">
        <v>0.22</v>
      </c>
      <c r="D15" s="833">
        <v>4</v>
      </c>
      <c r="E15" s="839"/>
      <c r="F15" s="817"/>
      <c r="G15" s="818"/>
      <c r="H15" s="823"/>
      <c r="I15" s="817"/>
      <c r="J15" s="818"/>
      <c r="K15" s="822">
        <v>0.22</v>
      </c>
      <c r="L15" s="823">
        <v>1</v>
      </c>
      <c r="M15" s="823">
        <v>9</v>
      </c>
      <c r="N15" s="824">
        <v>3</v>
      </c>
      <c r="O15" s="823" t="s">
        <v>3811</v>
      </c>
      <c r="P15" s="840" t="s">
        <v>3829</v>
      </c>
      <c r="Q15" s="825">
        <f t="shared" si="0"/>
        <v>-1</v>
      </c>
      <c r="R15" s="825">
        <f t="shared" si="0"/>
        <v>-0.22</v>
      </c>
      <c r="S15" s="836" t="str">
        <f t="shared" si="1"/>
        <v/>
      </c>
      <c r="T15" s="836" t="str">
        <f t="shared" si="2"/>
        <v/>
      </c>
      <c r="U15" s="836" t="str">
        <f t="shared" si="3"/>
        <v/>
      </c>
      <c r="V15" s="841" t="str">
        <f t="shared" si="4"/>
        <v/>
      </c>
      <c r="W15" s="826"/>
    </row>
    <row r="16" spans="1:23" ht="14.4" customHeight="1" x14ac:dyDescent="0.3">
      <c r="A16" s="889" t="s">
        <v>3830</v>
      </c>
      <c r="B16" s="836"/>
      <c r="C16" s="837"/>
      <c r="D16" s="838"/>
      <c r="E16" s="839">
        <v>3</v>
      </c>
      <c r="F16" s="817">
        <v>1.1499999999999999</v>
      </c>
      <c r="G16" s="818">
        <v>3</v>
      </c>
      <c r="H16" s="819">
        <v>4</v>
      </c>
      <c r="I16" s="820">
        <v>1.53</v>
      </c>
      <c r="J16" s="835">
        <v>3.5</v>
      </c>
      <c r="K16" s="822">
        <v>0.38</v>
      </c>
      <c r="L16" s="823">
        <v>1</v>
      </c>
      <c r="M16" s="823">
        <v>9</v>
      </c>
      <c r="N16" s="824">
        <v>3</v>
      </c>
      <c r="O16" s="823" t="s">
        <v>3811</v>
      </c>
      <c r="P16" s="840" t="s">
        <v>3831</v>
      </c>
      <c r="Q16" s="825">
        <f t="shared" si="0"/>
        <v>4</v>
      </c>
      <c r="R16" s="825">
        <f t="shared" si="0"/>
        <v>1.53</v>
      </c>
      <c r="S16" s="836">
        <f t="shared" si="1"/>
        <v>12</v>
      </c>
      <c r="T16" s="836">
        <f t="shared" si="2"/>
        <v>14</v>
      </c>
      <c r="U16" s="836">
        <f t="shared" si="3"/>
        <v>2</v>
      </c>
      <c r="V16" s="841">
        <f t="shared" si="4"/>
        <v>1.1666666666666667</v>
      </c>
      <c r="W16" s="826">
        <v>2</v>
      </c>
    </row>
    <row r="17" spans="1:23" ht="14.4" customHeight="1" x14ac:dyDescent="0.3">
      <c r="A17" s="888" t="s">
        <v>3832</v>
      </c>
      <c r="B17" s="873"/>
      <c r="C17" s="874"/>
      <c r="D17" s="842"/>
      <c r="E17" s="875">
        <v>1</v>
      </c>
      <c r="F17" s="876">
        <v>0.51</v>
      </c>
      <c r="G17" s="827">
        <v>3</v>
      </c>
      <c r="H17" s="877"/>
      <c r="I17" s="878"/>
      <c r="J17" s="828"/>
      <c r="K17" s="879">
        <v>0.51</v>
      </c>
      <c r="L17" s="880">
        <v>2</v>
      </c>
      <c r="M17" s="880">
        <v>18</v>
      </c>
      <c r="N17" s="881">
        <v>6</v>
      </c>
      <c r="O17" s="880" t="s">
        <v>3811</v>
      </c>
      <c r="P17" s="882" t="s">
        <v>3833</v>
      </c>
      <c r="Q17" s="883">
        <f t="shared" si="0"/>
        <v>0</v>
      </c>
      <c r="R17" s="883">
        <f t="shared" si="0"/>
        <v>0</v>
      </c>
      <c r="S17" s="873" t="str">
        <f t="shared" si="1"/>
        <v/>
      </c>
      <c r="T17" s="873" t="str">
        <f t="shared" si="2"/>
        <v/>
      </c>
      <c r="U17" s="873" t="str">
        <f t="shared" si="3"/>
        <v/>
      </c>
      <c r="V17" s="884" t="str">
        <f t="shared" si="4"/>
        <v/>
      </c>
      <c r="W17" s="829"/>
    </row>
    <row r="18" spans="1:23" ht="14.4" customHeight="1" x14ac:dyDescent="0.3">
      <c r="A18" s="889" t="s">
        <v>3834</v>
      </c>
      <c r="B18" s="831">
        <v>9</v>
      </c>
      <c r="C18" s="832">
        <v>10.45</v>
      </c>
      <c r="D18" s="833">
        <v>8.8000000000000007</v>
      </c>
      <c r="E18" s="839">
        <v>7</v>
      </c>
      <c r="F18" s="817">
        <v>7.95</v>
      </c>
      <c r="G18" s="818">
        <v>6.9</v>
      </c>
      <c r="H18" s="823">
        <v>1</v>
      </c>
      <c r="I18" s="817">
        <v>1.1399999999999999</v>
      </c>
      <c r="J18" s="835">
        <v>10</v>
      </c>
      <c r="K18" s="822">
        <v>1.1399999999999999</v>
      </c>
      <c r="L18" s="823">
        <v>2</v>
      </c>
      <c r="M18" s="823">
        <v>21</v>
      </c>
      <c r="N18" s="824">
        <v>7</v>
      </c>
      <c r="O18" s="823" t="s">
        <v>3811</v>
      </c>
      <c r="P18" s="840" t="s">
        <v>3835</v>
      </c>
      <c r="Q18" s="825">
        <f t="shared" si="0"/>
        <v>-8</v>
      </c>
      <c r="R18" s="825">
        <f t="shared" si="0"/>
        <v>-9.3099999999999987</v>
      </c>
      <c r="S18" s="836">
        <f t="shared" si="1"/>
        <v>7</v>
      </c>
      <c r="T18" s="836">
        <f t="shared" si="2"/>
        <v>10</v>
      </c>
      <c r="U18" s="836">
        <f t="shared" si="3"/>
        <v>3</v>
      </c>
      <c r="V18" s="841">
        <f t="shared" si="4"/>
        <v>1.4285714285714286</v>
      </c>
      <c r="W18" s="826">
        <v>3</v>
      </c>
    </row>
    <row r="19" spans="1:23" ht="14.4" customHeight="1" x14ac:dyDescent="0.3">
      <c r="A19" s="888" t="s">
        <v>3836</v>
      </c>
      <c r="B19" s="885">
        <v>1</v>
      </c>
      <c r="C19" s="886">
        <v>1.1399999999999999</v>
      </c>
      <c r="D19" s="834">
        <v>2</v>
      </c>
      <c r="E19" s="875">
        <v>2</v>
      </c>
      <c r="F19" s="876">
        <v>3.33</v>
      </c>
      <c r="G19" s="827">
        <v>5</v>
      </c>
      <c r="H19" s="880"/>
      <c r="I19" s="876"/>
      <c r="J19" s="827"/>
      <c r="K19" s="879">
        <v>1.66</v>
      </c>
      <c r="L19" s="880">
        <v>3</v>
      </c>
      <c r="M19" s="880">
        <v>27</v>
      </c>
      <c r="N19" s="881">
        <v>9</v>
      </c>
      <c r="O19" s="880" t="s">
        <v>3811</v>
      </c>
      <c r="P19" s="882" t="s">
        <v>3837</v>
      </c>
      <c r="Q19" s="883">
        <f t="shared" si="0"/>
        <v>-1</v>
      </c>
      <c r="R19" s="883">
        <f t="shared" si="0"/>
        <v>-1.1399999999999999</v>
      </c>
      <c r="S19" s="873" t="str">
        <f t="shared" si="1"/>
        <v/>
      </c>
      <c r="T19" s="873" t="str">
        <f t="shared" si="2"/>
        <v/>
      </c>
      <c r="U19" s="873" t="str">
        <f t="shared" si="3"/>
        <v/>
      </c>
      <c r="V19" s="884" t="str">
        <f t="shared" si="4"/>
        <v/>
      </c>
      <c r="W19" s="829"/>
    </row>
    <row r="20" spans="1:23" ht="14.4" customHeight="1" x14ac:dyDescent="0.3">
      <c r="A20" s="889" t="s">
        <v>3838</v>
      </c>
      <c r="B20" s="836"/>
      <c r="C20" s="837"/>
      <c r="D20" s="838"/>
      <c r="E20" s="819">
        <v>1</v>
      </c>
      <c r="F20" s="820">
        <v>0.76</v>
      </c>
      <c r="G20" s="821">
        <v>14</v>
      </c>
      <c r="H20" s="823"/>
      <c r="I20" s="817"/>
      <c r="J20" s="818"/>
      <c r="K20" s="822">
        <v>0.56000000000000005</v>
      </c>
      <c r="L20" s="823">
        <v>1</v>
      </c>
      <c r="M20" s="823">
        <v>12</v>
      </c>
      <c r="N20" s="824">
        <v>4</v>
      </c>
      <c r="O20" s="823" t="s">
        <v>3811</v>
      </c>
      <c r="P20" s="840" t="s">
        <v>3839</v>
      </c>
      <c r="Q20" s="825">
        <f t="shared" si="0"/>
        <v>0</v>
      </c>
      <c r="R20" s="825">
        <f t="shared" si="0"/>
        <v>0</v>
      </c>
      <c r="S20" s="836" t="str">
        <f t="shared" si="1"/>
        <v/>
      </c>
      <c r="T20" s="836" t="str">
        <f t="shared" si="2"/>
        <v/>
      </c>
      <c r="U20" s="836" t="str">
        <f t="shared" si="3"/>
        <v/>
      </c>
      <c r="V20" s="841" t="str">
        <f t="shared" si="4"/>
        <v/>
      </c>
      <c r="W20" s="826"/>
    </row>
    <row r="21" spans="1:23" ht="14.4" customHeight="1" x14ac:dyDescent="0.3">
      <c r="A21" s="889" t="s">
        <v>3840</v>
      </c>
      <c r="B21" s="836"/>
      <c r="C21" s="837"/>
      <c r="D21" s="838"/>
      <c r="E21" s="839">
        <v>2</v>
      </c>
      <c r="F21" s="817">
        <v>0.69</v>
      </c>
      <c r="G21" s="818">
        <v>3</v>
      </c>
      <c r="H21" s="819">
        <v>4</v>
      </c>
      <c r="I21" s="820">
        <v>1.37</v>
      </c>
      <c r="J21" s="821">
        <v>3</v>
      </c>
      <c r="K21" s="822">
        <v>0.34</v>
      </c>
      <c r="L21" s="823">
        <v>1</v>
      </c>
      <c r="M21" s="823">
        <v>12</v>
      </c>
      <c r="N21" s="824">
        <v>4</v>
      </c>
      <c r="O21" s="823" t="s">
        <v>3811</v>
      </c>
      <c r="P21" s="840" t="s">
        <v>3841</v>
      </c>
      <c r="Q21" s="825">
        <f t="shared" si="0"/>
        <v>4</v>
      </c>
      <c r="R21" s="825">
        <f t="shared" si="0"/>
        <v>1.37</v>
      </c>
      <c r="S21" s="836">
        <f t="shared" si="1"/>
        <v>16</v>
      </c>
      <c r="T21" s="836">
        <f t="shared" si="2"/>
        <v>12</v>
      </c>
      <c r="U21" s="836">
        <f t="shared" si="3"/>
        <v>-4</v>
      </c>
      <c r="V21" s="841">
        <f t="shared" si="4"/>
        <v>0.75</v>
      </c>
      <c r="W21" s="826"/>
    </row>
    <row r="22" spans="1:23" ht="14.4" customHeight="1" x14ac:dyDescent="0.3">
      <c r="A22" s="888" t="s">
        <v>3842</v>
      </c>
      <c r="B22" s="873">
        <v>1</v>
      </c>
      <c r="C22" s="874">
        <v>0.41</v>
      </c>
      <c r="D22" s="842">
        <v>6</v>
      </c>
      <c r="E22" s="875"/>
      <c r="F22" s="876"/>
      <c r="G22" s="827"/>
      <c r="H22" s="877">
        <v>2</v>
      </c>
      <c r="I22" s="878">
        <v>0.82</v>
      </c>
      <c r="J22" s="828">
        <v>3</v>
      </c>
      <c r="K22" s="879">
        <v>0.41</v>
      </c>
      <c r="L22" s="880">
        <v>1</v>
      </c>
      <c r="M22" s="880">
        <v>12</v>
      </c>
      <c r="N22" s="881">
        <v>4</v>
      </c>
      <c r="O22" s="880" t="s">
        <v>3811</v>
      </c>
      <c r="P22" s="882" t="s">
        <v>3843</v>
      </c>
      <c r="Q22" s="883">
        <f t="shared" si="0"/>
        <v>1</v>
      </c>
      <c r="R22" s="883">
        <f t="shared" si="0"/>
        <v>0.41</v>
      </c>
      <c r="S22" s="873">
        <f t="shared" si="1"/>
        <v>8</v>
      </c>
      <c r="T22" s="873">
        <f t="shared" si="2"/>
        <v>6</v>
      </c>
      <c r="U22" s="873">
        <f t="shared" si="3"/>
        <v>-2</v>
      </c>
      <c r="V22" s="884">
        <f t="shared" si="4"/>
        <v>0.75</v>
      </c>
      <c r="W22" s="829"/>
    </row>
    <row r="23" spans="1:23" ht="14.4" customHeight="1" x14ac:dyDescent="0.3">
      <c r="A23" s="889" t="s">
        <v>3844</v>
      </c>
      <c r="B23" s="836">
        <v>14</v>
      </c>
      <c r="C23" s="837">
        <v>38.130000000000003</v>
      </c>
      <c r="D23" s="838">
        <v>20.2</v>
      </c>
      <c r="E23" s="839">
        <v>11</v>
      </c>
      <c r="F23" s="817">
        <v>26.09</v>
      </c>
      <c r="G23" s="818">
        <v>15.1</v>
      </c>
      <c r="H23" s="819">
        <v>13</v>
      </c>
      <c r="I23" s="820">
        <v>29.22</v>
      </c>
      <c r="J23" s="821">
        <v>8.5</v>
      </c>
      <c r="K23" s="822">
        <v>2.19</v>
      </c>
      <c r="L23" s="823">
        <v>3</v>
      </c>
      <c r="M23" s="823">
        <v>27</v>
      </c>
      <c r="N23" s="824">
        <v>9</v>
      </c>
      <c r="O23" s="823" t="s">
        <v>3811</v>
      </c>
      <c r="P23" s="840" t="s">
        <v>3845</v>
      </c>
      <c r="Q23" s="825">
        <f t="shared" si="0"/>
        <v>-1</v>
      </c>
      <c r="R23" s="825">
        <f t="shared" si="0"/>
        <v>-8.9100000000000037</v>
      </c>
      <c r="S23" s="836">
        <f t="shared" si="1"/>
        <v>117</v>
      </c>
      <c r="T23" s="836">
        <f t="shared" si="2"/>
        <v>110.5</v>
      </c>
      <c r="U23" s="836">
        <f t="shared" si="3"/>
        <v>-6.5</v>
      </c>
      <c r="V23" s="841">
        <f t="shared" si="4"/>
        <v>0.94444444444444442</v>
      </c>
      <c r="W23" s="826">
        <v>15</v>
      </c>
    </row>
    <row r="24" spans="1:23" ht="14.4" customHeight="1" x14ac:dyDescent="0.3">
      <c r="A24" s="888" t="s">
        <v>3846</v>
      </c>
      <c r="B24" s="873">
        <v>1</v>
      </c>
      <c r="C24" s="874">
        <v>4.29</v>
      </c>
      <c r="D24" s="842">
        <v>23</v>
      </c>
      <c r="E24" s="875">
        <v>7</v>
      </c>
      <c r="F24" s="876">
        <v>30.65</v>
      </c>
      <c r="G24" s="827">
        <v>17</v>
      </c>
      <c r="H24" s="877">
        <v>13</v>
      </c>
      <c r="I24" s="878">
        <v>57.31</v>
      </c>
      <c r="J24" s="830">
        <v>22.5</v>
      </c>
      <c r="K24" s="879">
        <v>4.29</v>
      </c>
      <c r="L24" s="880">
        <v>5</v>
      </c>
      <c r="M24" s="880">
        <v>45</v>
      </c>
      <c r="N24" s="881">
        <v>15</v>
      </c>
      <c r="O24" s="880" t="s">
        <v>3811</v>
      </c>
      <c r="P24" s="882" t="s">
        <v>3847</v>
      </c>
      <c r="Q24" s="883">
        <f t="shared" si="0"/>
        <v>12</v>
      </c>
      <c r="R24" s="883">
        <f t="shared" si="0"/>
        <v>53.02</v>
      </c>
      <c r="S24" s="873">
        <f t="shared" si="1"/>
        <v>195</v>
      </c>
      <c r="T24" s="873">
        <f t="shared" si="2"/>
        <v>292.5</v>
      </c>
      <c r="U24" s="873">
        <f t="shared" si="3"/>
        <v>97.5</v>
      </c>
      <c r="V24" s="884">
        <f t="shared" si="4"/>
        <v>1.5</v>
      </c>
      <c r="W24" s="829">
        <v>109</v>
      </c>
    </row>
    <row r="25" spans="1:23" ht="14.4" customHeight="1" x14ac:dyDescent="0.3">
      <c r="A25" s="888" t="s">
        <v>3848</v>
      </c>
      <c r="B25" s="873"/>
      <c r="C25" s="874"/>
      <c r="D25" s="842"/>
      <c r="E25" s="875">
        <v>1</v>
      </c>
      <c r="F25" s="876">
        <v>6.86</v>
      </c>
      <c r="G25" s="827">
        <v>47</v>
      </c>
      <c r="H25" s="877"/>
      <c r="I25" s="878"/>
      <c r="J25" s="828"/>
      <c r="K25" s="879">
        <v>6.86</v>
      </c>
      <c r="L25" s="880">
        <v>6</v>
      </c>
      <c r="M25" s="880">
        <v>57</v>
      </c>
      <c r="N25" s="881">
        <v>19</v>
      </c>
      <c r="O25" s="880" t="s">
        <v>3811</v>
      </c>
      <c r="P25" s="882" t="s">
        <v>3849</v>
      </c>
      <c r="Q25" s="883">
        <f t="shared" si="0"/>
        <v>0</v>
      </c>
      <c r="R25" s="883">
        <f t="shared" si="0"/>
        <v>0</v>
      </c>
      <c r="S25" s="873" t="str">
        <f t="shared" si="1"/>
        <v/>
      </c>
      <c r="T25" s="873" t="str">
        <f t="shared" si="2"/>
        <v/>
      </c>
      <c r="U25" s="873" t="str">
        <f t="shared" si="3"/>
        <v/>
      </c>
      <c r="V25" s="884" t="str">
        <f t="shared" si="4"/>
        <v/>
      </c>
      <c r="W25" s="829"/>
    </row>
    <row r="26" spans="1:23" ht="14.4" customHeight="1" x14ac:dyDescent="0.3">
      <c r="A26" s="889" t="s">
        <v>3850</v>
      </c>
      <c r="B26" s="836">
        <v>52</v>
      </c>
      <c r="C26" s="837">
        <v>154</v>
      </c>
      <c r="D26" s="838">
        <v>5.2</v>
      </c>
      <c r="E26" s="839">
        <v>49</v>
      </c>
      <c r="F26" s="817">
        <v>145.22</v>
      </c>
      <c r="G26" s="818">
        <v>5.8</v>
      </c>
      <c r="H26" s="819">
        <v>55</v>
      </c>
      <c r="I26" s="820">
        <v>165.49</v>
      </c>
      <c r="J26" s="821">
        <v>4.5</v>
      </c>
      <c r="K26" s="822">
        <v>2.95</v>
      </c>
      <c r="L26" s="823">
        <v>2</v>
      </c>
      <c r="M26" s="823">
        <v>18</v>
      </c>
      <c r="N26" s="824">
        <v>6</v>
      </c>
      <c r="O26" s="823" t="s">
        <v>3811</v>
      </c>
      <c r="P26" s="840" t="s">
        <v>3851</v>
      </c>
      <c r="Q26" s="825">
        <f t="shared" si="0"/>
        <v>3</v>
      </c>
      <c r="R26" s="825">
        <f t="shared" si="0"/>
        <v>11.490000000000009</v>
      </c>
      <c r="S26" s="836">
        <f t="shared" si="1"/>
        <v>330</v>
      </c>
      <c r="T26" s="836">
        <f t="shared" si="2"/>
        <v>247.5</v>
      </c>
      <c r="U26" s="836">
        <f t="shared" si="3"/>
        <v>-82.5</v>
      </c>
      <c r="V26" s="841">
        <f t="shared" si="4"/>
        <v>0.75</v>
      </c>
      <c r="W26" s="826">
        <v>15</v>
      </c>
    </row>
    <row r="27" spans="1:23" ht="14.4" customHeight="1" x14ac:dyDescent="0.3">
      <c r="A27" s="888" t="s">
        <v>3852</v>
      </c>
      <c r="B27" s="873">
        <v>7</v>
      </c>
      <c r="C27" s="874">
        <v>21.71</v>
      </c>
      <c r="D27" s="842">
        <v>7.6</v>
      </c>
      <c r="E27" s="875">
        <v>6</v>
      </c>
      <c r="F27" s="876">
        <v>18.61</v>
      </c>
      <c r="G27" s="827">
        <v>5.7</v>
      </c>
      <c r="H27" s="877">
        <v>6</v>
      </c>
      <c r="I27" s="878">
        <v>20.56</v>
      </c>
      <c r="J27" s="830">
        <v>14</v>
      </c>
      <c r="K27" s="879">
        <v>3.1</v>
      </c>
      <c r="L27" s="880">
        <v>3</v>
      </c>
      <c r="M27" s="880">
        <v>24</v>
      </c>
      <c r="N27" s="881">
        <v>8</v>
      </c>
      <c r="O27" s="880" t="s">
        <v>3811</v>
      </c>
      <c r="P27" s="882" t="s">
        <v>3851</v>
      </c>
      <c r="Q27" s="883">
        <f t="shared" si="0"/>
        <v>-1</v>
      </c>
      <c r="R27" s="883">
        <f t="shared" si="0"/>
        <v>-1.1500000000000021</v>
      </c>
      <c r="S27" s="873">
        <f t="shared" si="1"/>
        <v>48</v>
      </c>
      <c r="T27" s="873">
        <f t="shared" si="2"/>
        <v>84</v>
      </c>
      <c r="U27" s="873">
        <f t="shared" si="3"/>
        <v>36</v>
      </c>
      <c r="V27" s="884">
        <f t="shared" si="4"/>
        <v>1.75</v>
      </c>
      <c r="W27" s="829">
        <v>47</v>
      </c>
    </row>
    <row r="28" spans="1:23" ht="14.4" customHeight="1" x14ac:dyDescent="0.3">
      <c r="A28" s="888" t="s">
        <v>3853</v>
      </c>
      <c r="B28" s="873">
        <v>1</v>
      </c>
      <c r="C28" s="874">
        <v>5.58</v>
      </c>
      <c r="D28" s="842">
        <v>3</v>
      </c>
      <c r="E28" s="875">
        <v>1</v>
      </c>
      <c r="F28" s="876">
        <v>5.58</v>
      </c>
      <c r="G28" s="827">
        <v>6</v>
      </c>
      <c r="H28" s="877">
        <v>2</v>
      </c>
      <c r="I28" s="878">
        <v>11.15</v>
      </c>
      <c r="J28" s="828">
        <v>9</v>
      </c>
      <c r="K28" s="879">
        <v>5.58</v>
      </c>
      <c r="L28" s="880">
        <v>3</v>
      </c>
      <c r="M28" s="880">
        <v>27</v>
      </c>
      <c r="N28" s="881">
        <v>9</v>
      </c>
      <c r="O28" s="880" t="s">
        <v>3811</v>
      </c>
      <c r="P28" s="882" t="s">
        <v>3851</v>
      </c>
      <c r="Q28" s="883">
        <f t="shared" si="0"/>
        <v>1</v>
      </c>
      <c r="R28" s="883">
        <f t="shared" si="0"/>
        <v>5.57</v>
      </c>
      <c r="S28" s="873">
        <f t="shared" si="1"/>
        <v>18</v>
      </c>
      <c r="T28" s="873">
        <f t="shared" si="2"/>
        <v>18</v>
      </c>
      <c r="U28" s="873">
        <f t="shared" si="3"/>
        <v>0</v>
      </c>
      <c r="V28" s="884">
        <f t="shared" si="4"/>
        <v>1</v>
      </c>
      <c r="W28" s="829">
        <v>1</v>
      </c>
    </row>
    <row r="29" spans="1:23" ht="14.4" customHeight="1" x14ac:dyDescent="0.3">
      <c r="A29" s="889" t="s">
        <v>3854</v>
      </c>
      <c r="B29" s="836">
        <v>151</v>
      </c>
      <c r="C29" s="837">
        <v>205.89</v>
      </c>
      <c r="D29" s="838">
        <v>4.7</v>
      </c>
      <c r="E29" s="819">
        <v>142</v>
      </c>
      <c r="F29" s="820">
        <v>199.88</v>
      </c>
      <c r="G29" s="821">
        <v>5.7</v>
      </c>
      <c r="H29" s="823">
        <v>142</v>
      </c>
      <c r="I29" s="817">
        <v>195.78</v>
      </c>
      <c r="J29" s="818">
        <v>4.7</v>
      </c>
      <c r="K29" s="822">
        <v>1.36</v>
      </c>
      <c r="L29" s="823">
        <v>2</v>
      </c>
      <c r="M29" s="823">
        <v>15</v>
      </c>
      <c r="N29" s="824">
        <v>5</v>
      </c>
      <c r="O29" s="823" t="s">
        <v>3811</v>
      </c>
      <c r="P29" s="840" t="s">
        <v>3855</v>
      </c>
      <c r="Q29" s="825">
        <f t="shared" si="0"/>
        <v>-9</v>
      </c>
      <c r="R29" s="825">
        <f t="shared" si="0"/>
        <v>-10.109999999999985</v>
      </c>
      <c r="S29" s="836">
        <f t="shared" si="1"/>
        <v>710</v>
      </c>
      <c r="T29" s="836">
        <f t="shared" si="2"/>
        <v>667.4</v>
      </c>
      <c r="U29" s="836">
        <f t="shared" si="3"/>
        <v>-42.600000000000023</v>
      </c>
      <c r="V29" s="841">
        <f t="shared" si="4"/>
        <v>0.94</v>
      </c>
      <c r="W29" s="826">
        <v>95</v>
      </c>
    </row>
    <row r="30" spans="1:23" ht="14.4" customHeight="1" x14ac:dyDescent="0.3">
      <c r="A30" s="888" t="s">
        <v>3856</v>
      </c>
      <c r="B30" s="873">
        <v>13</v>
      </c>
      <c r="C30" s="874">
        <v>27.93</v>
      </c>
      <c r="D30" s="842">
        <v>5.2</v>
      </c>
      <c r="E30" s="877">
        <v>28</v>
      </c>
      <c r="F30" s="878">
        <v>63.62</v>
      </c>
      <c r="G30" s="828">
        <v>6.4</v>
      </c>
      <c r="H30" s="880">
        <v>21</v>
      </c>
      <c r="I30" s="876">
        <v>44.87</v>
      </c>
      <c r="J30" s="827">
        <v>5.4</v>
      </c>
      <c r="K30" s="879">
        <v>2.12</v>
      </c>
      <c r="L30" s="880">
        <v>3</v>
      </c>
      <c r="M30" s="880">
        <v>24</v>
      </c>
      <c r="N30" s="881">
        <v>8</v>
      </c>
      <c r="O30" s="880" t="s">
        <v>3811</v>
      </c>
      <c r="P30" s="882" t="s">
        <v>3857</v>
      </c>
      <c r="Q30" s="883">
        <f t="shared" si="0"/>
        <v>8</v>
      </c>
      <c r="R30" s="883">
        <f t="shared" si="0"/>
        <v>16.939999999999998</v>
      </c>
      <c r="S30" s="873">
        <f t="shared" si="1"/>
        <v>168</v>
      </c>
      <c r="T30" s="873">
        <f t="shared" si="2"/>
        <v>113.4</v>
      </c>
      <c r="U30" s="873">
        <f t="shared" si="3"/>
        <v>-54.599999999999994</v>
      </c>
      <c r="V30" s="884">
        <f t="shared" si="4"/>
        <v>0.67500000000000004</v>
      </c>
      <c r="W30" s="829">
        <v>15</v>
      </c>
    </row>
    <row r="31" spans="1:23" ht="14.4" customHeight="1" x14ac:dyDescent="0.3">
      <c r="A31" s="888" t="s">
        <v>3858</v>
      </c>
      <c r="B31" s="873">
        <v>2</v>
      </c>
      <c r="C31" s="874">
        <v>4.72</v>
      </c>
      <c r="D31" s="842">
        <v>7</v>
      </c>
      <c r="E31" s="877">
        <v>4</v>
      </c>
      <c r="F31" s="878">
        <v>9.44</v>
      </c>
      <c r="G31" s="828">
        <v>4.3</v>
      </c>
      <c r="H31" s="880">
        <v>3</v>
      </c>
      <c r="I31" s="876">
        <v>7.08</v>
      </c>
      <c r="J31" s="827">
        <v>3.3</v>
      </c>
      <c r="K31" s="879">
        <v>2.36</v>
      </c>
      <c r="L31" s="880">
        <v>2</v>
      </c>
      <c r="M31" s="880">
        <v>21</v>
      </c>
      <c r="N31" s="881">
        <v>7</v>
      </c>
      <c r="O31" s="880" t="s">
        <v>3811</v>
      </c>
      <c r="P31" s="882" t="s">
        <v>3859</v>
      </c>
      <c r="Q31" s="883">
        <f t="shared" si="0"/>
        <v>1</v>
      </c>
      <c r="R31" s="883">
        <f t="shared" si="0"/>
        <v>2.3600000000000003</v>
      </c>
      <c r="S31" s="873">
        <f t="shared" si="1"/>
        <v>21</v>
      </c>
      <c r="T31" s="873">
        <f t="shared" si="2"/>
        <v>9.8999999999999986</v>
      </c>
      <c r="U31" s="873">
        <f t="shared" si="3"/>
        <v>-11.100000000000001</v>
      </c>
      <c r="V31" s="884">
        <f t="shared" si="4"/>
        <v>0.47142857142857136</v>
      </c>
      <c r="W31" s="829"/>
    </row>
    <row r="32" spans="1:23" ht="14.4" customHeight="1" x14ac:dyDescent="0.3">
      <c r="A32" s="889" t="s">
        <v>3860</v>
      </c>
      <c r="B32" s="836">
        <v>15</v>
      </c>
      <c r="C32" s="837">
        <v>19.489999999999998</v>
      </c>
      <c r="D32" s="838">
        <v>5.5</v>
      </c>
      <c r="E32" s="819">
        <v>15</v>
      </c>
      <c r="F32" s="820">
        <v>19.489999999999998</v>
      </c>
      <c r="G32" s="821">
        <v>5.2</v>
      </c>
      <c r="H32" s="823">
        <v>14</v>
      </c>
      <c r="I32" s="817">
        <v>18.190000000000001</v>
      </c>
      <c r="J32" s="818">
        <v>4.5999999999999996</v>
      </c>
      <c r="K32" s="822">
        <v>1.3</v>
      </c>
      <c r="L32" s="823">
        <v>2</v>
      </c>
      <c r="M32" s="823">
        <v>18</v>
      </c>
      <c r="N32" s="824">
        <v>6</v>
      </c>
      <c r="O32" s="823" t="s">
        <v>3811</v>
      </c>
      <c r="P32" s="840" t="s">
        <v>3861</v>
      </c>
      <c r="Q32" s="825">
        <f t="shared" si="0"/>
        <v>-1</v>
      </c>
      <c r="R32" s="825">
        <f t="shared" si="0"/>
        <v>-1.2999999999999972</v>
      </c>
      <c r="S32" s="836">
        <f t="shared" si="1"/>
        <v>84</v>
      </c>
      <c r="T32" s="836">
        <f t="shared" si="2"/>
        <v>64.399999999999991</v>
      </c>
      <c r="U32" s="836">
        <f t="shared" si="3"/>
        <v>-19.600000000000009</v>
      </c>
      <c r="V32" s="841">
        <f t="shared" si="4"/>
        <v>0.76666666666666661</v>
      </c>
      <c r="W32" s="826">
        <v>4</v>
      </c>
    </row>
    <row r="33" spans="1:23" ht="14.4" customHeight="1" x14ac:dyDescent="0.3">
      <c r="A33" s="888" t="s">
        <v>3862</v>
      </c>
      <c r="B33" s="873">
        <v>2</v>
      </c>
      <c r="C33" s="874">
        <v>3.19</v>
      </c>
      <c r="D33" s="842">
        <v>3.5</v>
      </c>
      <c r="E33" s="877">
        <v>4</v>
      </c>
      <c r="F33" s="878">
        <v>6.39</v>
      </c>
      <c r="G33" s="828">
        <v>6.8</v>
      </c>
      <c r="H33" s="880">
        <v>3</v>
      </c>
      <c r="I33" s="876">
        <v>4.79</v>
      </c>
      <c r="J33" s="830">
        <v>6.7</v>
      </c>
      <c r="K33" s="879">
        <v>1.6</v>
      </c>
      <c r="L33" s="880">
        <v>2</v>
      </c>
      <c r="M33" s="880">
        <v>18</v>
      </c>
      <c r="N33" s="881">
        <v>6</v>
      </c>
      <c r="O33" s="880" t="s">
        <v>3811</v>
      </c>
      <c r="P33" s="882" t="s">
        <v>3863</v>
      </c>
      <c r="Q33" s="883">
        <f t="shared" si="0"/>
        <v>1</v>
      </c>
      <c r="R33" s="883">
        <f t="shared" si="0"/>
        <v>1.6</v>
      </c>
      <c r="S33" s="873">
        <f t="shared" si="1"/>
        <v>18</v>
      </c>
      <c r="T33" s="873">
        <f t="shared" si="2"/>
        <v>20.100000000000001</v>
      </c>
      <c r="U33" s="873">
        <f t="shared" si="3"/>
        <v>2.1000000000000014</v>
      </c>
      <c r="V33" s="884">
        <f t="shared" si="4"/>
        <v>1.1166666666666667</v>
      </c>
      <c r="W33" s="829">
        <v>5</v>
      </c>
    </row>
    <row r="34" spans="1:23" ht="14.4" customHeight="1" x14ac:dyDescent="0.3">
      <c r="A34" s="888" t="s">
        <v>3864</v>
      </c>
      <c r="B34" s="873"/>
      <c r="C34" s="874"/>
      <c r="D34" s="842"/>
      <c r="E34" s="877">
        <v>1</v>
      </c>
      <c r="F34" s="878">
        <v>1.65</v>
      </c>
      <c r="G34" s="828">
        <v>6</v>
      </c>
      <c r="H34" s="880">
        <v>1</v>
      </c>
      <c r="I34" s="876">
        <v>1.65</v>
      </c>
      <c r="J34" s="830">
        <v>12</v>
      </c>
      <c r="K34" s="879">
        <v>1.65</v>
      </c>
      <c r="L34" s="880">
        <v>2</v>
      </c>
      <c r="M34" s="880">
        <v>18</v>
      </c>
      <c r="N34" s="881">
        <v>6</v>
      </c>
      <c r="O34" s="880" t="s">
        <v>3811</v>
      </c>
      <c r="P34" s="882" t="s">
        <v>3865</v>
      </c>
      <c r="Q34" s="883">
        <f t="shared" si="0"/>
        <v>1</v>
      </c>
      <c r="R34" s="883">
        <f t="shared" si="0"/>
        <v>1.65</v>
      </c>
      <c r="S34" s="873">
        <f t="shared" si="1"/>
        <v>6</v>
      </c>
      <c r="T34" s="873">
        <f t="shared" si="2"/>
        <v>12</v>
      </c>
      <c r="U34" s="873">
        <f t="shared" si="3"/>
        <v>6</v>
      </c>
      <c r="V34" s="884">
        <f t="shared" si="4"/>
        <v>2</v>
      </c>
      <c r="W34" s="829">
        <v>6</v>
      </c>
    </row>
    <row r="35" spans="1:23" ht="14.4" customHeight="1" x14ac:dyDescent="0.3">
      <c r="A35" s="889" t="s">
        <v>3866</v>
      </c>
      <c r="B35" s="836">
        <v>3</v>
      </c>
      <c r="C35" s="837">
        <v>3.26</v>
      </c>
      <c r="D35" s="838">
        <v>4.7</v>
      </c>
      <c r="E35" s="839">
        <v>3</v>
      </c>
      <c r="F35" s="817">
        <v>3.27</v>
      </c>
      <c r="G35" s="818">
        <v>5.3</v>
      </c>
      <c r="H35" s="819">
        <v>7</v>
      </c>
      <c r="I35" s="820">
        <v>7.65</v>
      </c>
      <c r="J35" s="821">
        <v>5.7</v>
      </c>
      <c r="K35" s="822">
        <v>1.0900000000000001</v>
      </c>
      <c r="L35" s="823">
        <v>2</v>
      </c>
      <c r="M35" s="823">
        <v>18</v>
      </c>
      <c r="N35" s="824">
        <v>6</v>
      </c>
      <c r="O35" s="823" t="s">
        <v>3811</v>
      </c>
      <c r="P35" s="840" t="s">
        <v>3867</v>
      </c>
      <c r="Q35" s="825">
        <f t="shared" si="0"/>
        <v>4</v>
      </c>
      <c r="R35" s="825">
        <f t="shared" si="0"/>
        <v>4.3900000000000006</v>
      </c>
      <c r="S35" s="836">
        <f t="shared" si="1"/>
        <v>42</v>
      </c>
      <c r="T35" s="836">
        <f t="shared" si="2"/>
        <v>39.9</v>
      </c>
      <c r="U35" s="836">
        <f t="shared" si="3"/>
        <v>-2.1000000000000014</v>
      </c>
      <c r="V35" s="841">
        <f t="shared" si="4"/>
        <v>0.95</v>
      </c>
      <c r="W35" s="826">
        <v>8</v>
      </c>
    </row>
    <row r="36" spans="1:23" ht="14.4" customHeight="1" x14ac:dyDescent="0.3">
      <c r="A36" s="888" t="s">
        <v>3868</v>
      </c>
      <c r="B36" s="873">
        <v>1</v>
      </c>
      <c r="C36" s="874">
        <v>1.32</v>
      </c>
      <c r="D36" s="842">
        <v>8</v>
      </c>
      <c r="E36" s="875"/>
      <c r="F36" s="876"/>
      <c r="G36" s="827"/>
      <c r="H36" s="877"/>
      <c r="I36" s="878"/>
      <c r="J36" s="828"/>
      <c r="K36" s="879">
        <v>1.32</v>
      </c>
      <c r="L36" s="880">
        <v>2</v>
      </c>
      <c r="M36" s="880">
        <v>21</v>
      </c>
      <c r="N36" s="881">
        <v>7</v>
      </c>
      <c r="O36" s="880" t="s">
        <v>3811</v>
      </c>
      <c r="P36" s="882" t="s">
        <v>3869</v>
      </c>
      <c r="Q36" s="883">
        <f t="shared" si="0"/>
        <v>-1</v>
      </c>
      <c r="R36" s="883">
        <f t="shared" si="0"/>
        <v>-1.32</v>
      </c>
      <c r="S36" s="873" t="str">
        <f t="shared" si="1"/>
        <v/>
      </c>
      <c r="T36" s="873" t="str">
        <f t="shared" si="2"/>
        <v/>
      </c>
      <c r="U36" s="873" t="str">
        <f t="shared" si="3"/>
        <v/>
      </c>
      <c r="V36" s="884" t="str">
        <f t="shared" si="4"/>
        <v/>
      </c>
      <c r="W36" s="829"/>
    </row>
    <row r="37" spans="1:23" ht="14.4" customHeight="1" x14ac:dyDescent="0.3">
      <c r="A37" s="889" t="s">
        <v>3870</v>
      </c>
      <c r="B37" s="831">
        <v>1</v>
      </c>
      <c r="C37" s="832">
        <v>0.46</v>
      </c>
      <c r="D37" s="833">
        <v>4</v>
      </c>
      <c r="E37" s="839"/>
      <c r="F37" s="817"/>
      <c r="G37" s="818"/>
      <c r="H37" s="823"/>
      <c r="I37" s="817"/>
      <c r="J37" s="818"/>
      <c r="K37" s="822">
        <v>0.46</v>
      </c>
      <c r="L37" s="823">
        <v>1</v>
      </c>
      <c r="M37" s="823">
        <v>9</v>
      </c>
      <c r="N37" s="824">
        <v>3</v>
      </c>
      <c r="O37" s="823" t="s">
        <v>3811</v>
      </c>
      <c r="P37" s="840" t="s">
        <v>3871</v>
      </c>
      <c r="Q37" s="825">
        <f t="shared" si="0"/>
        <v>-1</v>
      </c>
      <c r="R37" s="825">
        <f t="shared" si="0"/>
        <v>-0.46</v>
      </c>
      <c r="S37" s="836" t="str">
        <f t="shared" si="1"/>
        <v/>
      </c>
      <c r="T37" s="836" t="str">
        <f t="shared" si="2"/>
        <v/>
      </c>
      <c r="U37" s="836" t="str">
        <f t="shared" si="3"/>
        <v/>
      </c>
      <c r="V37" s="841" t="str">
        <f t="shared" si="4"/>
        <v/>
      </c>
      <c r="W37" s="826"/>
    </row>
    <row r="38" spans="1:23" ht="14.4" customHeight="1" x14ac:dyDescent="0.3">
      <c r="A38" s="889" t="s">
        <v>3872</v>
      </c>
      <c r="B38" s="831">
        <v>18</v>
      </c>
      <c r="C38" s="832">
        <v>10.41</v>
      </c>
      <c r="D38" s="833">
        <v>4.5</v>
      </c>
      <c r="E38" s="839">
        <v>9</v>
      </c>
      <c r="F38" s="817">
        <v>5.12</v>
      </c>
      <c r="G38" s="818">
        <v>3.4</v>
      </c>
      <c r="H38" s="823">
        <v>14</v>
      </c>
      <c r="I38" s="817">
        <v>11.26</v>
      </c>
      <c r="J38" s="835">
        <v>7.9</v>
      </c>
      <c r="K38" s="822">
        <v>0.56999999999999995</v>
      </c>
      <c r="L38" s="823">
        <v>1</v>
      </c>
      <c r="M38" s="823">
        <v>12</v>
      </c>
      <c r="N38" s="824">
        <v>4</v>
      </c>
      <c r="O38" s="823" t="s">
        <v>3811</v>
      </c>
      <c r="P38" s="840" t="s">
        <v>3873</v>
      </c>
      <c r="Q38" s="825">
        <f t="shared" si="0"/>
        <v>-4</v>
      </c>
      <c r="R38" s="825">
        <f t="shared" si="0"/>
        <v>0.84999999999999964</v>
      </c>
      <c r="S38" s="836">
        <f t="shared" si="1"/>
        <v>56</v>
      </c>
      <c r="T38" s="836">
        <f t="shared" si="2"/>
        <v>110.60000000000001</v>
      </c>
      <c r="U38" s="836">
        <f t="shared" si="3"/>
        <v>54.600000000000009</v>
      </c>
      <c r="V38" s="841">
        <f t="shared" si="4"/>
        <v>1.9750000000000001</v>
      </c>
      <c r="W38" s="826">
        <v>64</v>
      </c>
    </row>
    <row r="39" spans="1:23" ht="14.4" customHeight="1" x14ac:dyDescent="0.3">
      <c r="A39" s="888" t="s">
        <v>3874</v>
      </c>
      <c r="B39" s="885">
        <v>3</v>
      </c>
      <c r="C39" s="886">
        <v>2.84</v>
      </c>
      <c r="D39" s="834">
        <v>11</v>
      </c>
      <c r="E39" s="875">
        <v>5</v>
      </c>
      <c r="F39" s="876">
        <v>4.12</v>
      </c>
      <c r="G39" s="827">
        <v>9</v>
      </c>
      <c r="H39" s="880">
        <v>1</v>
      </c>
      <c r="I39" s="876">
        <v>0.82</v>
      </c>
      <c r="J39" s="827">
        <v>6</v>
      </c>
      <c r="K39" s="879">
        <v>0.82</v>
      </c>
      <c r="L39" s="880">
        <v>2</v>
      </c>
      <c r="M39" s="880">
        <v>18</v>
      </c>
      <c r="N39" s="881">
        <v>6</v>
      </c>
      <c r="O39" s="880" t="s">
        <v>3811</v>
      </c>
      <c r="P39" s="882" t="s">
        <v>3873</v>
      </c>
      <c r="Q39" s="883">
        <f t="shared" si="0"/>
        <v>-2</v>
      </c>
      <c r="R39" s="883">
        <f t="shared" si="0"/>
        <v>-2.02</v>
      </c>
      <c r="S39" s="873">
        <f t="shared" si="1"/>
        <v>6</v>
      </c>
      <c r="T39" s="873">
        <f t="shared" si="2"/>
        <v>6</v>
      </c>
      <c r="U39" s="873">
        <f t="shared" si="3"/>
        <v>0</v>
      </c>
      <c r="V39" s="884">
        <f t="shared" si="4"/>
        <v>1</v>
      </c>
      <c r="W39" s="829"/>
    </row>
    <row r="40" spans="1:23" ht="14.4" customHeight="1" x14ac:dyDescent="0.3">
      <c r="A40" s="889" t="s">
        <v>3875</v>
      </c>
      <c r="B40" s="836">
        <v>6</v>
      </c>
      <c r="C40" s="837">
        <v>2.77</v>
      </c>
      <c r="D40" s="838">
        <v>5.8</v>
      </c>
      <c r="E40" s="839">
        <v>8</v>
      </c>
      <c r="F40" s="817">
        <v>4.59</v>
      </c>
      <c r="G40" s="818">
        <v>5.4</v>
      </c>
      <c r="H40" s="819">
        <v>10</v>
      </c>
      <c r="I40" s="820">
        <v>4.9800000000000004</v>
      </c>
      <c r="J40" s="835">
        <v>5.8</v>
      </c>
      <c r="K40" s="822">
        <v>0.45</v>
      </c>
      <c r="L40" s="823">
        <v>2</v>
      </c>
      <c r="M40" s="823">
        <v>15</v>
      </c>
      <c r="N40" s="824">
        <v>5</v>
      </c>
      <c r="O40" s="823" t="s">
        <v>3811</v>
      </c>
      <c r="P40" s="840" t="s">
        <v>3876</v>
      </c>
      <c r="Q40" s="825">
        <f t="shared" si="0"/>
        <v>4</v>
      </c>
      <c r="R40" s="825">
        <f t="shared" si="0"/>
        <v>2.2100000000000004</v>
      </c>
      <c r="S40" s="836">
        <f t="shared" si="1"/>
        <v>50</v>
      </c>
      <c r="T40" s="836">
        <f t="shared" si="2"/>
        <v>58</v>
      </c>
      <c r="U40" s="836">
        <f t="shared" si="3"/>
        <v>8</v>
      </c>
      <c r="V40" s="841">
        <f t="shared" si="4"/>
        <v>1.1599999999999999</v>
      </c>
      <c r="W40" s="826">
        <v>19</v>
      </c>
    </row>
    <row r="41" spans="1:23" ht="14.4" customHeight="1" x14ac:dyDescent="0.3">
      <c r="A41" s="888" t="s">
        <v>3877</v>
      </c>
      <c r="B41" s="873">
        <v>5</v>
      </c>
      <c r="C41" s="874">
        <v>2.83</v>
      </c>
      <c r="D41" s="842">
        <v>4.2</v>
      </c>
      <c r="E41" s="875">
        <v>1</v>
      </c>
      <c r="F41" s="876">
        <v>0.51</v>
      </c>
      <c r="G41" s="827">
        <v>5</v>
      </c>
      <c r="H41" s="877">
        <v>4</v>
      </c>
      <c r="I41" s="878">
        <v>2.06</v>
      </c>
      <c r="J41" s="828">
        <v>5</v>
      </c>
      <c r="K41" s="879">
        <v>0.51</v>
      </c>
      <c r="L41" s="880">
        <v>2</v>
      </c>
      <c r="M41" s="880">
        <v>18</v>
      </c>
      <c r="N41" s="881">
        <v>6</v>
      </c>
      <c r="O41" s="880" t="s">
        <v>3811</v>
      </c>
      <c r="P41" s="882" t="s">
        <v>3878</v>
      </c>
      <c r="Q41" s="883">
        <f t="shared" si="0"/>
        <v>-1</v>
      </c>
      <c r="R41" s="883">
        <f t="shared" si="0"/>
        <v>-0.77</v>
      </c>
      <c r="S41" s="873">
        <f t="shared" si="1"/>
        <v>24</v>
      </c>
      <c r="T41" s="873">
        <f t="shared" si="2"/>
        <v>20</v>
      </c>
      <c r="U41" s="873">
        <f t="shared" si="3"/>
        <v>-4</v>
      </c>
      <c r="V41" s="884">
        <f t="shared" si="4"/>
        <v>0.83333333333333337</v>
      </c>
      <c r="W41" s="829"/>
    </row>
    <row r="42" spans="1:23" ht="14.4" customHeight="1" x14ac:dyDescent="0.3">
      <c r="A42" s="888" t="s">
        <v>3879</v>
      </c>
      <c r="B42" s="873"/>
      <c r="C42" s="874"/>
      <c r="D42" s="842"/>
      <c r="E42" s="875"/>
      <c r="F42" s="876"/>
      <c r="G42" s="827"/>
      <c r="H42" s="877">
        <v>1</v>
      </c>
      <c r="I42" s="878">
        <v>4.78</v>
      </c>
      <c r="J42" s="830">
        <v>44</v>
      </c>
      <c r="K42" s="879">
        <v>0.86</v>
      </c>
      <c r="L42" s="880">
        <v>3</v>
      </c>
      <c r="M42" s="880">
        <v>27</v>
      </c>
      <c r="N42" s="881">
        <v>9</v>
      </c>
      <c r="O42" s="880" t="s">
        <v>3811</v>
      </c>
      <c r="P42" s="882" t="s">
        <v>3880</v>
      </c>
      <c r="Q42" s="883">
        <f t="shared" si="0"/>
        <v>1</v>
      </c>
      <c r="R42" s="883">
        <f t="shared" si="0"/>
        <v>4.78</v>
      </c>
      <c r="S42" s="873">
        <f t="shared" si="1"/>
        <v>9</v>
      </c>
      <c r="T42" s="873">
        <f t="shared" si="2"/>
        <v>44</v>
      </c>
      <c r="U42" s="873">
        <f t="shared" si="3"/>
        <v>35</v>
      </c>
      <c r="V42" s="884">
        <f t="shared" si="4"/>
        <v>4.8888888888888893</v>
      </c>
      <c r="W42" s="829">
        <v>35</v>
      </c>
    </row>
    <row r="43" spans="1:23" ht="14.4" customHeight="1" x14ac:dyDescent="0.3">
      <c r="A43" s="889" t="s">
        <v>3881</v>
      </c>
      <c r="B43" s="836"/>
      <c r="C43" s="837"/>
      <c r="D43" s="838"/>
      <c r="E43" s="839">
        <v>2</v>
      </c>
      <c r="F43" s="817">
        <v>1.89</v>
      </c>
      <c r="G43" s="818">
        <v>6.5</v>
      </c>
      <c r="H43" s="819">
        <v>1</v>
      </c>
      <c r="I43" s="820">
        <v>0.32</v>
      </c>
      <c r="J43" s="821">
        <v>2</v>
      </c>
      <c r="K43" s="822">
        <v>0.32</v>
      </c>
      <c r="L43" s="823">
        <v>1</v>
      </c>
      <c r="M43" s="823">
        <v>12</v>
      </c>
      <c r="N43" s="824">
        <v>4</v>
      </c>
      <c r="O43" s="823" t="s">
        <v>3811</v>
      </c>
      <c r="P43" s="840" t="s">
        <v>3882</v>
      </c>
      <c r="Q43" s="825">
        <f t="shared" si="0"/>
        <v>1</v>
      </c>
      <c r="R43" s="825">
        <f t="shared" si="0"/>
        <v>0.32</v>
      </c>
      <c r="S43" s="836">
        <f t="shared" si="1"/>
        <v>4</v>
      </c>
      <c r="T43" s="836">
        <f t="shared" si="2"/>
        <v>2</v>
      </c>
      <c r="U43" s="836">
        <f t="shared" si="3"/>
        <v>-2</v>
      </c>
      <c r="V43" s="841">
        <f t="shared" si="4"/>
        <v>0.5</v>
      </c>
      <c r="W43" s="826"/>
    </row>
    <row r="44" spans="1:23" ht="14.4" customHeight="1" x14ac:dyDescent="0.3">
      <c r="A44" s="888" t="s">
        <v>3883</v>
      </c>
      <c r="B44" s="873"/>
      <c r="C44" s="874"/>
      <c r="D44" s="842"/>
      <c r="E44" s="875"/>
      <c r="F44" s="876"/>
      <c r="G44" s="827"/>
      <c r="H44" s="877">
        <v>1</v>
      </c>
      <c r="I44" s="878">
        <v>0.23</v>
      </c>
      <c r="J44" s="828">
        <v>1</v>
      </c>
      <c r="K44" s="879">
        <v>0.45</v>
      </c>
      <c r="L44" s="880">
        <v>2</v>
      </c>
      <c r="M44" s="880">
        <v>15</v>
      </c>
      <c r="N44" s="881">
        <v>5</v>
      </c>
      <c r="O44" s="880" t="s">
        <v>3811</v>
      </c>
      <c r="P44" s="882" t="s">
        <v>3882</v>
      </c>
      <c r="Q44" s="883">
        <f t="shared" si="0"/>
        <v>1</v>
      </c>
      <c r="R44" s="883">
        <f t="shared" si="0"/>
        <v>0.23</v>
      </c>
      <c r="S44" s="873">
        <f t="shared" si="1"/>
        <v>5</v>
      </c>
      <c r="T44" s="873">
        <f t="shared" si="2"/>
        <v>1</v>
      </c>
      <c r="U44" s="873">
        <f t="shared" si="3"/>
        <v>-4</v>
      </c>
      <c r="V44" s="884">
        <f t="shared" si="4"/>
        <v>0.2</v>
      </c>
      <c r="W44" s="829"/>
    </row>
    <row r="45" spans="1:23" ht="14.4" customHeight="1" x14ac:dyDescent="0.3">
      <c r="A45" s="889" t="s">
        <v>3884</v>
      </c>
      <c r="B45" s="831">
        <v>151</v>
      </c>
      <c r="C45" s="832">
        <v>151.16999999999999</v>
      </c>
      <c r="D45" s="833">
        <v>4.0999999999999996</v>
      </c>
      <c r="E45" s="839">
        <v>125</v>
      </c>
      <c r="F45" s="817">
        <v>127.18</v>
      </c>
      <c r="G45" s="818">
        <v>4.0999999999999996</v>
      </c>
      <c r="H45" s="823">
        <v>118</v>
      </c>
      <c r="I45" s="817">
        <v>117.68</v>
      </c>
      <c r="J45" s="818">
        <v>3.7</v>
      </c>
      <c r="K45" s="822">
        <v>1</v>
      </c>
      <c r="L45" s="823">
        <v>1</v>
      </c>
      <c r="M45" s="823">
        <v>12</v>
      </c>
      <c r="N45" s="824">
        <v>4</v>
      </c>
      <c r="O45" s="823" t="s">
        <v>3811</v>
      </c>
      <c r="P45" s="840" t="s">
        <v>3885</v>
      </c>
      <c r="Q45" s="825">
        <f t="shared" si="0"/>
        <v>-33</v>
      </c>
      <c r="R45" s="825">
        <f t="shared" si="0"/>
        <v>-33.489999999999981</v>
      </c>
      <c r="S45" s="836">
        <f t="shared" si="1"/>
        <v>472</v>
      </c>
      <c r="T45" s="836">
        <f t="shared" si="2"/>
        <v>436.6</v>
      </c>
      <c r="U45" s="836">
        <f t="shared" si="3"/>
        <v>-35.399999999999977</v>
      </c>
      <c r="V45" s="841">
        <f t="shared" si="4"/>
        <v>0.92500000000000004</v>
      </c>
      <c r="W45" s="826">
        <v>62</v>
      </c>
    </row>
    <row r="46" spans="1:23" ht="14.4" customHeight="1" x14ac:dyDescent="0.3">
      <c r="A46" s="888" t="s">
        <v>3886</v>
      </c>
      <c r="B46" s="885">
        <v>37</v>
      </c>
      <c r="C46" s="886">
        <v>38.5</v>
      </c>
      <c r="D46" s="834">
        <v>4</v>
      </c>
      <c r="E46" s="875">
        <v>37</v>
      </c>
      <c r="F46" s="876">
        <v>37.130000000000003</v>
      </c>
      <c r="G46" s="827">
        <v>4.0999999999999996</v>
      </c>
      <c r="H46" s="880">
        <v>36</v>
      </c>
      <c r="I46" s="876">
        <v>36.29</v>
      </c>
      <c r="J46" s="827">
        <v>3.6</v>
      </c>
      <c r="K46" s="879">
        <v>1</v>
      </c>
      <c r="L46" s="880">
        <v>1</v>
      </c>
      <c r="M46" s="880">
        <v>12</v>
      </c>
      <c r="N46" s="881">
        <v>4</v>
      </c>
      <c r="O46" s="880" t="s">
        <v>3811</v>
      </c>
      <c r="P46" s="882" t="s">
        <v>3887</v>
      </c>
      <c r="Q46" s="883">
        <f t="shared" si="0"/>
        <v>-1</v>
      </c>
      <c r="R46" s="883">
        <f t="shared" si="0"/>
        <v>-2.2100000000000009</v>
      </c>
      <c r="S46" s="873">
        <f t="shared" si="1"/>
        <v>144</v>
      </c>
      <c r="T46" s="873">
        <f t="shared" si="2"/>
        <v>129.6</v>
      </c>
      <c r="U46" s="873">
        <f t="shared" si="3"/>
        <v>-14.400000000000006</v>
      </c>
      <c r="V46" s="884">
        <f t="shared" si="4"/>
        <v>0.89999999999999991</v>
      </c>
      <c r="W46" s="829">
        <v>15</v>
      </c>
    </row>
    <row r="47" spans="1:23" ht="14.4" customHeight="1" x14ac:dyDescent="0.3">
      <c r="A47" s="888" t="s">
        <v>3888</v>
      </c>
      <c r="B47" s="885">
        <v>12</v>
      </c>
      <c r="C47" s="886">
        <v>22.85</v>
      </c>
      <c r="D47" s="834">
        <v>5.8</v>
      </c>
      <c r="E47" s="875">
        <v>8</v>
      </c>
      <c r="F47" s="876">
        <v>15.33</v>
      </c>
      <c r="G47" s="827">
        <v>4</v>
      </c>
      <c r="H47" s="880">
        <v>9</v>
      </c>
      <c r="I47" s="876">
        <v>21.78</v>
      </c>
      <c r="J47" s="827">
        <v>4.4000000000000004</v>
      </c>
      <c r="K47" s="879">
        <v>1.49</v>
      </c>
      <c r="L47" s="880">
        <v>2</v>
      </c>
      <c r="M47" s="880">
        <v>18</v>
      </c>
      <c r="N47" s="881">
        <v>6</v>
      </c>
      <c r="O47" s="880" t="s">
        <v>3811</v>
      </c>
      <c r="P47" s="882" t="s">
        <v>3889</v>
      </c>
      <c r="Q47" s="883">
        <f t="shared" si="0"/>
        <v>-3</v>
      </c>
      <c r="R47" s="883">
        <f t="shared" si="0"/>
        <v>-1.0700000000000003</v>
      </c>
      <c r="S47" s="873">
        <f t="shared" si="1"/>
        <v>54</v>
      </c>
      <c r="T47" s="873">
        <f t="shared" si="2"/>
        <v>39.6</v>
      </c>
      <c r="U47" s="873">
        <f t="shared" si="3"/>
        <v>-14.399999999999999</v>
      </c>
      <c r="V47" s="884">
        <f t="shared" si="4"/>
        <v>0.73333333333333339</v>
      </c>
      <c r="W47" s="829">
        <v>4</v>
      </c>
    </row>
    <row r="48" spans="1:23" ht="14.4" customHeight="1" x14ac:dyDescent="0.3">
      <c r="A48" s="889" t="s">
        <v>3890</v>
      </c>
      <c r="B48" s="831">
        <v>3</v>
      </c>
      <c r="C48" s="832">
        <v>1.0900000000000001</v>
      </c>
      <c r="D48" s="833">
        <v>3.7</v>
      </c>
      <c r="E48" s="839">
        <v>1</v>
      </c>
      <c r="F48" s="817">
        <v>0.37</v>
      </c>
      <c r="G48" s="818">
        <v>7</v>
      </c>
      <c r="H48" s="823"/>
      <c r="I48" s="817"/>
      <c r="J48" s="818"/>
      <c r="K48" s="822">
        <v>0.35</v>
      </c>
      <c r="L48" s="823">
        <v>1</v>
      </c>
      <c r="M48" s="823">
        <v>12</v>
      </c>
      <c r="N48" s="824">
        <v>4</v>
      </c>
      <c r="O48" s="823" t="s">
        <v>3811</v>
      </c>
      <c r="P48" s="840" t="s">
        <v>3891</v>
      </c>
      <c r="Q48" s="825">
        <f t="shared" si="0"/>
        <v>-3</v>
      </c>
      <c r="R48" s="825">
        <f t="shared" si="0"/>
        <v>-1.0900000000000001</v>
      </c>
      <c r="S48" s="836" t="str">
        <f t="shared" si="1"/>
        <v/>
      </c>
      <c r="T48" s="836" t="str">
        <f t="shared" si="2"/>
        <v/>
      </c>
      <c r="U48" s="836" t="str">
        <f t="shared" si="3"/>
        <v/>
      </c>
      <c r="V48" s="841" t="str">
        <f t="shared" si="4"/>
        <v/>
      </c>
      <c r="W48" s="826"/>
    </row>
    <row r="49" spans="1:23" ht="14.4" customHeight="1" x14ac:dyDescent="0.3">
      <c r="A49" s="888" t="s">
        <v>3892</v>
      </c>
      <c r="B49" s="885">
        <v>1</v>
      </c>
      <c r="C49" s="886">
        <v>0.42</v>
      </c>
      <c r="D49" s="834">
        <v>5</v>
      </c>
      <c r="E49" s="875">
        <v>1</v>
      </c>
      <c r="F49" s="876">
        <v>0.42</v>
      </c>
      <c r="G49" s="827">
        <v>5</v>
      </c>
      <c r="H49" s="880">
        <v>2</v>
      </c>
      <c r="I49" s="876">
        <v>0.86</v>
      </c>
      <c r="J49" s="830">
        <v>8</v>
      </c>
      <c r="K49" s="879">
        <v>0.42</v>
      </c>
      <c r="L49" s="880">
        <v>2</v>
      </c>
      <c r="M49" s="880">
        <v>18</v>
      </c>
      <c r="N49" s="881">
        <v>6</v>
      </c>
      <c r="O49" s="880" t="s">
        <v>3811</v>
      </c>
      <c r="P49" s="882" t="s">
        <v>3893</v>
      </c>
      <c r="Q49" s="883">
        <f t="shared" si="0"/>
        <v>1</v>
      </c>
      <c r="R49" s="883">
        <f t="shared" si="0"/>
        <v>0.44</v>
      </c>
      <c r="S49" s="873">
        <f t="shared" si="1"/>
        <v>12</v>
      </c>
      <c r="T49" s="873">
        <f t="shared" si="2"/>
        <v>16</v>
      </c>
      <c r="U49" s="873">
        <f t="shared" si="3"/>
        <v>4</v>
      </c>
      <c r="V49" s="884">
        <f t="shared" si="4"/>
        <v>1.3333333333333333</v>
      </c>
      <c r="W49" s="829">
        <v>4</v>
      </c>
    </row>
    <row r="50" spans="1:23" ht="14.4" customHeight="1" x14ac:dyDescent="0.3">
      <c r="A50" s="889" t="s">
        <v>3894</v>
      </c>
      <c r="B50" s="831">
        <v>1</v>
      </c>
      <c r="C50" s="832">
        <v>1.67</v>
      </c>
      <c r="D50" s="833">
        <v>7</v>
      </c>
      <c r="E50" s="839"/>
      <c r="F50" s="817"/>
      <c r="G50" s="818"/>
      <c r="H50" s="823"/>
      <c r="I50" s="817"/>
      <c r="J50" s="818"/>
      <c r="K50" s="822">
        <v>1.67</v>
      </c>
      <c r="L50" s="823">
        <v>3</v>
      </c>
      <c r="M50" s="823">
        <v>27</v>
      </c>
      <c r="N50" s="824">
        <v>9</v>
      </c>
      <c r="O50" s="823" t="s">
        <v>3811</v>
      </c>
      <c r="P50" s="840" t="s">
        <v>3895</v>
      </c>
      <c r="Q50" s="825">
        <f t="shared" si="0"/>
        <v>-1</v>
      </c>
      <c r="R50" s="825">
        <f t="shared" si="0"/>
        <v>-1.67</v>
      </c>
      <c r="S50" s="836" t="str">
        <f t="shared" si="1"/>
        <v/>
      </c>
      <c r="T50" s="836" t="str">
        <f t="shared" si="2"/>
        <v/>
      </c>
      <c r="U50" s="836" t="str">
        <f t="shared" si="3"/>
        <v/>
      </c>
      <c r="V50" s="841" t="str">
        <f t="shared" si="4"/>
        <v/>
      </c>
      <c r="W50" s="826"/>
    </row>
    <row r="51" spans="1:23" ht="14.4" customHeight="1" x14ac:dyDescent="0.3">
      <c r="A51" s="889" t="s">
        <v>3896</v>
      </c>
      <c r="B51" s="836"/>
      <c r="C51" s="837"/>
      <c r="D51" s="838"/>
      <c r="E51" s="819">
        <v>2</v>
      </c>
      <c r="F51" s="820">
        <v>4.24</v>
      </c>
      <c r="G51" s="821">
        <v>4</v>
      </c>
      <c r="H51" s="823">
        <v>1</v>
      </c>
      <c r="I51" s="817">
        <v>2.12</v>
      </c>
      <c r="J51" s="818">
        <v>4</v>
      </c>
      <c r="K51" s="822">
        <v>2.12</v>
      </c>
      <c r="L51" s="823">
        <v>3</v>
      </c>
      <c r="M51" s="823">
        <v>24</v>
      </c>
      <c r="N51" s="824">
        <v>8</v>
      </c>
      <c r="O51" s="823" t="s">
        <v>3811</v>
      </c>
      <c r="P51" s="840" t="s">
        <v>3897</v>
      </c>
      <c r="Q51" s="825">
        <f t="shared" si="0"/>
        <v>1</v>
      </c>
      <c r="R51" s="825">
        <f t="shared" si="0"/>
        <v>2.12</v>
      </c>
      <c r="S51" s="836">
        <f t="shared" si="1"/>
        <v>8</v>
      </c>
      <c r="T51" s="836">
        <f t="shared" si="2"/>
        <v>4</v>
      </c>
      <c r="U51" s="836">
        <f t="shared" si="3"/>
        <v>-4</v>
      </c>
      <c r="V51" s="841">
        <f t="shared" si="4"/>
        <v>0.5</v>
      </c>
      <c r="W51" s="826"/>
    </row>
    <row r="52" spans="1:23" ht="14.4" customHeight="1" x14ac:dyDescent="0.3">
      <c r="A52" s="889" t="s">
        <v>3898</v>
      </c>
      <c r="B52" s="831">
        <v>1</v>
      </c>
      <c r="C52" s="832">
        <v>0.35</v>
      </c>
      <c r="D52" s="833">
        <v>3</v>
      </c>
      <c r="E52" s="839"/>
      <c r="F52" s="817"/>
      <c r="G52" s="818"/>
      <c r="H52" s="823"/>
      <c r="I52" s="817"/>
      <c r="J52" s="818"/>
      <c r="K52" s="822">
        <v>0.35</v>
      </c>
      <c r="L52" s="823">
        <v>1</v>
      </c>
      <c r="M52" s="823">
        <v>12</v>
      </c>
      <c r="N52" s="824">
        <v>4</v>
      </c>
      <c r="O52" s="823" t="s">
        <v>3811</v>
      </c>
      <c r="P52" s="840" t="s">
        <v>3899</v>
      </c>
      <c r="Q52" s="825">
        <f t="shared" si="0"/>
        <v>-1</v>
      </c>
      <c r="R52" s="825">
        <f t="shared" si="0"/>
        <v>-0.35</v>
      </c>
      <c r="S52" s="836" t="str">
        <f t="shared" si="1"/>
        <v/>
      </c>
      <c r="T52" s="836" t="str">
        <f t="shared" si="2"/>
        <v/>
      </c>
      <c r="U52" s="836" t="str">
        <f t="shared" si="3"/>
        <v/>
      </c>
      <c r="V52" s="841" t="str">
        <f t="shared" si="4"/>
        <v/>
      </c>
      <c r="W52" s="826"/>
    </row>
    <row r="53" spans="1:23" ht="14.4" customHeight="1" x14ac:dyDescent="0.3">
      <c r="A53" s="889" t="s">
        <v>3900</v>
      </c>
      <c r="B53" s="836">
        <v>1</v>
      </c>
      <c r="C53" s="837">
        <v>0.32</v>
      </c>
      <c r="D53" s="838">
        <v>6</v>
      </c>
      <c r="E53" s="839"/>
      <c r="F53" s="817"/>
      <c r="G53" s="818"/>
      <c r="H53" s="819">
        <v>2</v>
      </c>
      <c r="I53" s="820">
        <v>0.64</v>
      </c>
      <c r="J53" s="821">
        <v>1.5</v>
      </c>
      <c r="K53" s="822">
        <v>0.32</v>
      </c>
      <c r="L53" s="823">
        <v>1</v>
      </c>
      <c r="M53" s="823">
        <v>12</v>
      </c>
      <c r="N53" s="824">
        <v>4</v>
      </c>
      <c r="O53" s="823" t="s">
        <v>3811</v>
      </c>
      <c r="P53" s="840" t="s">
        <v>3901</v>
      </c>
      <c r="Q53" s="825">
        <f t="shared" si="0"/>
        <v>1</v>
      </c>
      <c r="R53" s="825">
        <f t="shared" si="0"/>
        <v>0.32</v>
      </c>
      <c r="S53" s="836">
        <f t="shared" si="1"/>
        <v>8</v>
      </c>
      <c r="T53" s="836">
        <f t="shared" si="2"/>
        <v>3</v>
      </c>
      <c r="U53" s="836">
        <f t="shared" si="3"/>
        <v>-5</v>
      </c>
      <c r="V53" s="841">
        <f t="shared" si="4"/>
        <v>0.375</v>
      </c>
      <c r="W53" s="826"/>
    </row>
    <row r="54" spans="1:23" ht="14.4" customHeight="1" x14ac:dyDescent="0.3">
      <c r="A54" s="888" t="s">
        <v>3902</v>
      </c>
      <c r="B54" s="873">
        <v>1</v>
      </c>
      <c r="C54" s="874">
        <v>0.45</v>
      </c>
      <c r="D54" s="842">
        <v>4</v>
      </c>
      <c r="E54" s="875"/>
      <c r="F54" s="876"/>
      <c r="G54" s="827"/>
      <c r="H54" s="877"/>
      <c r="I54" s="878"/>
      <c r="J54" s="828"/>
      <c r="K54" s="879">
        <v>0.45</v>
      </c>
      <c r="L54" s="880">
        <v>2</v>
      </c>
      <c r="M54" s="880">
        <v>18</v>
      </c>
      <c r="N54" s="881">
        <v>6</v>
      </c>
      <c r="O54" s="880" t="s">
        <v>3811</v>
      </c>
      <c r="P54" s="882" t="s">
        <v>3903</v>
      </c>
      <c r="Q54" s="883">
        <f t="shared" si="0"/>
        <v>-1</v>
      </c>
      <c r="R54" s="883">
        <f t="shared" si="0"/>
        <v>-0.45</v>
      </c>
      <c r="S54" s="873" t="str">
        <f t="shared" si="1"/>
        <v/>
      </c>
      <c r="T54" s="873" t="str">
        <f t="shared" si="2"/>
        <v/>
      </c>
      <c r="U54" s="873" t="str">
        <f t="shared" si="3"/>
        <v/>
      </c>
      <c r="V54" s="884" t="str">
        <f t="shared" si="4"/>
        <v/>
      </c>
      <c r="W54" s="829"/>
    </row>
    <row r="55" spans="1:23" ht="14.4" customHeight="1" x14ac:dyDescent="0.3">
      <c r="A55" s="889" t="s">
        <v>3904</v>
      </c>
      <c r="B55" s="836"/>
      <c r="C55" s="837"/>
      <c r="D55" s="838"/>
      <c r="E55" s="819">
        <v>1</v>
      </c>
      <c r="F55" s="820">
        <v>0.31</v>
      </c>
      <c r="G55" s="821">
        <v>2</v>
      </c>
      <c r="H55" s="823"/>
      <c r="I55" s="817"/>
      <c r="J55" s="818"/>
      <c r="K55" s="822">
        <v>0.31</v>
      </c>
      <c r="L55" s="823">
        <v>1</v>
      </c>
      <c r="M55" s="823">
        <v>12</v>
      </c>
      <c r="N55" s="824">
        <v>4</v>
      </c>
      <c r="O55" s="823" t="s">
        <v>3811</v>
      </c>
      <c r="P55" s="840" t="s">
        <v>3905</v>
      </c>
      <c r="Q55" s="825">
        <f t="shared" si="0"/>
        <v>0</v>
      </c>
      <c r="R55" s="825">
        <f t="shared" si="0"/>
        <v>0</v>
      </c>
      <c r="S55" s="836" t="str">
        <f t="shared" si="1"/>
        <v/>
      </c>
      <c r="T55" s="836" t="str">
        <f t="shared" si="2"/>
        <v/>
      </c>
      <c r="U55" s="836" t="str">
        <f t="shared" si="3"/>
        <v/>
      </c>
      <c r="V55" s="841" t="str">
        <f t="shared" si="4"/>
        <v/>
      </c>
      <c r="W55" s="826"/>
    </row>
    <row r="56" spans="1:23" ht="14.4" customHeight="1" x14ac:dyDescent="0.3">
      <c r="A56" s="889" t="s">
        <v>3906</v>
      </c>
      <c r="B56" s="836"/>
      <c r="C56" s="837"/>
      <c r="D56" s="838"/>
      <c r="E56" s="819">
        <v>2</v>
      </c>
      <c r="F56" s="820">
        <v>3</v>
      </c>
      <c r="G56" s="821">
        <v>4.5</v>
      </c>
      <c r="H56" s="823"/>
      <c r="I56" s="817"/>
      <c r="J56" s="818"/>
      <c r="K56" s="822">
        <v>1.84</v>
      </c>
      <c r="L56" s="823">
        <v>5</v>
      </c>
      <c r="M56" s="823">
        <v>42</v>
      </c>
      <c r="N56" s="824">
        <v>14</v>
      </c>
      <c r="O56" s="823" t="s">
        <v>3811</v>
      </c>
      <c r="P56" s="840" t="s">
        <v>3907</v>
      </c>
      <c r="Q56" s="825">
        <f t="shared" si="0"/>
        <v>0</v>
      </c>
      <c r="R56" s="825">
        <f t="shared" si="0"/>
        <v>0</v>
      </c>
      <c r="S56" s="836" t="str">
        <f t="shared" si="1"/>
        <v/>
      </c>
      <c r="T56" s="836" t="str">
        <f t="shared" si="2"/>
        <v/>
      </c>
      <c r="U56" s="836" t="str">
        <f t="shared" si="3"/>
        <v/>
      </c>
      <c r="V56" s="841" t="str">
        <f t="shared" si="4"/>
        <v/>
      </c>
      <c r="W56" s="826"/>
    </row>
    <row r="57" spans="1:23" ht="14.4" customHeight="1" x14ac:dyDescent="0.3">
      <c r="A57" s="889" t="s">
        <v>3908</v>
      </c>
      <c r="B57" s="836">
        <v>2</v>
      </c>
      <c r="C57" s="837">
        <v>1.49</v>
      </c>
      <c r="D57" s="838">
        <v>7</v>
      </c>
      <c r="E57" s="839">
        <v>2</v>
      </c>
      <c r="F57" s="817">
        <v>1.49</v>
      </c>
      <c r="G57" s="818">
        <v>3.5</v>
      </c>
      <c r="H57" s="819">
        <v>3</v>
      </c>
      <c r="I57" s="820">
        <v>2.23</v>
      </c>
      <c r="J57" s="821">
        <v>3</v>
      </c>
      <c r="K57" s="822">
        <v>0.74</v>
      </c>
      <c r="L57" s="823">
        <v>1</v>
      </c>
      <c r="M57" s="823">
        <v>12</v>
      </c>
      <c r="N57" s="824">
        <v>4</v>
      </c>
      <c r="O57" s="823" t="s">
        <v>3811</v>
      </c>
      <c r="P57" s="840" t="s">
        <v>3909</v>
      </c>
      <c r="Q57" s="825">
        <f t="shared" si="0"/>
        <v>1</v>
      </c>
      <c r="R57" s="825">
        <f t="shared" si="0"/>
        <v>0.74</v>
      </c>
      <c r="S57" s="836">
        <f t="shared" si="1"/>
        <v>12</v>
      </c>
      <c r="T57" s="836">
        <f t="shared" si="2"/>
        <v>9</v>
      </c>
      <c r="U57" s="836">
        <f t="shared" si="3"/>
        <v>-3</v>
      </c>
      <c r="V57" s="841">
        <f t="shared" si="4"/>
        <v>0.75</v>
      </c>
      <c r="W57" s="826"/>
    </row>
    <row r="58" spans="1:23" ht="14.4" customHeight="1" x14ac:dyDescent="0.3">
      <c r="A58" s="889" t="s">
        <v>3910</v>
      </c>
      <c r="B58" s="836">
        <v>1</v>
      </c>
      <c r="C58" s="837">
        <v>0.61</v>
      </c>
      <c r="D58" s="838">
        <v>4</v>
      </c>
      <c r="E58" s="839"/>
      <c r="F58" s="817"/>
      <c r="G58" s="818"/>
      <c r="H58" s="819">
        <v>2</v>
      </c>
      <c r="I58" s="820">
        <v>1.24</v>
      </c>
      <c r="J58" s="821">
        <v>3.5</v>
      </c>
      <c r="K58" s="822">
        <v>0.61</v>
      </c>
      <c r="L58" s="823">
        <v>1</v>
      </c>
      <c r="M58" s="823">
        <v>12</v>
      </c>
      <c r="N58" s="824">
        <v>4</v>
      </c>
      <c r="O58" s="823" t="s">
        <v>3811</v>
      </c>
      <c r="P58" s="840" t="s">
        <v>3911</v>
      </c>
      <c r="Q58" s="825">
        <f t="shared" si="0"/>
        <v>1</v>
      </c>
      <c r="R58" s="825">
        <f t="shared" si="0"/>
        <v>0.63</v>
      </c>
      <c r="S58" s="836">
        <f t="shared" si="1"/>
        <v>8</v>
      </c>
      <c r="T58" s="836">
        <f t="shared" si="2"/>
        <v>7</v>
      </c>
      <c r="U58" s="836">
        <f t="shared" si="3"/>
        <v>-1</v>
      </c>
      <c r="V58" s="841">
        <f t="shared" si="4"/>
        <v>0.875</v>
      </c>
      <c r="W58" s="826"/>
    </row>
    <row r="59" spans="1:23" ht="14.4" customHeight="1" x14ac:dyDescent="0.3">
      <c r="A59" s="889" t="s">
        <v>3912</v>
      </c>
      <c r="B59" s="836"/>
      <c r="C59" s="837"/>
      <c r="D59" s="838"/>
      <c r="E59" s="819">
        <v>2</v>
      </c>
      <c r="F59" s="820">
        <v>1.19</v>
      </c>
      <c r="G59" s="821">
        <v>10</v>
      </c>
      <c r="H59" s="823"/>
      <c r="I59" s="817"/>
      <c r="J59" s="818"/>
      <c r="K59" s="822">
        <v>0.56999999999999995</v>
      </c>
      <c r="L59" s="823">
        <v>2</v>
      </c>
      <c r="M59" s="823">
        <v>21</v>
      </c>
      <c r="N59" s="824">
        <v>7</v>
      </c>
      <c r="O59" s="823" t="s">
        <v>3811</v>
      </c>
      <c r="P59" s="840" t="s">
        <v>3913</v>
      </c>
      <c r="Q59" s="825">
        <f t="shared" si="0"/>
        <v>0</v>
      </c>
      <c r="R59" s="825">
        <f t="shared" si="0"/>
        <v>0</v>
      </c>
      <c r="S59" s="836" t="str">
        <f t="shared" si="1"/>
        <v/>
      </c>
      <c r="T59" s="836" t="str">
        <f t="shared" si="2"/>
        <v/>
      </c>
      <c r="U59" s="836" t="str">
        <f t="shared" si="3"/>
        <v/>
      </c>
      <c r="V59" s="841" t="str">
        <f t="shared" si="4"/>
        <v/>
      </c>
      <c r="W59" s="826"/>
    </row>
    <row r="60" spans="1:23" ht="14.4" customHeight="1" x14ac:dyDescent="0.3">
      <c r="A60" s="889" t="s">
        <v>3914</v>
      </c>
      <c r="B60" s="836">
        <v>1</v>
      </c>
      <c r="C60" s="837">
        <v>0.68</v>
      </c>
      <c r="D60" s="838">
        <v>9</v>
      </c>
      <c r="E60" s="839"/>
      <c r="F60" s="817"/>
      <c r="G60" s="818"/>
      <c r="H60" s="819">
        <v>1</v>
      </c>
      <c r="I60" s="820">
        <v>0.68</v>
      </c>
      <c r="J60" s="821">
        <v>4</v>
      </c>
      <c r="K60" s="822">
        <v>0.68</v>
      </c>
      <c r="L60" s="823">
        <v>3</v>
      </c>
      <c r="M60" s="823">
        <v>24</v>
      </c>
      <c r="N60" s="824">
        <v>8</v>
      </c>
      <c r="O60" s="823" t="s">
        <v>3811</v>
      </c>
      <c r="P60" s="840" t="s">
        <v>3915</v>
      </c>
      <c r="Q60" s="825">
        <f t="shared" si="0"/>
        <v>0</v>
      </c>
      <c r="R60" s="825">
        <f t="shared" si="0"/>
        <v>0</v>
      </c>
      <c r="S60" s="836">
        <f t="shared" si="1"/>
        <v>8</v>
      </c>
      <c r="T60" s="836">
        <f t="shared" si="2"/>
        <v>4</v>
      </c>
      <c r="U60" s="836">
        <f t="shared" si="3"/>
        <v>-4</v>
      </c>
      <c r="V60" s="841">
        <f t="shared" si="4"/>
        <v>0.5</v>
      </c>
      <c r="W60" s="826"/>
    </row>
    <row r="61" spans="1:23" ht="14.4" customHeight="1" x14ac:dyDescent="0.3">
      <c r="A61" s="889" t="s">
        <v>3916</v>
      </c>
      <c r="B61" s="836">
        <v>1</v>
      </c>
      <c r="C61" s="837">
        <v>0.35</v>
      </c>
      <c r="D61" s="838">
        <v>5</v>
      </c>
      <c r="E61" s="819">
        <v>1</v>
      </c>
      <c r="F61" s="820">
        <v>0.36</v>
      </c>
      <c r="G61" s="821">
        <v>3</v>
      </c>
      <c r="H61" s="823"/>
      <c r="I61" s="817"/>
      <c r="J61" s="818"/>
      <c r="K61" s="822">
        <v>0.35</v>
      </c>
      <c r="L61" s="823">
        <v>1</v>
      </c>
      <c r="M61" s="823">
        <v>12</v>
      </c>
      <c r="N61" s="824">
        <v>4</v>
      </c>
      <c r="O61" s="823" t="s">
        <v>3811</v>
      </c>
      <c r="P61" s="840" t="s">
        <v>3917</v>
      </c>
      <c r="Q61" s="825">
        <f t="shared" si="0"/>
        <v>-1</v>
      </c>
      <c r="R61" s="825">
        <f t="shared" si="0"/>
        <v>-0.35</v>
      </c>
      <c r="S61" s="836" t="str">
        <f t="shared" si="1"/>
        <v/>
      </c>
      <c r="T61" s="836" t="str">
        <f t="shared" si="2"/>
        <v/>
      </c>
      <c r="U61" s="836" t="str">
        <f t="shared" si="3"/>
        <v/>
      </c>
      <c r="V61" s="841" t="str">
        <f t="shared" si="4"/>
        <v/>
      </c>
      <c r="W61" s="826"/>
    </row>
    <row r="62" spans="1:23" ht="14.4" customHeight="1" x14ac:dyDescent="0.3">
      <c r="A62" s="889" t="s">
        <v>3918</v>
      </c>
      <c r="B62" s="836"/>
      <c r="C62" s="837"/>
      <c r="D62" s="838"/>
      <c r="E62" s="839"/>
      <c r="F62" s="817"/>
      <c r="G62" s="818"/>
      <c r="H62" s="819">
        <v>1</v>
      </c>
      <c r="I62" s="820">
        <v>0.31</v>
      </c>
      <c r="J62" s="821">
        <v>2</v>
      </c>
      <c r="K62" s="822">
        <v>0.3</v>
      </c>
      <c r="L62" s="823">
        <v>1</v>
      </c>
      <c r="M62" s="823">
        <v>12</v>
      </c>
      <c r="N62" s="824">
        <v>4</v>
      </c>
      <c r="O62" s="823" t="s">
        <v>3811</v>
      </c>
      <c r="P62" s="840" t="s">
        <v>3919</v>
      </c>
      <c r="Q62" s="825">
        <f t="shared" si="0"/>
        <v>1</v>
      </c>
      <c r="R62" s="825">
        <f t="shared" si="0"/>
        <v>0.31</v>
      </c>
      <c r="S62" s="836">
        <f t="shared" si="1"/>
        <v>4</v>
      </c>
      <c r="T62" s="836">
        <f t="shared" si="2"/>
        <v>2</v>
      </c>
      <c r="U62" s="836">
        <f t="shared" si="3"/>
        <v>-2</v>
      </c>
      <c r="V62" s="841">
        <f t="shared" si="4"/>
        <v>0.5</v>
      </c>
      <c r="W62" s="826"/>
    </row>
    <row r="63" spans="1:23" ht="14.4" customHeight="1" x14ac:dyDescent="0.3">
      <c r="A63" s="889" t="s">
        <v>3920</v>
      </c>
      <c r="B63" s="836">
        <v>15</v>
      </c>
      <c r="C63" s="837">
        <v>11.21</v>
      </c>
      <c r="D63" s="838">
        <v>5.2</v>
      </c>
      <c r="E63" s="839">
        <v>15</v>
      </c>
      <c r="F63" s="817">
        <v>11.07</v>
      </c>
      <c r="G63" s="818">
        <v>4.4000000000000004</v>
      </c>
      <c r="H63" s="819">
        <v>18</v>
      </c>
      <c r="I63" s="820">
        <v>13.7</v>
      </c>
      <c r="J63" s="821">
        <v>4.4000000000000004</v>
      </c>
      <c r="K63" s="822">
        <v>0.74</v>
      </c>
      <c r="L63" s="823">
        <v>2</v>
      </c>
      <c r="M63" s="823">
        <v>15</v>
      </c>
      <c r="N63" s="824">
        <v>5</v>
      </c>
      <c r="O63" s="823" t="s">
        <v>3811</v>
      </c>
      <c r="P63" s="840" t="s">
        <v>3921</v>
      </c>
      <c r="Q63" s="825">
        <f t="shared" si="0"/>
        <v>3</v>
      </c>
      <c r="R63" s="825">
        <f t="shared" si="0"/>
        <v>2.4899999999999984</v>
      </c>
      <c r="S63" s="836">
        <f t="shared" si="1"/>
        <v>90</v>
      </c>
      <c r="T63" s="836">
        <f t="shared" si="2"/>
        <v>79.2</v>
      </c>
      <c r="U63" s="836">
        <f t="shared" si="3"/>
        <v>-10.799999999999997</v>
      </c>
      <c r="V63" s="841">
        <f t="shared" si="4"/>
        <v>0.88</v>
      </c>
      <c r="W63" s="826">
        <v>16</v>
      </c>
    </row>
    <row r="64" spans="1:23" ht="14.4" customHeight="1" x14ac:dyDescent="0.3">
      <c r="A64" s="888" t="s">
        <v>3922</v>
      </c>
      <c r="B64" s="873">
        <v>4</v>
      </c>
      <c r="C64" s="874">
        <v>4.05</v>
      </c>
      <c r="D64" s="842">
        <v>3.3</v>
      </c>
      <c r="E64" s="875">
        <v>5</v>
      </c>
      <c r="F64" s="876">
        <v>5.58</v>
      </c>
      <c r="G64" s="827">
        <v>4.5999999999999996</v>
      </c>
      <c r="H64" s="877">
        <v>6</v>
      </c>
      <c r="I64" s="878">
        <v>6.52</v>
      </c>
      <c r="J64" s="828">
        <v>4</v>
      </c>
      <c r="K64" s="879">
        <v>1.24</v>
      </c>
      <c r="L64" s="880">
        <v>4</v>
      </c>
      <c r="M64" s="880">
        <v>33</v>
      </c>
      <c r="N64" s="881">
        <v>11</v>
      </c>
      <c r="O64" s="880" t="s">
        <v>3811</v>
      </c>
      <c r="P64" s="882" t="s">
        <v>3923</v>
      </c>
      <c r="Q64" s="883">
        <f t="shared" si="0"/>
        <v>2</v>
      </c>
      <c r="R64" s="883">
        <f t="shared" si="0"/>
        <v>2.4699999999999998</v>
      </c>
      <c r="S64" s="873">
        <f t="shared" si="1"/>
        <v>66</v>
      </c>
      <c r="T64" s="873">
        <f t="shared" si="2"/>
        <v>24</v>
      </c>
      <c r="U64" s="873">
        <f t="shared" si="3"/>
        <v>-42</v>
      </c>
      <c r="V64" s="884">
        <f t="shared" si="4"/>
        <v>0.36363636363636365</v>
      </c>
      <c r="W64" s="829"/>
    </row>
    <row r="65" spans="1:23" ht="14.4" customHeight="1" x14ac:dyDescent="0.3">
      <c r="A65" s="888" t="s">
        <v>3924</v>
      </c>
      <c r="B65" s="873">
        <v>2</v>
      </c>
      <c r="C65" s="874">
        <v>2.2400000000000002</v>
      </c>
      <c r="D65" s="842">
        <v>2.5</v>
      </c>
      <c r="E65" s="875"/>
      <c r="F65" s="876"/>
      <c r="G65" s="827"/>
      <c r="H65" s="877">
        <v>1</v>
      </c>
      <c r="I65" s="878">
        <v>1.32</v>
      </c>
      <c r="J65" s="828">
        <v>3</v>
      </c>
      <c r="K65" s="879">
        <v>2.48</v>
      </c>
      <c r="L65" s="880">
        <v>6</v>
      </c>
      <c r="M65" s="880">
        <v>57</v>
      </c>
      <c r="N65" s="881">
        <v>19</v>
      </c>
      <c r="O65" s="880" t="s">
        <v>3811</v>
      </c>
      <c r="P65" s="882" t="s">
        <v>3925</v>
      </c>
      <c r="Q65" s="883">
        <f t="shared" si="0"/>
        <v>-1</v>
      </c>
      <c r="R65" s="883">
        <f t="shared" si="0"/>
        <v>-0.92000000000000015</v>
      </c>
      <c r="S65" s="873">
        <f t="shared" si="1"/>
        <v>19</v>
      </c>
      <c r="T65" s="873">
        <f t="shared" si="2"/>
        <v>3</v>
      </c>
      <c r="U65" s="873">
        <f t="shared" si="3"/>
        <v>-16</v>
      </c>
      <c r="V65" s="884">
        <f t="shared" si="4"/>
        <v>0.15789473684210525</v>
      </c>
      <c r="W65" s="829"/>
    </row>
    <row r="66" spans="1:23" ht="14.4" customHeight="1" x14ac:dyDescent="0.3">
      <c r="A66" s="889" t="s">
        <v>3926</v>
      </c>
      <c r="B66" s="836">
        <v>1</v>
      </c>
      <c r="C66" s="837">
        <v>0.45</v>
      </c>
      <c r="D66" s="838">
        <v>3</v>
      </c>
      <c r="E66" s="839"/>
      <c r="F66" s="817"/>
      <c r="G66" s="818"/>
      <c r="H66" s="819">
        <v>1</v>
      </c>
      <c r="I66" s="820">
        <v>0.45</v>
      </c>
      <c r="J66" s="821">
        <v>4</v>
      </c>
      <c r="K66" s="822">
        <v>0.45</v>
      </c>
      <c r="L66" s="823">
        <v>1</v>
      </c>
      <c r="M66" s="823">
        <v>12</v>
      </c>
      <c r="N66" s="824">
        <v>4</v>
      </c>
      <c r="O66" s="823" t="s">
        <v>3811</v>
      </c>
      <c r="P66" s="840" t="s">
        <v>3927</v>
      </c>
      <c r="Q66" s="825">
        <f t="shared" si="0"/>
        <v>0</v>
      </c>
      <c r="R66" s="825">
        <f t="shared" si="0"/>
        <v>0</v>
      </c>
      <c r="S66" s="836">
        <f t="shared" si="1"/>
        <v>4</v>
      </c>
      <c r="T66" s="836">
        <f t="shared" si="2"/>
        <v>4</v>
      </c>
      <c r="U66" s="836">
        <f t="shared" si="3"/>
        <v>0</v>
      </c>
      <c r="V66" s="841">
        <f t="shared" si="4"/>
        <v>1</v>
      </c>
      <c r="W66" s="826"/>
    </row>
    <row r="67" spans="1:23" ht="14.4" customHeight="1" x14ac:dyDescent="0.3">
      <c r="A67" s="888" t="s">
        <v>3928</v>
      </c>
      <c r="B67" s="873"/>
      <c r="C67" s="874"/>
      <c r="D67" s="842"/>
      <c r="E67" s="875"/>
      <c r="F67" s="876"/>
      <c r="G67" s="827"/>
      <c r="H67" s="877">
        <v>1</v>
      </c>
      <c r="I67" s="878">
        <v>0.72</v>
      </c>
      <c r="J67" s="828">
        <v>4</v>
      </c>
      <c r="K67" s="879">
        <v>0.72</v>
      </c>
      <c r="L67" s="880">
        <v>3</v>
      </c>
      <c r="M67" s="880">
        <v>24</v>
      </c>
      <c r="N67" s="881">
        <v>8</v>
      </c>
      <c r="O67" s="880" t="s">
        <v>3811</v>
      </c>
      <c r="P67" s="882" t="s">
        <v>3927</v>
      </c>
      <c r="Q67" s="883">
        <f t="shared" si="0"/>
        <v>1</v>
      </c>
      <c r="R67" s="883">
        <f t="shared" si="0"/>
        <v>0.72</v>
      </c>
      <c r="S67" s="873">
        <f t="shared" si="1"/>
        <v>8</v>
      </c>
      <c r="T67" s="873">
        <f t="shared" si="2"/>
        <v>4</v>
      </c>
      <c r="U67" s="873">
        <f t="shared" si="3"/>
        <v>-4</v>
      </c>
      <c r="V67" s="884">
        <f t="shared" si="4"/>
        <v>0.5</v>
      </c>
      <c r="W67" s="829"/>
    </row>
    <row r="68" spans="1:23" ht="14.4" customHeight="1" x14ac:dyDescent="0.3">
      <c r="A68" s="888" t="s">
        <v>3929</v>
      </c>
      <c r="B68" s="873"/>
      <c r="C68" s="874"/>
      <c r="D68" s="842"/>
      <c r="E68" s="875"/>
      <c r="F68" s="876"/>
      <c r="G68" s="827"/>
      <c r="H68" s="877">
        <v>1</v>
      </c>
      <c r="I68" s="878">
        <v>1.52</v>
      </c>
      <c r="J68" s="828">
        <v>8</v>
      </c>
      <c r="K68" s="879">
        <v>1.52</v>
      </c>
      <c r="L68" s="880">
        <v>4</v>
      </c>
      <c r="M68" s="880">
        <v>36</v>
      </c>
      <c r="N68" s="881">
        <v>12</v>
      </c>
      <c r="O68" s="880" t="s">
        <v>3811</v>
      </c>
      <c r="P68" s="882" t="s">
        <v>3927</v>
      </c>
      <c r="Q68" s="883">
        <f t="shared" si="0"/>
        <v>1</v>
      </c>
      <c r="R68" s="883">
        <f t="shared" si="0"/>
        <v>1.52</v>
      </c>
      <c r="S68" s="873">
        <f t="shared" si="1"/>
        <v>12</v>
      </c>
      <c r="T68" s="873">
        <f t="shared" si="2"/>
        <v>8</v>
      </c>
      <c r="U68" s="873">
        <f t="shared" si="3"/>
        <v>-4</v>
      </c>
      <c r="V68" s="884">
        <f t="shared" si="4"/>
        <v>0.66666666666666663</v>
      </c>
      <c r="W68" s="829"/>
    </row>
    <row r="69" spans="1:23" ht="14.4" customHeight="1" x14ac:dyDescent="0.3">
      <c r="A69" s="889" t="s">
        <v>3930</v>
      </c>
      <c r="B69" s="836"/>
      <c r="C69" s="837"/>
      <c r="D69" s="838"/>
      <c r="E69" s="819">
        <v>1</v>
      </c>
      <c r="F69" s="820">
        <v>0.54</v>
      </c>
      <c r="G69" s="821">
        <v>3</v>
      </c>
      <c r="H69" s="823"/>
      <c r="I69" s="817"/>
      <c r="J69" s="818"/>
      <c r="K69" s="822">
        <v>0.54</v>
      </c>
      <c r="L69" s="823">
        <v>3</v>
      </c>
      <c r="M69" s="823">
        <v>27</v>
      </c>
      <c r="N69" s="824">
        <v>9</v>
      </c>
      <c r="O69" s="823" t="s">
        <v>3811</v>
      </c>
      <c r="P69" s="840" t="s">
        <v>3931</v>
      </c>
      <c r="Q69" s="825">
        <f t="shared" si="0"/>
        <v>0</v>
      </c>
      <c r="R69" s="825">
        <f t="shared" si="0"/>
        <v>0</v>
      </c>
      <c r="S69" s="836" t="str">
        <f t="shared" si="1"/>
        <v/>
      </c>
      <c r="T69" s="836" t="str">
        <f t="shared" si="2"/>
        <v/>
      </c>
      <c r="U69" s="836" t="str">
        <f t="shared" si="3"/>
        <v/>
      </c>
      <c r="V69" s="841" t="str">
        <f t="shared" si="4"/>
        <v/>
      </c>
      <c r="W69" s="826"/>
    </row>
    <row r="70" spans="1:23" ht="14.4" customHeight="1" x14ac:dyDescent="0.3">
      <c r="A70" s="889" t="s">
        <v>3932</v>
      </c>
      <c r="B70" s="836"/>
      <c r="C70" s="837"/>
      <c r="D70" s="838"/>
      <c r="E70" s="819">
        <v>3</v>
      </c>
      <c r="F70" s="820">
        <v>1.46</v>
      </c>
      <c r="G70" s="821">
        <v>5</v>
      </c>
      <c r="H70" s="823"/>
      <c r="I70" s="817"/>
      <c r="J70" s="818"/>
      <c r="K70" s="822">
        <v>0.49</v>
      </c>
      <c r="L70" s="823">
        <v>2</v>
      </c>
      <c r="M70" s="823">
        <v>21</v>
      </c>
      <c r="N70" s="824">
        <v>7</v>
      </c>
      <c r="O70" s="823" t="s">
        <v>3811</v>
      </c>
      <c r="P70" s="840" t="s">
        <v>3933</v>
      </c>
      <c r="Q70" s="825">
        <f t="shared" ref="Q70:R86" si="5">H70-B70</f>
        <v>0</v>
      </c>
      <c r="R70" s="825">
        <f t="shared" si="5"/>
        <v>0</v>
      </c>
      <c r="S70" s="836" t="str">
        <f t="shared" ref="S70:S86" si="6">IF(H70=0,"",H70*N70)</f>
        <v/>
      </c>
      <c r="T70" s="836" t="str">
        <f t="shared" ref="T70:T86" si="7">IF(H70=0,"",H70*J70)</f>
        <v/>
      </c>
      <c r="U70" s="836" t="str">
        <f t="shared" ref="U70:U86" si="8">IF(H70=0,"",T70-S70)</f>
        <v/>
      </c>
      <c r="V70" s="841" t="str">
        <f t="shared" ref="V70:V86" si="9">IF(H70=0,"",T70/S70)</f>
        <v/>
      </c>
      <c r="W70" s="826"/>
    </row>
    <row r="71" spans="1:23" ht="14.4" customHeight="1" x14ac:dyDescent="0.3">
      <c r="A71" s="889" t="s">
        <v>3934</v>
      </c>
      <c r="B71" s="836">
        <v>3</v>
      </c>
      <c r="C71" s="837">
        <v>0.74</v>
      </c>
      <c r="D71" s="838">
        <v>4.7</v>
      </c>
      <c r="E71" s="839">
        <v>1</v>
      </c>
      <c r="F71" s="817">
        <v>0.42</v>
      </c>
      <c r="G71" s="818">
        <v>12</v>
      </c>
      <c r="H71" s="819">
        <v>3</v>
      </c>
      <c r="I71" s="820">
        <v>0.76</v>
      </c>
      <c r="J71" s="835">
        <v>3.3</v>
      </c>
      <c r="K71" s="822">
        <v>0.25</v>
      </c>
      <c r="L71" s="823">
        <v>1</v>
      </c>
      <c r="M71" s="823">
        <v>9</v>
      </c>
      <c r="N71" s="824">
        <v>3</v>
      </c>
      <c r="O71" s="823" t="s">
        <v>3811</v>
      </c>
      <c r="P71" s="840" t="s">
        <v>3935</v>
      </c>
      <c r="Q71" s="825">
        <f t="shared" si="5"/>
        <v>0</v>
      </c>
      <c r="R71" s="825">
        <f t="shared" si="5"/>
        <v>2.0000000000000018E-2</v>
      </c>
      <c r="S71" s="836">
        <f t="shared" si="6"/>
        <v>9</v>
      </c>
      <c r="T71" s="836">
        <f t="shared" si="7"/>
        <v>9.8999999999999986</v>
      </c>
      <c r="U71" s="836">
        <f t="shared" si="8"/>
        <v>0.89999999999999858</v>
      </c>
      <c r="V71" s="841">
        <f t="shared" si="9"/>
        <v>1.0999999999999999</v>
      </c>
      <c r="W71" s="826">
        <v>2</v>
      </c>
    </row>
    <row r="72" spans="1:23" ht="14.4" customHeight="1" x14ac:dyDescent="0.3">
      <c r="A72" s="889" t="s">
        <v>3936</v>
      </c>
      <c r="B72" s="836">
        <v>2</v>
      </c>
      <c r="C72" s="837">
        <v>0.52</v>
      </c>
      <c r="D72" s="838">
        <v>2</v>
      </c>
      <c r="E72" s="839">
        <v>1</v>
      </c>
      <c r="F72" s="817">
        <v>0.34</v>
      </c>
      <c r="G72" s="818">
        <v>3</v>
      </c>
      <c r="H72" s="819">
        <v>2</v>
      </c>
      <c r="I72" s="820">
        <v>0.91</v>
      </c>
      <c r="J72" s="821">
        <v>4.5</v>
      </c>
      <c r="K72" s="822">
        <v>0.34</v>
      </c>
      <c r="L72" s="823">
        <v>2</v>
      </c>
      <c r="M72" s="823">
        <v>15</v>
      </c>
      <c r="N72" s="824">
        <v>5</v>
      </c>
      <c r="O72" s="823" t="s">
        <v>3811</v>
      </c>
      <c r="P72" s="840" t="s">
        <v>3937</v>
      </c>
      <c r="Q72" s="825">
        <f t="shared" si="5"/>
        <v>0</v>
      </c>
      <c r="R72" s="825">
        <f t="shared" si="5"/>
        <v>0.39</v>
      </c>
      <c r="S72" s="836">
        <f t="shared" si="6"/>
        <v>10</v>
      </c>
      <c r="T72" s="836">
        <f t="shared" si="7"/>
        <v>9</v>
      </c>
      <c r="U72" s="836">
        <f t="shared" si="8"/>
        <v>-1</v>
      </c>
      <c r="V72" s="841">
        <f t="shared" si="9"/>
        <v>0.9</v>
      </c>
      <c r="W72" s="826">
        <v>2</v>
      </c>
    </row>
    <row r="73" spans="1:23" ht="14.4" customHeight="1" x14ac:dyDescent="0.3">
      <c r="A73" s="889" t="s">
        <v>3938</v>
      </c>
      <c r="B73" s="836"/>
      <c r="C73" s="837"/>
      <c r="D73" s="838"/>
      <c r="E73" s="839"/>
      <c r="F73" s="817"/>
      <c r="G73" s="818"/>
      <c r="H73" s="819">
        <v>1</v>
      </c>
      <c r="I73" s="820">
        <v>0.7</v>
      </c>
      <c r="J73" s="821">
        <v>4</v>
      </c>
      <c r="K73" s="822">
        <v>0.7</v>
      </c>
      <c r="L73" s="823">
        <v>1</v>
      </c>
      <c r="M73" s="823">
        <v>12</v>
      </c>
      <c r="N73" s="824">
        <v>4</v>
      </c>
      <c r="O73" s="823" t="s">
        <v>3811</v>
      </c>
      <c r="P73" s="840" t="s">
        <v>3939</v>
      </c>
      <c r="Q73" s="825">
        <f t="shared" si="5"/>
        <v>1</v>
      </c>
      <c r="R73" s="825">
        <f t="shared" si="5"/>
        <v>0.7</v>
      </c>
      <c r="S73" s="836">
        <f t="shared" si="6"/>
        <v>4</v>
      </c>
      <c r="T73" s="836">
        <f t="shared" si="7"/>
        <v>4</v>
      </c>
      <c r="U73" s="836">
        <f t="shared" si="8"/>
        <v>0</v>
      </c>
      <c r="V73" s="841">
        <f t="shared" si="9"/>
        <v>1</v>
      </c>
      <c r="W73" s="826"/>
    </row>
    <row r="74" spans="1:23" ht="14.4" customHeight="1" x14ac:dyDescent="0.3">
      <c r="A74" s="889" t="s">
        <v>3940</v>
      </c>
      <c r="B74" s="836">
        <v>2</v>
      </c>
      <c r="C74" s="837">
        <v>2.06</v>
      </c>
      <c r="D74" s="838">
        <v>5</v>
      </c>
      <c r="E74" s="839">
        <v>2</v>
      </c>
      <c r="F74" s="817">
        <v>2.06</v>
      </c>
      <c r="G74" s="818">
        <v>5.5</v>
      </c>
      <c r="H74" s="819">
        <v>3</v>
      </c>
      <c r="I74" s="820">
        <v>3.1</v>
      </c>
      <c r="J74" s="821">
        <v>5.3</v>
      </c>
      <c r="K74" s="822">
        <v>1.03</v>
      </c>
      <c r="L74" s="823">
        <v>2</v>
      </c>
      <c r="M74" s="823">
        <v>18</v>
      </c>
      <c r="N74" s="824">
        <v>6</v>
      </c>
      <c r="O74" s="823" t="s">
        <v>3811</v>
      </c>
      <c r="P74" s="840" t="s">
        <v>3941</v>
      </c>
      <c r="Q74" s="825">
        <f t="shared" si="5"/>
        <v>1</v>
      </c>
      <c r="R74" s="825">
        <f t="shared" si="5"/>
        <v>1.04</v>
      </c>
      <c r="S74" s="836">
        <f t="shared" si="6"/>
        <v>18</v>
      </c>
      <c r="T74" s="836">
        <f t="shared" si="7"/>
        <v>15.899999999999999</v>
      </c>
      <c r="U74" s="836">
        <f t="shared" si="8"/>
        <v>-2.1000000000000014</v>
      </c>
      <c r="V74" s="841">
        <f t="shared" si="9"/>
        <v>0.8833333333333333</v>
      </c>
      <c r="W74" s="826">
        <v>4</v>
      </c>
    </row>
    <row r="75" spans="1:23" ht="14.4" customHeight="1" x14ac:dyDescent="0.3">
      <c r="A75" s="889" t="s">
        <v>3942</v>
      </c>
      <c r="B75" s="831">
        <v>17</v>
      </c>
      <c r="C75" s="832">
        <v>6.59</v>
      </c>
      <c r="D75" s="833">
        <v>3.9</v>
      </c>
      <c r="E75" s="839">
        <v>6</v>
      </c>
      <c r="F75" s="817">
        <v>2.3199999999999998</v>
      </c>
      <c r="G75" s="818">
        <v>4.2</v>
      </c>
      <c r="H75" s="823">
        <v>5</v>
      </c>
      <c r="I75" s="817">
        <v>1.94</v>
      </c>
      <c r="J75" s="818">
        <v>3</v>
      </c>
      <c r="K75" s="822">
        <v>0.39</v>
      </c>
      <c r="L75" s="823">
        <v>2</v>
      </c>
      <c r="M75" s="823">
        <v>15</v>
      </c>
      <c r="N75" s="824">
        <v>5</v>
      </c>
      <c r="O75" s="823" t="s">
        <v>3811</v>
      </c>
      <c r="P75" s="840" t="s">
        <v>3943</v>
      </c>
      <c r="Q75" s="825">
        <f t="shared" si="5"/>
        <v>-12</v>
      </c>
      <c r="R75" s="825">
        <f t="shared" si="5"/>
        <v>-4.6500000000000004</v>
      </c>
      <c r="S75" s="836">
        <f t="shared" si="6"/>
        <v>25</v>
      </c>
      <c r="T75" s="836">
        <f t="shared" si="7"/>
        <v>15</v>
      </c>
      <c r="U75" s="836">
        <f t="shared" si="8"/>
        <v>-10</v>
      </c>
      <c r="V75" s="841">
        <f t="shared" si="9"/>
        <v>0.6</v>
      </c>
      <c r="W75" s="826"/>
    </row>
    <row r="76" spans="1:23" ht="14.4" customHeight="1" x14ac:dyDescent="0.3">
      <c r="A76" s="888" t="s">
        <v>3944</v>
      </c>
      <c r="B76" s="885">
        <v>5</v>
      </c>
      <c r="C76" s="886">
        <v>3.22</v>
      </c>
      <c r="D76" s="834">
        <v>5.4</v>
      </c>
      <c r="E76" s="875">
        <v>4</v>
      </c>
      <c r="F76" s="876">
        <v>2.57</v>
      </c>
      <c r="G76" s="827">
        <v>5</v>
      </c>
      <c r="H76" s="880"/>
      <c r="I76" s="876"/>
      <c r="J76" s="827"/>
      <c r="K76" s="879">
        <v>0.64</v>
      </c>
      <c r="L76" s="880">
        <v>2</v>
      </c>
      <c r="M76" s="880">
        <v>21</v>
      </c>
      <c r="N76" s="881">
        <v>7</v>
      </c>
      <c r="O76" s="880" t="s">
        <v>3811</v>
      </c>
      <c r="P76" s="882" t="s">
        <v>3945</v>
      </c>
      <c r="Q76" s="883">
        <f t="shared" si="5"/>
        <v>-5</v>
      </c>
      <c r="R76" s="883">
        <f t="shared" si="5"/>
        <v>-3.22</v>
      </c>
      <c r="S76" s="873" t="str">
        <f t="shared" si="6"/>
        <v/>
      </c>
      <c r="T76" s="873" t="str">
        <f t="shared" si="7"/>
        <v/>
      </c>
      <c r="U76" s="873" t="str">
        <f t="shared" si="8"/>
        <v/>
      </c>
      <c r="V76" s="884" t="str">
        <f t="shared" si="9"/>
        <v/>
      </c>
      <c r="W76" s="829"/>
    </row>
    <row r="77" spans="1:23" ht="14.4" customHeight="1" x14ac:dyDescent="0.3">
      <c r="A77" s="889" t="s">
        <v>3946</v>
      </c>
      <c r="B77" s="831">
        <v>1</v>
      </c>
      <c r="C77" s="832">
        <v>0.96</v>
      </c>
      <c r="D77" s="833">
        <v>3</v>
      </c>
      <c r="E77" s="839"/>
      <c r="F77" s="817"/>
      <c r="G77" s="818"/>
      <c r="H77" s="823"/>
      <c r="I77" s="817"/>
      <c r="J77" s="818"/>
      <c r="K77" s="822">
        <v>0.64</v>
      </c>
      <c r="L77" s="823">
        <v>1</v>
      </c>
      <c r="M77" s="823">
        <v>12</v>
      </c>
      <c r="N77" s="824">
        <v>4</v>
      </c>
      <c r="O77" s="823" t="s">
        <v>3811</v>
      </c>
      <c r="P77" s="840" t="s">
        <v>3947</v>
      </c>
      <c r="Q77" s="825">
        <f t="shared" si="5"/>
        <v>-1</v>
      </c>
      <c r="R77" s="825">
        <f t="shared" si="5"/>
        <v>-0.96</v>
      </c>
      <c r="S77" s="836" t="str">
        <f t="shared" si="6"/>
        <v/>
      </c>
      <c r="T77" s="836" t="str">
        <f t="shared" si="7"/>
        <v/>
      </c>
      <c r="U77" s="836" t="str">
        <f t="shared" si="8"/>
        <v/>
      </c>
      <c r="V77" s="841" t="str">
        <f t="shared" si="9"/>
        <v/>
      </c>
      <c r="W77" s="826"/>
    </row>
    <row r="78" spans="1:23" ht="14.4" customHeight="1" x14ac:dyDescent="0.3">
      <c r="A78" s="889" t="s">
        <v>3948</v>
      </c>
      <c r="B78" s="831">
        <v>15</v>
      </c>
      <c r="C78" s="832">
        <v>3.85</v>
      </c>
      <c r="D78" s="833">
        <v>3.1</v>
      </c>
      <c r="E78" s="839">
        <v>4</v>
      </c>
      <c r="F78" s="817">
        <v>1.03</v>
      </c>
      <c r="G78" s="818">
        <v>4</v>
      </c>
      <c r="H78" s="823">
        <v>3</v>
      </c>
      <c r="I78" s="817">
        <v>0.77</v>
      </c>
      <c r="J78" s="818">
        <v>2.2999999999999998</v>
      </c>
      <c r="K78" s="822">
        <v>0.26</v>
      </c>
      <c r="L78" s="823">
        <v>1</v>
      </c>
      <c r="M78" s="823">
        <v>9</v>
      </c>
      <c r="N78" s="824">
        <v>3</v>
      </c>
      <c r="O78" s="823" t="s">
        <v>3811</v>
      </c>
      <c r="P78" s="840" t="s">
        <v>3949</v>
      </c>
      <c r="Q78" s="825">
        <f t="shared" si="5"/>
        <v>-12</v>
      </c>
      <c r="R78" s="825">
        <f t="shared" si="5"/>
        <v>-3.08</v>
      </c>
      <c r="S78" s="836">
        <f t="shared" si="6"/>
        <v>9</v>
      </c>
      <c r="T78" s="836">
        <f t="shared" si="7"/>
        <v>6.8999999999999995</v>
      </c>
      <c r="U78" s="836">
        <f t="shared" si="8"/>
        <v>-2.1000000000000005</v>
      </c>
      <c r="V78" s="841">
        <f t="shared" si="9"/>
        <v>0.76666666666666661</v>
      </c>
      <c r="W78" s="826"/>
    </row>
    <row r="79" spans="1:23" ht="14.4" customHeight="1" x14ac:dyDescent="0.3">
      <c r="A79" s="888" t="s">
        <v>3950</v>
      </c>
      <c r="B79" s="885">
        <v>1</v>
      </c>
      <c r="C79" s="886">
        <v>0.36</v>
      </c>
      <c r="D79" s="834">
        <v>6</v>
      </c>
      <c r="E79" s="875">
        <v>2</v>
      </c>
      <c r="F79" s="876">
        <v>0.72</v>
      </c>
      <c r="G79" s="827">
        <v>2.5</v>
      </c>
      <c r="H79" s="880"/>
      <c r="I79" s="876"/>
      <c r="J79" s="827"/>
      <c r="K79" s="879">
        <v>0.36</v>
      </c>
      <c r="L79" s="880">
        <v>1</v>
      </c>
      <c r="M79" s="880">
        <v>12</v>
      </c>
      <c r="N79" s="881">
        <v>4</v>
      </c>
      <c r="O79" s="880" t="s">
        <v>3811</v>
      </c>
      <c r="P79" s="882" t="s">
        <v>3951</v>
      </c>
      <c r="Q79" s="883">
        <f t="shared" si="5"/>
        <v>-1</v>
      </c>
      <c r="R79" s="883">
        <f t="shared" si="5"/>
        <v>-0.36</v>
      </c>
      <c r="S79" s="873" t="str">
        <f t="shared" si="6"/>
        <v/>
      </c>
      <c r="T79" s="873" t="str">
        <f t="shared" si="7"/>
        <v/>
      </c>
      <c r="U79" s="873" t="str">
        <f t="shared" si="8"/>
        <v/>
      </c>
      <c r="V79" s="884" t="str">
        <f t="shared" si="9"/>
        <v/>
      </c>
      <c r="W79" s="829"/>
    </row>
    <row r="80" spans="1:23" ht="14.4" customHeight="1" x14ac:dyDescent="0.3">
      <c r="A80" s="888" t="s">
        <v>3952</v>
      </c>
      <c r="B80" s="885">
        <v>2</v>
      </c>
      <c r="C80" s="886">
        <v>1.75</v>
      </c>
      <c r="D80" s="834">
        <v>4</v>
      </c>
      <c r="E80" s="875">
        <v>1</v>
      </c>
      <c r="F80" s="876">
        <v>0.59</v>
      </c>
      <c r="G80" s="827">
        <v>2</v>
      </c>
      <c r="H80" s="880">
        <v>1</v>
      </c>
      <c r="I80" s="876">
        <v>0.59</v>
      </c>
      <c r="J80" s="827">
        <v>2</v>
      </c>
      <c r="K80" s="879">
        <v>0.85</v>
      </c>
      <c r="L80" s="880">
        <v>3</v>
      </c>
      <c r="M80" s="880">
        <v>24</v>
      </c>
      <c r="N80" s="881">
        <v>8</v>
      </c>
      <c r="O80" s="880" t="s">
        <v>3811</v>
      </c>
      <c r="P80" s="882" t="s">
        <v>3953</v>
      </c>
      <c r="Q80" s="883">
        <f t="shared" si="5"/>
        <v>-1</v>
      </c>
      <c r="R80" s="883">
        <f t="shared" si="5"/>
        <v>-1.1600000000000001</v>
      </c>
      <c r="S80" s="873">
        <f t="shared" si="6"/>
        <v>8</v>
      </c>
      <c r="T80" s="873">
        <f t="shared" si="7"/>
        <v>2</v>
      </c>
      <c r="U80" s="873">
        <f t="shared" si="8"/>
        <v>-6</v>
      </c>
      <c r="V80" s="884">
        <f t="shared" si="9"/>
        <v>0.25</v>
      </c>
      <c r="W80" s="829"/>
    </row>
    <row r="81" spans="1:23" ht="14.4" customHeight="1" x14ac:dyDescent="0.3">
      <c r="A81" s="889" t="s">
        <v>3954</v>
      </c>
      <c r="B81" s="836"/>
      <c r="C81" s="837"/>
      <c r="D81" s="838"/>
      <c r="E81" s="839"/>
      <c r="F81" s="817"/>
      <c r="G81" s="818"/>
      <c r="H81" s="819">
        <v>1</v>
      </c>
      <c r="I81" s="820">
        <v>1.62</v>
      </c>
      <c r="J81" s="821">
        <v>8</v>
      </c>
      <c r="K81" s="822">
        <v>1.62</v>
      </c>
      <c r="L81" s="823">
        <v>4</v>
      </c>
      <c r="M81" s="823">
        <v>36</v>
      </c>
      <c r="N81" s="824">
        <v>12</v>
      </c>
      <c r="O81" s="823" t="s">
        <v>3811</v>
      </c>
      <c r="P81" s="840" t="s">
        <v>3955</v>
      </c>
      <c r="Q81" s="825">
        <f t="shared" si="5"/>
        <v>1</v>
      </c>
      <c r="R81" s="825">
        <f t="shared" si="5"/>
        <v>1.62</v>
      </c>
      <c r="S81" s="836">
        <f t="shared" si="6"/>
        <v>12</v>
      </c>
      <c r="T81" s="836">
        <f t="shared" si="7"/>
        <v>8</v>
      </c>
      <c r="U81" s="836">
        <f t="shared" si="8"/>
        <v>-4</v>
      </c>
      <c r="V81" s="841">
        <f t="shared" si="9"/>
        <v>0.66666666666666663</v>
      </c>
      <c r="W81" s="826"/>
    </row>
    <row r="82" spans="1:23" ht="14.4" customHeight="1" x14ac:dyDescent="0.3">
      <c r="A82" s="889" t="s">
        <v>3956</v>
      </c>
      <c r="B82" s="836">
        <v>4</v>
      </c>
      <c r="C82" s="837">
        <v>4.01</v>
      </c>
      <c r="D82" s="838">
        <v>4.5</v>
      </c>
      <c r="E82" s="839">
        <v>2</v>
      </c>
      <c r="F82" s="817">
        <v>2.0099999999999998</v>
      </c>
      <c r="G82" s="818">
        <v>4</v>
      </c>
      <c r="H82" s="819">
        <v>6</v>
      </c>
      <c r="I82" s="820">
        <v>6.02</v>
      </c>
      <c r="J82" s="821">
        <v>4</v>
      </c>
      <c r="K82" s="822">
        <v>1</v>
      </c>
      <c r="L82" s="823">
        <v>2</v>
      </c>
      <c r="M82" s="823">
        <v>18</v>
      </c>
      <c r="N82" s="824">
        <v>6</v>
      </c>
      <c r="O82" s="823" t="s">
        <v>3811</v>
      </c>
      <c r="P82" s="840" t="s">
        <v>3957</v>
      </c>
      <c r="Q82" s="825">
        <f t="shared" si="5"/>
        <v>2</v>
      </c>
      <c r="R82" s="825">
        <f t="shared" si="5"/>
        <v>2.0099999999999998</v>
      </c>
      <c r="S82" s="836">
        <f t="shared" si="6"/>
        <v>36</v>
      </c>
      <c r="T82" s="836">
        <f t="shared" si="7"/>
        <v>24</v>
      </c>
      <c r="U82" s="836">
        <f t="shared" si="8"/>
        <v>-12</v>
      </c>
      <c r="V82" s="841">
        <f t="shared" si="9"/>
        <v>0.66666666666666663</v>
      </c>
      <c r="W82" s="826"/>
    </row>
    <row r="83" spans="1:23" ht="14.4" customHeight="1" x14ac:dyDescent="0.3">
      <c r="A83" s="888" t="s">
        <v>3958</v>
      </c>
      <c r="B83" s="873"/>
      <c r="C83" s="874"/>
      <c r="D83" s="842"/>
      <c r="E83" s="875"/>
      <c r="F83" s="876"/>
      <c r="G83" s="827"/>
      <c r="H83" s="877">
        <v>1</v>
      </c>
      <c r="I83" s="878">
        <v>2.2599999999999998</v>
      </c>
      <c r="J83" s="830">
        <v>18</v>
      </c>
      <c r="K83" s="879">
        <v>2.2599999999999998</v>
      </c>
      <c r="L83" s="880">
        <v>4</v>
      </c>
      <c r="M83" s="880">
        <v>39</v>
      </c>
      <c r="N83" s="881">
        <v>13</v>
      </c>
      <c r="O83" s="880" t="s">
        <v>3811</v>
      </c>
      <c r="P83" s="882" t="s">
        <v>3959</v>
      </c>
      <c r="Q83" s="883">
        <f t="shared" si="5"/>
        <v>1</v>
      </c>
      <c r="R83" s="883">
        <f t="shared" si="5"/>
        <v>2.2599999999999998</v>
      </c>
      <c r="S83" s="873">
        <f t="shared" si="6"/>
        <v>13</v>
      </c>
      <c r="T83" s="873">
        <f t="shared" si="7"/>
        <v>18</v>
      </c>
      <c r="U83" s="873">
        <f t="shared" si="8"/>
        <v>5</v>
      </c>
      <c r="V83" s="884">
        <f t="shared" si="9"/>
        <v>1.3846153846153846</v>
      </c>
      <c r="W83" s="829">
        <v>5</v>
      </c>
    </row>
    <row r="84" spans="1:23" ht="14.4" customHeight="1" x14ac:dyDescent="0.3">
      <c r="A84" s="889" t="s">
        <v>3960</v>
      </c>
      <c r="B84" s="831">
        <v>5</v>
      </c>
      <c r="C84" s="832">
        <v>3.4</v>
      </c>
      <c r="D84" s="833">
        <v>3.6</v>
      </c>
      <c r="E84" s="839">
        <v>3</v>
      </c>
      <c r="F84" s="817">
        <v>2.04</v>
      </c>
      <c r="G84" s="818">
        <v>5.3</v>
      </c>
      <c r="H84" s="823"/>
      <c r="I84" s="817"/>
      <c r="J84" s="818"/>
      <c r="K84" s="822">
        <v>0.68</v>
      </c>
      <c r="L84" s="823">
        <v>2</v>
      </c>
      <c r="M84" s="823">
        <v>15</v>
      </c>
      <c r="N84" s="824">
        <v>5</v>
      </c>
      <c r="O84" s="823" t="s">
        <v>3811</v>
      </c>
      <c r="P84" s="840" t="s">
        <v>3961</v>
      </c>
      <c r="Q84" s="825">
        <f t="shared" si="5"/>
        <v>-5</v>
      </c>
      <c r="R84" s="825">
        <f t="shared" si="5"/>
        <v>-3.4</v>
      </c>
      <c r="S84" s="836" t="str">
        <f t="shared" si="6"/>
        <v/>
      </c>
      <c r="T84" s="836" t="str">
        <f t="shared" si="7"/>
        <v/>
      </c>
      <c r="U84" s="836" t="str">
        <f t="shared" si="8"/>
        <v/>
      </c>
      <c r="V84" s="841" t="str">
        <f t="shared" si="9"/>
        <v/>
      </c>
      <c r="W84" s="826"/>
    </row>
    <row r="85" spans="1:23" ht="14.4" customHeight="1" x14ac:dyDescent="0.3">
      <c r="A85" s="888" t="s">
        <v>3962</v>
      </c>
      <c r="B85" s="885">
        <v>1</v>
      </c>
      <c r="C85" s="886">
        <v>1.1499999999999999</v>
      </c>
      <c r="D85" s="834">
        <v>4</v>
      </c>
      <c r="E85" s="875">
        <v>2</v>
      </c>
      <c r="F85" s="876">
        <v>2.2999999999999998</v>
      </c>
      <c r="G85" s="827">
        <v>4</v>
      </c>
      <c r="H85" s="880"/>
      <c r="I85" s="876"/>
      <c r="J85" s="827"/>
      <c r="K85" s="879">
        <v>1.1499999999999999</v>
      </c>
      <c r="L85" s="880">
        <v>3</v>
      </c>
      <c r="M85" s="880">
        <v>27</v>
      </c>
      <c r="N85" s="881">
        <v>9</v>
      </c>
      <c r="O85" s="880" t="s">
        <v>3811</v>
      </c>
      <c r="P85" s="882" t="s">
        <v>3961</v>
      </c>
      <c r="Q85" s="883">
        <f t="shared" si="5"/>
        <v>-1</v>
      </c>
      <c r="R85" s="883">
        <f t="shared" si="5"/>
        <v>-1.1499999999999999</v>
      </c>
      <c r="S85" s="873" t="str">
        <f t="shared" si="6"/>
        <v/>
      </c>
      <c r="T85" s="873" t="str">
        <f t="shared" si="7"/>
        <v/>
      </c>
      <c r="U85" s="873" t="str">
        <f t="shared" si="8"/>
        <v/>
      </c>
      <c r="V85" s="884" t="str">
        <f t="shared" si="9"/>
        <v/>
      </c>
      <c r="W85" s="829"/>
    </row>
    <row r="86" spans="1:23" ht="14.4" customHeight="1" thickBot="1" x14ac:dyDescent="0.35">
      <c r="A86" s="890" t="s">
        <v>3963</v>
      </c>
      <c r="B86" s="891">
        <v>1</v>
      </c>
      <c r="C86" s="892">
        <v>1.55</v>
      </c>
      <c r="D86" s="893">
        <v>3</v>
      </c>
      <c r="E86" s="894"/>
      <c r="F86" s="895"/>
      <c r="G86" s="896"/>
      <c r="H86" s="897"/>
      <c r="I86" s="895"/>
      <c r="J86" s="896"/>
      <c r="K86" s="898">
        <v>2.44</v>
      </c>
      <c r="L86" s="897">
        <v>5</v>
      </c>
      <c r="M86" s="897">
        <v>45</v>
      </c>
      <c r="N86" s="899">
        <v>15</v>
      </c>
      <c r="O86" s="897" t="s">
        <v>3811</v>
      </c>
      <c r="P86" s="900" t="s">
        <v>3961</v>
      </c>
      <c r="Q86" s="901">
        <f t="shared" si="5"/>
        <v>-1</v>
      </c>
      <c r="R86" s="901">
        <f t="shared" si="5"/>
        <v>-1.55</v>
      </c>
      <c r="S86" s="902" t="str">
        <f t="shared" si="6"/>
        <v/>
      </c>
      <c r="T86" s="902" t="str">
        <f t="shared" si="7"/>
        <v/>
      </c>
      <c r="U86" s="902" t="str">
        <f t="shared" si="8"/>
        <v/>
      </c>
      <c r="V86" s="903" t="str">
        <f t="shared" si="9"/>
        <v/>
      </c>
      <c r="W86" s="904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7:Q1048576">
    <cfRule type="cellIs" dxfId="12" priority="9" stopIfTrue="1" operator="lessThan">
      <formula>0</formula>
    </cfRule>
  </conditionalFormatting>
  <conditionalFormatting sqref="U87:U1048576">
    <cfRule type="cellIs" dxfId="11" priority="8" stopIfTrue="1" operator="greaterThan">
      <formula>0</formula>
    </cfRule>
  </conditionalFormatting>
  <conditionalFormatting sqref="V87:V1048576">
    <cfRule type="cellIs" dxfId="10" priority="7" stopIfTrue="1" operator="greaterThan">
      <formula>1</formula>
    </cfRule>
  </conditionalFormatting>
  <conditionalFormatting sqref="V87:V1048576">
    <cfRule type="cellIs" dxfId="9" priority="4" stopIfTrue="1" operator="greaterThan">
      <formula>1</formula>
    </cfRule>
  </conditionalFormatting>
  <conditionalFormatting sqref="U87:U1048576">
    <cfRule type="cellIs" dxfId="8" priority="5" stopIfTrue="1" operator="greaterThan">
      <formula>0</formula>
    </cfRule>
  </conditionalFormatting>
  <conditionalFormatting sqref="Q87:Q1048576">
    <cfRule type="cellIs" dxfId="7" priority="6" stopIfTrue="1" operator="lessThan">
      <formula>0</formula>
    </cfRule>
  </conditionalFormatting>
  <conditionalFormatting sqref="V5:V86">
    <cfRule type="cellIs" dxfId="6" priority="1" stopIfTrue="1" operator="greaterThan">
      <formula>1</formula>
    </cfRule>
  </conditionalFormatting>
  <conditionalFormatting sqref="U5:U86">
    <cfRule type="cellIs" dxfId="5" priority="2" stopIfTrue="1" operator="greaterThan">
      <formula>0</formula>
    </cfRule>
  </conditionalFormatting>
  <conditionalFormatting sqref="Q5:Q8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636855</v>
      </c>
      <c r="C3" s="351">
        <f t="shared" ref="C3:L3" si="0">SUBTOTAL(9,C6:C1048576)</f>
        <v>8</v>
      </c>
      <c r="D3" s="351">
        <f t="shared" si="0"/>
        <v>692842</v>
      </c>
      <c r="E3" s="351">
        <f t="shared" si="0"/>
        <v>8.920590500952704</v>
      </c>
      <c r="F3" s="351">
        <f t="shared" si="0"/>
        <v>861440</v>
      </c>
      <c r="G3" s="354">
        <f>IF(B3&lt;&gt;0,F3/B3,"")</f>
        <v>1.3526469918584294</v>
      </c>
      <c r="H3" s="350">
        <f t="shared" si="0"/>
        <v>62148.789999999994</v>
      </c>
      <c r="I3" s="351">
        <f t="shared" si="0"/>
        <v>2</v>
      </c>
      <c r="J3" s="351">
        <f t="shared" si="0"/>
        <v>115975.40000000001</v>
      </c>
      <c r="K3" s="351">
        <f t="shared" si="0"/>
        <v>3.7049631556611051</v>
      </c>
      <c r="L3" s="351">
        <f t="shared" si="0"/>
        <v>61489.179999999993</v>
      </c>
      <c r="M3" s="352">
        <f>IF(H3&lt;&gt;0,L3/H3,"")</f>
        <v>0.9893865994816633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05"/>
      <c r="B5" s="906">
        <v>2014</v>
      </c>
      <c r="C5" s="907"/>
      <c r="D5" s="907">
        <v>2015</v>
      </c>
      <c r="E5" s="907"/>
      <c r="F5" s="907">
        <v>2016</v>
      </c>
      <c r="G5" s="794" t="s">
        <v>2</v>
      </c>
      <c r="H5" s="906">
        <v>2014</v>
      </c>
      <c r="I5" s="907"/>
      <c r="J5" s="907">
        <v>2015</v>
      </c>
      <c r="K5" s="907"/>
      <c r="L5" s="907">
        <v>2016</v>
      </c>
      <c r="M5" s="794" t="s">
        <v>2</v>
      </c>
    </row>
    <row r="6" spans="1:13" ht="14.4" customHeight="1" x14ac:dyDescent="0.3">
      <c r="A6" s="753" t="s">
        <v>3965</v>
      </c>
      <c r="B6" s="795"/>
      <c r="C6" s="739"/>
      <c r="D6" s="795">
        <v>4946</v>
      </c>
      <c r="E6" s="739"/>
      <c r="F6" s="795"/>
      <c r="G6" s="744"/>
      <c r="H6" s="795"/>
      <c r="I6" s="739"/>
      <c r="J6" s="795"/>
      <c r="K6" s="739"/>
      <c r="L6" s="795"/>
      <c r="M6" s="235"/>
    </row>
    <row r="7" spans="1:13" ht="14.4" customHeight="1" x14ac:dyDescent="0.3">
      <c r="A7" s="690" t="s">
        <v>3966</v>
      </c>
      <c r="B7" s="796">
        <v>28672</v>
      </c>
      <c r="C7" s="664">
        <v>1</v>
      </c>
      <c r="D7" s="796">
        <v>100380</v>
      </c>
      <c r="E7" s="664">
        <v>3.5009765625</v>
      </c>
      <c r="F7" s="796">
        <v>94923</v>
      </c>
      <c r="G7" s="680">
        <v>3.3106515066964284</v>
      </c>
      <c r="H7" s="796">
        <v>31353.799999999996</v>
      </c>
      <c r="I7" s="664">
        <v>1</v>
      </c>
      <c r="J7" s="796">
        <v>105544.87000000001</v>
      </c>
      <c r="K7" s="664">
        <v>3.3662544890890427</v>
      </c>
      <c r="L7" s="796">
        <v>46379.09</v>
      </c>
      <c r="M7" s="703">
        <v>1.4792175111150803</v>
      </c>
    </row>
    <row r="8" spans="1:13" ht="14.4" customHeight="1" x14ac:dyDescent="0.3">
      <c r="A8" s="690" t="s">
        <v>3967</v>
      </c>
      <c r="B8" s="796">
        <v>38350</v>
      </c>
      <c r="C8" s="664">
        <v>1</v>
      </c>
      <c r="D8" s="796">
        <v>21985</v>
      </c>
      <c r="E8" s="664">
        <v>0.57327249022164273</v>
      </c>
      <c r="F8" s="796">
        <v>54217</v>
      </c>
      <c r="G8" s="680">
        <v>1.4137418513689699</v>
      </c>
      <c r="H8" s="796"/>
      <c r="I8" s="664"/>
      <c r="J8" s="796"/>
      <c r="K8" s="664"/>
      <c r="L8" s="796"/>
      <c r="M8" s="703"/>
    </row>
    <row r="9" spans="1:13" ht="14.4" customHeight="1" x14ac:dyDescent="0.3">
      <c r="A9" s="690" t="s">
        <v>3968</v>
      </c>
      <c r="B9" s="796">
        <v>49413</v>
      </c>
      <c r="C9" s="664">
        <v>1</v>
      </c>
      <c r="D9" s="796">
        <v>34983</v>
      </c>
      <c r="E9" s="664">
        <v>0.7079715864246251</v>
      </c>
      <c r="F9" s="796">
        <v>93158</v>
      </c>
      <c r="G9" s="680">
        <v>1.8852933438568797</v>
      </c>
      <c r="H9" s="796"/>
      <c r="I9" s="664"/>
      <c r="J9" s="796"/>
      <c r="K9" s="664"/>
      <c r="L9" s="796"/>
      <c r="M9" s="703"/>
    </row>
    <row r="10" spans="1:13" ht="14.4" customHeight="1" x14ac:dyDescent="0.3">
      <c r="A10" s="690" t="s">
        <v>3969</v>
      </c>
      <c r="B10" s="796">
        <v>160946</v>
      </c>
      <c r="C10" s="664">
        <v>1</v>
      </c>
      <c r="D10" s="796">
        <v>143502</v>
      </c>
      <c r="E10" s="664">
        <v>0.89161582145564355</v>
      </c>
      <c r="F10" s="796">
        <v>139923</v>
      </c>
      <c r="G10" s="680">
        <v>0.86937854932710346</v>
      </c>
      <c r="H10" s="796">
        <v>30794.99</v>
      </c>
      <c r="I10" s="664">
        <v>1</v>
      </c>
      <c r="J10" s="796">
        <v>10430.529999999999</v>
      </c>
      <c r="K10" s="664">
        <v>0.3387086665720625</v>
      </c>
      <c r="L10" s="796">
        <v>15110.09</v>
      </c>
      <c r="M10" s="703">
        <v>0.4906671507280892</v>
      </c>
    </row>
    <row r="11" spans="1:13" ht="14.4" customHeight="1" x14ac:dyDescent="0.3">
      <c r="A11" s="690" t="s">
        <v>3970</v>
      </c>
      <c r="B11" s="796">
        <v>24794</v>
      </c>
      <c r="C11" s="664">
        <v>1</v>
      </c>
      <c r="D11" s="796">
        <v>16008</v>
      </c>
      <c r="E11" s="664">
        <v>0.64564007421150282</v>
      </c>
      <c r="F11" s="796">
        <v>23389</v>
      </c>
      <c r="G11" s="680">
        <v>0.9433330644510769</v>
      </c>
      <c r="H11" s="796"/>
      <c r="I11" s="664"/>
      <c r="J11" s="796"/>
      <c r="K11" s="664"/>
      <c r="L11" s="796"/>
      <c r="M11" s="703"/>
    </row>
    <row r="12" spans="1:13" ht="14.4" customHeight="1" x14ac:dyDescent="0.3">
      <c r="A12" s="690" t="s">
        <v>3971</v>
      </c>
      <c r="B12" s="796">
        <v>257981</v>
      </c>
      <c r="C12" s="664">
        <v>1</v>
      </c>
      <c r="D12" s="796">
        <v>301794</v>
      </c>
      <c r="E12" s="664">
        <v>1.1698303363425988</v>
      </c>
      <c r="F12" s="796">
        <v>382226</v>
      </c>
      <c r="G12" s="680">
        <v>1.4816052344940132</v>
      </c>
      <c r="H12" s="796"/>
      <c r="I12" s="664"/>
      <c r="J12" s="796"/>
      <c r="K12" s="664"/>
      <c r="L12" s="796"/>
      <c r="M12" s="703"/>
    </row>
    <row r="13" spans="1:13" ht="14.4" customHeight="1" x14ac:dyDescent="0.3">
      <c r="A13" s="690" t="s">
        <v>3972</v>
      </c>
      <c r="B13" s="796">
        <v>55313</v>
      </c>
      <c r="C13" s="664">
        <v>1</v>
      </c>
      <c r="D13" s="796">
        <v>62988</v>
      </c>
      <c r="E13" s="664">
        <v>1.1387558078571041</v>
      </c>
      <c r="F13" s="796">
        <v>69404</v>
      </c>
      <c r="G13" s="680">
        <v>1.2547502395458572</v>
      </c>
      <c r="H13" s="796"/>
      <c r="I13" s="664"/>
      <c r="J13" s="796"/>
      <c r="K13" s="664"/>
      <c r="L13" s="796"/>
      <c r="M13" s="703"/>
    </row>
    <row r="14" spans="1:13" ht="14.4" customHeight="1" thickBot="1" x14ac:dyDescent="0.35">
      <c r="A14" s="798" t="s">
        <v>3973</v>
      </c>
      <c r="B14" s="797">
        <v>21386</v>
      </c>
      <c r="C14" s="670">
        <v>1</v>
      </c>
      <c r="D14" s="797">
        <v>6256</v>
      </c>
      <c r="E14" s="670">
        <v>0.29252782193958665</v>
      </c>
      <c r="F14" s="797">
        <v>4200</v>
      </c>
      <c r="G14" s="681">
        <v>0.19639016178808566</v>
      </c>
      <c r="H14" s="797"/>
      <c r="I14" s="670"/>
      <c r="J14" s="797"/>
      <c r="K14" s="670"/>
      <c r="L14" s="797"/>
      <c r="M14" s="70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309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727.59351000000004</v>
      </c>
      <c r="C5" s="33">
        <v>875.41839999999991</v>
      </c>
      <c r="D5" s="12"/>
      <c r="E5" s="230">
        <v>1143.1595400000001</v>
      </c>
      <c r="F5" s="32">
        <v>1180.5666731734093</v>
      </c>
      <c r="G5" s="229">
        <f>E5-F5</f>
        <v>-37.407133173409193</v>
      </c>
      <c r="H5" s="235">
        <f>IF(F5&lt;0.00000001,"",E5/F5)</f>
        <v>0.96831425617592837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1379.6915100000001</v>
      </c>
      <c r="C6" s="35">
        <v>1112.42434</v>
      </c>
      <c r="D6" s="12"/>
      <c r="E6" s="231">
        <v>1420.3967299999999</v>
      </c>
      <c r="F6" s="34">
        <v>1993.9579686975253</v>
      </c>
      <c r="G6" s="232">
        <f>E6-F6</f>
        <v>-573.56123869752537</v>
      </c>
      <c r="H6" s="236">
        <f>IF(F6&lt;0.00000001,"",E6/F6)</f>
        <v>0.71235038666728678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16670.325440000011</v>
      </c>
      <c r="C7" s="35">
        <v>17793.489590000005</v>
      </c>
      <c r="D7" s="12"/>
      <c r="E7" s="231">
        <v>18815.783620000006</v>
      </c>
      <c r="F7" s="34">
        <v>17022.668190885452</v>
      </c>
      <c r="G7" s="232">
        <f>E7-F7</f>
        <v>1793.115429114554</v>
      </c>
      <c r="H7" s="236">
        <f>IF(F7&lt;0.00000001,"",E7/F7)</f>
        <v>1.1053369195126914</v>
      </c>
    </row>
    <row r="8" spans="1:8" ht="14.4" customHeight="1" thickBot="1" x14ac:dyDescent="0.35">
      <c r="A8" s="1" t="s">
        <v>97</v>
      </c>
      <c r="B8" s="15">
        <v>5933.1137600000111</v>
      </c>
      <c r="C8" s="37">
        <v>7895.38969</v>
      </c>
      <c r="D8" s="12"/>
      <c r="E8" s="233">
        <v>5789.3454799999963</v>
      </c>
      <c r="F8" s="36">
        <v>5354.8302335942553</v>
      </c>
      <c r="G8" s="234">
        <f>E8-F8</f>
        <v>434.51524640574098</v>
      </c>
      <c r="H8" s="237">
        <f>IF(F8&lt;0.00000001,"",E8/F8)</f>
        <v>1.0811445419277255</v>
      </c>
    </row>
    <row r="9" spans="1:8" ht="14.4" customHeight="1" thickBot="1" x14ac:dyDescent="0.35">
      <c r="A9" s="2" t="s">
        <v>98</v>
      </c>
      <c r="B9" s="3">
        <v>24710.724220000022</v>
      </c>
      <c r="C9" s="39">
        <v>27676.722020000005</v>
      </c>
      <c r="D9" s="12"/>
      <c r="E9" s="3">
        <v>27168.685370000003</v>
      </c>
      <c r="F9" s="38">
        <v>25552.023066350645</v>
      </c>
      <c r="G9" s="38">
        <f>E9-F9</f>
        <v>1616.6623036493584</v>
      </c>
      <c r="H9" s="238">
        <f>IF(F9&lt;0.00000001,"",E9/F9)</f>
        <v>1.0632694444369979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13115.176639999996</v>
      </c>
      <c r="C11" s="33">
        <f>IF(ISERROR(VLOOKUP("Celkem:",'ZV Vykáz.-A'!A:F,4,0)),0,VLOOKUP("Celkem:",'ZV Vykáz.-A'!A:F,4,0)/1000)</f>
        <v>13800.052699999991</v>
      </c>
      <c r="D11" s="12"/>
      <c r="E11" s="230">
        <f>IF(ISERROR(VLOOKUP("Celkem:",'ZV Vykáz.-A'!A:F,6,0)),0,VLOOKUP("Celkem:",'ZV Vykáz.-A'!A:F,6,0)/1000)</f>
        <v>15633.315529999996</v>
      </c>
      <c r="F11" s="32">
        <f>B11</f>
        <v>13115.176639999996</v>
      </c>
      <c r="G11" s="229">
        <f>E11-F11</f>
        <v>2518.1388900000002</v>
      </c>
      <c r="H11" s="235">
        <f>IF(F11&lt;0.00000001,"",E11/F11)</f>
        <v>1.1920019042915462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25697.46</v>
      </c>
      <c r="C12" s="37">
        <f>IF(ISERROR(VLOOKUP("Celkem",CaseMix!A:D,3,0)),0,VLOOKUP("Celkem",CaseMix!A:D,3,0)*30)</f>
        <v>24068.94</v>
      </c>
      <c r="D12" s="12"/>
      <c r="E12" s="233">
        <f>IF(ISERROR(VLOOKUP("Celkem",CaseMix!A:D,4,0)),0,VLOOKUP("Celkem",CaseMix!A:D,4,0)*30)</f>
        <v>24997.8</v>
      </c>
      <c r="F12" s="36">
        <f>B12</f>
        <v>25697.46</v>
      </c>
      <c r="G12" s="234">
        <f>E12-F12</f>
        <v>-699.65999999999985</v>
      </c>
      <c r="H12" s="237">
        <f>IF(F12&lt;0.00000001,"",E12/F12)</f>
        <v>0.97277318458711481</v>
      </c>
    </row>
    <row r="13" spans="1:8" ht="14.4" customHeight="1" thickBot="1" x14ac:dyDescent="0.35">
      <c r="A13" s="4" t="s">
        <v>101</v>
      </c>
      <c r="B13" s="9">
        <f>SUM(B11:B12)</f>
        <v>38812.636639999997</v>
      </c>
      <c r="C13" s="41">
        <f>SUM(C11:C12)</f>
        <v>37868.992699999988</v>
      </c>
      <c r="D13" s="12"/>
      <c r="E13" s="9">
        <f>SUM(E11:E12)</f>
        <v>40631.115529999995</v>
      </c>
      <c r="F13" s="40">
        <f>SUM(F11:F12)</f>
        <v>38812.636639999997</v>
      </c>
      <c r="G13" s="40">
        <f>E13-F13</f>
        <v>1818.4788899999985</v>
      </c>
      <c r="H13" s="239">
        <f>IF(F13&lt;0.00000001,"",E13/F13)</f>
        <v>1.0468527533150347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1.5706798511630171</v>
      </c>
      <c r="C15" s="43">
        <f>IF(C9=0,"",C13/C9)</f>
        <v>1.368261482434038</v>
      </c>
      <c r="D15" s="12"/>
      <c r="E15" s="10">
        <f>IF(E9=0,"",E13/E9)</f>
        <v>1.4955127558312178</v>
      </c>
      <c r="F15" s="42">
        <f>IF(F9=0,"",F13/F9)</f>
        <v>1.5189653100741052</v>
      </c>
      <c r="G15" s="42">
        <f>IF(ISERROR(F15-E15),"",E15-F15)</f>
        <v>-2.3452554242887391E-2</v>
      </c>
      <c r="H15" s="240">
        <f>IF(ISERROR(F15-E15),"",IF(F15&lt;0.00000001,"",E15/F15))</f>
        <v>0.98456017784781191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271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308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3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4423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4368.0200000000004</v>
      </c>
      <c r="G3" s="215">
        <f t="shared" si="0"/>
        <v>699003.79</v>
      </c>
      <c r="H3" s="216"/>
      <c r="I3" s="216"/>
      <c r="J3" s="211">
        <f t="shared" si="0"/>
        <v>6077.4</v>
      </c>
      <c r="K3" s="215">
        <f t="shared" si="0"/>
        <v>808817.39999999991</v>
      </c>
      <c r="L3" s="216"/>
      <c r="M3" s="216"/>
      <c r="N3" s="211">
        <f t="shared" si="0"/>
        <v>5905.66</v>
      </c>
      <c r="O3" s="215">
        <f t="shared" si="0"/>
        <v>922929.17999999993</v>
      </c>
      <c r="P3" s="181">
        <f>IF(G3=0,"",O3/G3)</f>
        <v>1.3203493217111166</v>
      </c>
      <c r="Q3" s="213">
        <f>IF(N3=0,"",O3/N3)</f>
        <v>156.27875292515992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3974</v>
      </c>
      <c r="B6" s="739" t="s">
        <v>3975</v>
      </c>
      <c r="C6" s="739" t="s">
        <v>3314</v>
      </c>
      <c r="D6" s="739" t="s">
        <v>3976</v>
      </c>
      <c r="E6" s="739" t="s">
        <v>3977</v>
      </c>
      <c r="F6" s="229"/>
      <c r="G6" s="229"/>
      <c r="H6" s="229"/>
      <c r="I6" s="229"/>
      <c r="J6" s="229">
        <v>2</v>
      </c>
      <c r="K6" s="229">
        <v>1352</v>
      </c>
      <c r="L6" s="229"/>
      <c r="M6" s="229">
        <v>676</v>
      </c>
      <c r="N6" s="229"/>
      <c r="O6" s="229"/>
      <c r="P6" s="744"/>
      <c r="Q6" s="752"/>
    </row>
    <row r="7" spans="1:17" ht="14.4" customHeight="1" x14ac:dyDescent="0.3">
      <c r="A7" s="663" t="s">
        <v>3974</v>
      </c>
      <c r="B7" s="664" t="s">
        <v>3975</v>
      </c>
      <c r="C7" s="664" t="s">
        <v>3314</v>
      </c>
      <c r="D7" s="664" t="s">
        <v>3978</v>
      </c>
      <c r="E7" s="664" t="s">
        <v>3979</v>
      </c>
      <c r="F7" s="667"/>
      <c r="G7" s="667"/>
      <c r="H7" s="667"/>
      <c r="I7" s="667"/>
      <c r="J7" s="667">
        <v>2</v>
      </c>
      <c r="K7" s="667">
        <v>484</v>
      </c>
      <c r="L7" s="667"/>
      <c r="M7" s="667">
        <v>242</v>
      </c>
      <c r="N7" s="667"/>
      <c r="O7" s="667"/>
      <c r="P7" s="680"/>
      <c r="Q7" s="668"/>
    </row>
    <row r="8" spans="1:17" ht="14.4" customHeight="1" x14ac:dyDescent="0.3">
      <c r="A8" s="663" t="s">
        <v>3974</v>
      </c>
      <c r="B8" s="664" t="s">
        <v>3975</v>
      </c>
      <c r="C8" s="664" t="s">
        <v>3314</v>
      </c>
      <c r="D8" s="664" t="s">
        <v>3980</v>
      </c>
      <c r="E8" s="664" t="s">
        <v>3981</v>
      </c>
      <c r="F8" s="667"/>
      <c r="G8" s="667"/>
      <c r="H8" s="667"/>
      <c r="I8" s="667"/>
      <c r="J8" s="667">
        <v>20</v>
      </c>
      <c r="K8" s="667">
        <v>1620</v>
      </c>
      <c r="L8" s="667"/>
      <c r="M8" s="667">
        <v>81</v>
      </c>
      <c r="N8" s="667"/>
      <c r="O8" s="667"/>
      <c r="P8" s="680"/>
      <c r="Q8" s="668"/>
    </row>
    <row r="9" spans="1:17" ht="14.4" customHeight="1" x14ac:dyDescent="0.3">
      <c r="A9" s="663" t="s">
        <v>3974</v>
      </c>
      <c r="B9" s="664" t="s">
        <v>3975</v>
      </c>
      <c r="C9" s="664" t="s">
        <v>3314</v>
      </c>
      <c r="D9" s="664" t="s">
        <v>3982</v>
      </c>
      <c r="E9" s="664" t="s">
        <v>3983</v>
      </c>
      <c r="F9" s="667"/>
      <c r="G9" s="667"/>
      <c r="H9" s="667"/>
      <c r="I9" s="667"/>
      <c r="J9" s="667">
        <v>2</v>
      </c>
      <c r="K9" s="667">
        <v>332</v>
      </c>
      <c r="L9" s="667"/>
      <c r="M9" s="667">
        <v>166</v>
      </c>
      <c r="N9" s="667"/>
      <c r="O9" s="667"/>
      <c r="P9" s="680"/>
      <c r="Q9" s="668"/>
    </row>
    <row r="10" spans="1:17" ht="14.4" customHeight="1" x14ac:dyDescent="0.3">
      <c r="A10" s="663" t="s">
        <v>3974</v>
      </c>
      <c r="B10" s="664" t="s">
        <v>3975</v>
      </c>
      <c r="C10" s="664" t="s">
        <v>3314</v>
      </c>
      <c r="D10" s="664" t="s">
        <v>3984</v>
      </c>
      <c r="E10" s="664" t="s">
        <v>3985</v>
      </c>
      <c r="F10" s="667"/>
      <c r="G10" s="667"/>
      <c r="H10" s="667"/>
      <c r="I10" s="667"/>
      <c r="J10" s="667">
        <v>1</v>
      </c>
      <c r="K10" s="667">
        <v>170</v>
      </c>
      <c r="L10" s="667"/>
      <c r="M10" s="667">
        <v>170</v>
      </c>
      <c r="N10" s="667"/>
      <c r="O10" s="667"/>
      <c r="P10" s="680"/>
      <c r="Q10" s="668"/>
    </row>
    <row r="11" spans="1:17" ht="14.4" customHeight="1" x14ac:dyDescent="0.3">
      <c r="A11" s="663" t="s">
        <v>3974</v>
      </c>
      <c r="B11" s="664" t="s">
        <v>3975</v>
      </c>
      <c r="C11" s="664" t="s">
        <v>3314</v>
      </c>
      <c r="D11" s="664" t="s">
        <v>3986</v>
      </c>
      <c r="E11" s="664" t="s">
        <v>3987</v>
      </c>
      <c r="F11" s="667"/>
      <c r="G11" s="667"/>
      <c r="H11" s="667"/>
      <c r="I11" s="667"/>
      <c r="J11" s="667">
        <v>4</v>
      </c>
      <c r="K11" s="667">
        <v>988</v>
      </c>
      <c r="L11" s="667"/>
      <c r="M11" s="667">
        <v>247</v>
      </c>
      <c r="N11" s="667"/>
      <c r="O11" s="667"/>
      <c r="P11" s="680"/>
      <c r="Q11" s="668"/>
    </row>
    <row r="12" spans="1:17" ht="14.4" customHeight="1" x14ac:dyDescent="0.3">
      <c r="A12" s="663" t="s">
        <v>3988</v>
      </c>
      <c r="B12" s="664" t="s">
        <v>1584</v>
      </c>
      <c r="C12" s="664" t="s">
        <v>3408</v>
      </c>
      <c r="D12" s="664" t="s">
        <v>3989</v>
      </c>
      <c r="E12" s="664" t="s">
        <v>3990</v>
      </c>
      <c r="F12" s="667"/>
      <c r="G12" s="667"/>
      <c r="H12" s="667"/>
      <c r="I12" s="667"/>
      <c r="J12" s="667"/>
      <c r="K12" s="667"/>
      <c r="L12" s="667"/>
      <c r="M12" s="667"/>
      <c r="N12" s="667">
        <v>0.25</v>
      </c>
      <c r="O12" s="667">
        <v>502.41</v>
      </c>
      <c r="P12" s="680"/>
      <c r="Q12" s="668">
        <v>2009.64</v>
      </c>
    </row>
    <row r="13" spans="1:17" ht="14.4" customHeight="1" x14ac:dyDescent="0.3">
      <c r="A13" s="663" t="s">
        <v>3988</v>
      </c>
      <c r="B13" s="664" t="s">
        <v>1584</v>
      </c>
      <c r="C13" s="664" t="s">
        <v>3408</v>
      </c>
      <c r="D13" s="664" t="s">
        <v>3991</v>
      </c>
      <c r="E13" s="664" t="s">
        <v>3992</v>
      </c>
      <c r="F13" s="667"/>
      <c r="G13" s="667"/>
      <c r="H13" s="667"/>
      <c r="I13" s="667"/>
      <c r="J13" s="667">
        <v>0.01</v>
      </c>
      <c r="K13" s="667">
        <v>88.54</v>
      </c>
      <c r="L13" s="667"/>
      <c r="M13" s="667">
        <v>8854</v>
      </c>
      <c r="N13" s="667"/>
      <c r="O13" s="667"/>
      <c r="P13" s="680"/>
      <c r="Q13" s="668"/>
    </row>
    <row r="14" spans="1:17" ht="14.4" customHeight="1" x14ac:dyDescent="0.3">
      <c r="A14" s="663" t="s">
        <v>3988</v>
      </c>
      <c r="B14" s="664" t="s">
        <v>1584</v>
      </c>
      <c r="C14" s="664" t="s">
        <v>3408</v>
      </c>
      <c r="D14" s="664" t="s">
        <v>3993</v>
      </c>
      <c r="E14" s="664" t="s">
        <v>3992</v>
      </c>
      <c r="F14" s="667">
        <v>0.95</v>
      </c>
      <c r="G14" s="667">
        <v>2075.1000000000004</v>
      </c>
      <c r="H14" s="667">
        <v>1</v>
      </c>
      <c r="I14" s="667">
        <v>2184.3157894736846</v>
      </c>
      <c r="J14" s="667">
        <v>3</v>
      </c>
      <c r="K14" s="667">
        <v>5312.4</v>
      </c>
      <c r="L14" s="667">
        <v>2.5600693942460597</v>
      </c>
      <c r="M14" s="667">
        <v>1770.8</v>
      </c>
      <c r="N14" s="667">
        <v>1.8499999999999999</v>
      </c>
      <c r="O14" s="667">
        <v>3290.4500000000003</v>
      </c>
      <c r="P14" s="680">
        <v>1.5856826177051706</v>
      </c>
      <c r="Q14" s="668">
        <v>1778.6216216216219</v>
      </c>
    </row>
    <row r="15" spans="1:17" ht="14.4" customHeight="1" x14ac:dyDescent="0.3">
      <c r="A15" s="663" t="s">
        <v>3988</v>
      </c>
      <c r="B15" s="664" t="s">
        <v>1584</v>
      </c>
      <c r="C15" s="664" t="s">
        <v>3408</v>
      </c>
      <c r="D15" s="664" t="s">
        <v>3994</v>
      </c>
      <c r="E15" s="664" t="s">
        <v>3995</v>
      </c>
      <c r="F15" s="667">
        <v>0.08</v>
      </c>
      <c r="G15" s="667">
        <v>70.86</v>
      </c>
      <c r="H15" s="667">
        <v>1</v>
      </c>
      <c r="I15" s="667">
        <v>885.75</v>
      </c>
      <c r="J15" s="667">
        <v>0.27999999999999997</v>
      </c>
      <c r="K15" s="667">
        <v>248.54</v>
      </c>
      <c r="L15" s="667">
        <v>3.5074795371154388</v>
      </c>
      <c r="M15" s="667">
        <v>887.64285714285722</v>
      </c>
      <c r="N15" s="667">
        <v>0.15000000000000002</v>
      </c>
      <c r="O15" s="667">
        <v>135.57</v>
      </c>
      <c r="P15" s="680">
        <v>1.9132091447925486</v>
      </c>
      <c r="Q15" s="668">
        <v>903.79999999999984</v>
      </c>
    </row>
    <row r="16" spans="1:17" ht="14.4" customHeight="1" x14ac:dyDescent="0.3">
      <c r="A16" s="663" t="s">
        <v>3988</v>
      </c>
      <c r="B16" s="664" t="s">
        <v>1584</v>
      </c>
      <c r="C16" s="664" t="s">
        <v>3539</v>
      </c>
      <c r="D16" s="664" t="s">
        <v>3996</v>
      </c>
      <c r="E16" s="664"/>
      <c r="F16" s="667"/>
      <c r="G16" s="667"/>
      <c r="H16" s="667"/>
      <c r="I16" s="667"/>
      <c r="J16" s="667"/>
      <c r="K16" s="667"/>
      <c r="L16" s="667"/>
      <c r="M16" s="667"/>
      <c r="N16" s="667">
        <v>180</v>
      </c>
      <c r="O16" s="667">
        <v>945</v>
      </c>
      <c r="P16" s="680"/>
      <c r="Q16" s="668">
        <v>5.25</v>
      </c>
    </row>
    <row r="17" spans="1:17" ht="14.4" customHeight="1" x14ac:dyDescent="0.3">
      <c r="A17" s="663" t="s">
        <v>3988</v>
      </c>
      <c r="B17" s="664" t="s">
        <v>1584</v>
      </c>
      <c r="C17" s="664" t="s">
        <v>3539</v>
      </c>
      <c r="D17" s="664" t="s">
        <v>3997</v>
      </c>
      <c r="E17" s="664"/>
      <c r="F17" s="667"/>
      <c r="G17" s="667"/>
      <c r="H17" s="667"/>
      <c r="I17" s="667"/>
      <c r="J17" s="667"/>
      <c r="K17" s="667"/>
      <c r="L17" s="667"/>
      <c r="M17" s="667"/>
      <c r="N17" s="667">
        <v>390</v>
      </c>
      <c r="O17" s="667">
        <v>7948.2</v>
      </c>
      <c r="P17" s="680"/>
      <c r="Q17" s="668">
        <v>20.38</v>
      </c>
    </row>
    <row r="18" spans="1:17" ht="14.4" customHeight="1" x14ac:dyDescent="0.3">
      <c r="A18" s="663" t="s">
        <v>3988</v>
      </c>
      <c r="B18" s="664" t="s">
        <v>1584</v>
      </c>
      <c r="C18" s="664" t="s">
        <v>3539</v>
      </c>
      <c r="D18" s="664" t="s">
        <v>3998</v>
      </c>
      <c r="E18" s="664"/>
      <c r="F18" s="667"/>
      <c r="G18" s="667"/>
      <c r="H18" s="667"/>
      <c r="I18" s="667"/>
      <c r="J18" s="667"/>
      <c r="K18" s="667"/>
      <c r="L18" s="667"/>
      <c r="M18" s="667"/>
      <c r="N18" s="667">
        <v>1</v>
      </c>
      <c r="O18" s="667">
        <v>2163.7399999999998</v>
      </c>
      <c r="P18" s="680"/>
      <c r="Q18" s="668">
        <v>2163.7399999999998</v>
      </c>
    </row>
    <row r="19" spans="1:17" ht="14.4" customHeight="1" x14ac:dyDescent="0.3">
      <c r="A19" s="663" t="s">
        <v>3988</v>
      </c>
      <c r="B19" s="664" t="s">
        <v>1584</v>
      </c>
      <c r="C19" s="664" t="s">
        <v>3539</v>
      </c>
      <c r="D19" s="664" t="s">
        <v>3999</v>
      </c>
      <c r="E19" s="664"/>
      <c r="F19" s="667">
        <v>824</v>
      </c>
      <c r="G19" s="667">
        <v>27439.199999999997</v>
      </c>
      <c r="H19" s="667">
        <v>1</v>
      </c>
      <c r="I19" s="667">
        <v>33.299999999999997</v>
      </c>
      <c r="J19" s="667">
        <v>2793</v>
      </c>
      <c r="K19" s="667">
        <v>93705.15</v>
      </c>
      <c r="L19" s="667">
        <v>3.4150102772675588</v>
      </c>
      <c r="M19" s="667">
        <v>33.549999999999997</v>
      </c>
      <c r="N19" s="667">
        <v>951</v>
      </c>
      <c r="O19" s="667">
        <v>31393.72</v>
      </c>
      <c r="P19" s="680">
        <v>1.1441193620805272</v>
      </c>
      <c r="Q19" s="668">
        <v>33.011272344900107</v>
      </c>
    </row>
    <row r="20" spans="1:17" ht="14.4" customHeight="1" x14ac:dyDescent="0.3">
      <c r="A20" s="663" t="s">
        <v>3988</v>
      </c>
      <c r="B20" s="664" t="s">
        <v>1584</v>
      </c>
      <c r="C20" s="664" t="s">
        <v>3545</v>
      </c>
      <c r="D20" s="664" t="s">
        <v>4000</v>
      </c>
      <c r="E20" s="664" t="s">
        <v>4001</v>
      </c>
      <c r="F20" s="667">
        <v>2</v>
      </c>
      <c r="G20" s="667">
        <v>1768.64</v>
      </c>
      <c r="H20" s="667">
        <v>1</v>
      </c>
      <c r="I20" s="667">
        <v>884.32</v>
      </c>
      <c r="J20" s="667">
        <v>7</v>
      </c>
      <c r="K20" s="667">
        <v>6190.24</v>
      </c>
      <c r="L20" s="667">
        <v>3.4999999999999996</v>
      </c>
      <c r="M20" s="667">
        <v>884.31999999999994</v>
      </c>
      <c r="N20" s="667"/>
      <c r="O20" s="667"/>
      <c r="P20" s="680"/>
      <c r="Q20" s="668"/>
    </row>
    <row r="21" spans="1:17" ht="14.4" customHeight="1" x14ac:dyDescent="0.3">
      <c r="A21" s="663" t="s">
        <v>3988</v>
      </c>
      <c r="B21" s="664" t="s">
        <v>1584</v>
      </c>
      <c r="C21" s="664" t="s">
        <v>3314</v>
      </c>
      <c r="D21" s="664" t="s">
        <v>4002</v>
      </c>
      <c r="E21" s="664" t="s">
        <v>4003</v>
      </c>
      <c r="F21" s="667"/>
      <c r="G21" s="667"/>
      <c r="H21" s="667"/>
      <c r="I21" s="667"/>
      <c r="J21" s="667"/>
      <c r="K21" s="667"/>
      <c r="L21" s="667"/>
      <c r="M21" s="667"/>
      <c r="N21" s="667">
        <v>1</v>
      </c>
      <c r="O21" s="667">
        <v>681</v>
      </c>
      <c r="P21" s="680"/>
      <c r="Q21" s="668">
        <v>681</v>
      </c>
    </row>
    <row r="22" spans="1:17" ht="14.4" customHeight="1" x14ac:dyDescent="0.3">
      <c r="A22" s="663" t="s">
        <v>3988</v>
      </c>
      <c r="B22" s="664" t="s">
        <v>1584</v>
      </c>
      <c r="C22" s="664" t="s">
        <v>3314</v>
      </c>
      <c r="D22" s="664" t="s">
        <v>4004</v>
      </c>
      <c r="E22" s="664" t="s">
        <v>4005</v>
      </c>
      <c r="F22" s="667"/>
      <c r="G22" s="667"/>
      <c r="H22" s="667"/>
      <c r="I22" s="667"/>
      <c r="J22" s="667"/>
      <c r="K22" s="667"/>
      <c r="L22" s="667"/>
      <c r="M22" s="667"/>
      <c r="N22" s="667">
        <v>2</v>
      </c>
      <c r="O22" s="667">
        <v>3650</v>
      </c>
      <c r="P22" s="680"/>
      <c r="Q22" s="668">
        <v>1825</v>
      </c>
    </row>
    <row r="23" spans="1:17" ht="14.4" customHeight="1" x14ac:dyDescent="0.3">
      <c r="A23" s="663" t="s">
        <v>3988</v>
      </c>
      <c r="B23" s="664" t="s">
        <v>1584</v>
      </c>
      <c r="C23" s="664" t="s">
        <v>3314</v>
      </c>
      <c r="D23" s="664" t="s">
        <v>4006</v>
      </c>
      <c r="E23" s="664" t="s">
        <v>4007</v>
      </c>
      <c r="F23" s="667">
        <v>2</v>
      </c>
      <c r="G23" s="667">
        <v>28672</v>
      </c>
      <c r="H23" s="667">
        <v>1</v>
      </c>
      <c r="I23" s="667">
        <v>14336</v>
      </c>
      <c r="J23" s="667">
        <v>7</v>
      </c>
      <c r="K23" s="667">
        <v>100380</v>
      </c>
      <c r="L23" s="667">
        <v>3.5009765625</v>
      </c>
      <c r="M23" s="667">
        <v>14340</v>
      </c>
      <c r="N23" s="667">
        <v>6</v>
      </c>
      <c r="O23" s="667">
        <v>87036</v>
      </c>
      <c r="P23" s="680">
        <v>3.0355747767857144</v>
      </c>
      <c r="Q23" s="668">
        <v>14506</v>
      </c>
    </row>
    <row r="24" spans="1:17" ht="14.4" customHeight="1" x14ac:dyDescent="0.3">
      <c r="A24" s="663" t="s">
        <v>3988</v>
      </c>
      <c r="B24" s="664" t="s">
        <v>1584</v>
      </c>
      <c r="C24" s="664" t="s">
        <v>3314</v>
      </c>
      <c r="D24" s="664" t="s">
        <v>4008</v>
      </c>
      <c r="E24" s="664" t="s">
        <v>4009</v>
      </c>
      <c r="F24" s="667"/>
      <c r="G24" s="667"/>
      <c r="H24" s="667"/>
      <c r="I24" s="667"/>
      <c r="J24" s="667"/>
      <c r="K24" s="667"/>
      <c r="L24" s="667"/>
      <c r="M24" s="667"/>
      <c r="N24" s="667">
        <v>1</v>
      </c>
      <c r="O24" s="667">
        <v>509</v>
      </c>
      <c r="P24" s="680"/>
      <c r="Q24" s="668">
        <v>509</v>
      </c>
    </row>
    <row r="25" spans="1:17" ht="14.4" customHeight="1" x14ac:dyDescent="0.3">
      <c r="A25" s="663" t="s">
        <v>3988</v>
      </c>
      <c r="B25" s="664" t="s">
        <v>1584</v>
      </c>
      <c r="C25" s="664" t="s">
        <v>3314</v>
      </c>
      <c r="D25" s="664" t="s">
        <v>4010</v>
      </c>
      <c r="E25" s="664" t="s">
        <v>4011</v>
      </c>
      <c r="F25" s="667"/>
      <c r="G25" s="667"/>
      <c r="H25" s="667"/>
      <c r="I25" s="667"/>
      <c r="J25" s="667"/>
      <c r="K25" s="667"/>
      <c r="L25" s="667"/>
      <c r="M25" s="667"/>
      <c r="N25" s="667">
        <v>1</v>
      </c>
      <c r="O25" s="667">
        <v>2329</v>
      </c>
      <c r="P25" s="680"/>
      <c r="Q25" s="668">
        <v>2329</v>
      </c>
    </row>
    <row r="26" spans="1:17" ht="14.4" customHeight="1" x14ac:dyDescent="0.3">
      <c r="A26" s="663" t="s">
        <v>3988</v>
      </c>
      <c r="B26" s="664" t="s">
        <v>1584</v>
      </c>
      <c r="C26" s="664" t="s">
        <v>3314</v>
      </c>
      <c r="D26" s="664" t="s">
        <v>4012</v>
      </c>
      <c r="E26" s="664" t="s">
        <v>4013</v>
      </c>
      <c r="F26" s="667"/>
      <c r="G26" s="667"/>
      <c r="H26" s="667"/>
      <c r="I26" s="667"/>
      <c r="J26" s="667"/>
      <c r="K26" s="667"/>
      <c r="L26" s="667"/>
      <c r="M26" s="667"/>
      <c r="N26" s="667">
        <v>1</v>
      </c>
      <c r="O26" s="667">
        <v>718</v>
      </c>
      <c r="P26" s="680"/>
      <c r="Q26" s="668">
        <v>718</v>
      </c>
    </row>
    <row r="27" spans="1:17" ht="14.4" customHeight="1" x14ac:dyDescent="0.3">
      <c r="A27" s="663" t="s">
        <v>4014</v>
      </c>
      <c r="B27" s="664" t="s">
        <v>4015</v>
      </c>
      <c r="C27" s="664" t="s">
        <v>3314</v>
      </c>
      <c r="D27" s="664" t="s">
        <v>4016</v>
      </c>
      <c r="E27" s="664" t="s">
        <v>4017</v>
      </c>
      <c r="F27" s="667"/>
      <c r="G27" s="667"/>
      <c r="H27" s="667"/>
      <c r="I27" s="667"/>
      <c r="J27" s="667"/>
      <c r="K27" s="667"/>
      <c r="L27" s="667"/>
      <c r="M27" s="667"/>
      <c r="N27" s="667">
        <v>1</v>
      </c>
      <c r="O27" s="667">
        <v>314</v>
      </c>
      <c r="P27" s="680"/>
      <c r="Q27" s="668">
        <v>314</v>
      </c>
    </row>
    <row r="28" spans="1:17" ht="14.4" customHeight="1" x14ac:dyDescent="0.3">
      <c r="A28" s="663" t="s">
        <v>4014</v>
      </c>
      <c r="B28" s="664" t="s">
        <v>4015</v>
      </c>
      <c r="C28" s="664" t="s">
        <v>3314</v>
      </c>
      <c r="D28" s="664" t="s">
        <v>4018</v>
      </c>
      <c r="E28" s="664" t="s">
        <v>4019</v>
      </c>
      <c r="F28" s="667"/>
      <c r="G28" s="667"/>
      <c r="H28" s="667"/>
      <c r="I28" s="667"/>
      <c r="J28" s="667"/>
      <c r="K28" s="667"/>
      <c r="L28" s="667"/>
      <c r="M28" s="667"/>
      <c r="N28" s="667">
        <v>2</v>
      </c>
      <c r="O28" s="667">
        <v>2566</v>
      </c>
      <c r="P28" s="680"/>
      <c r="Q28" s="668">
        <v>1283</v>
      </c>
    </row>
    <row r="29" spans="1:17" ht="14.4" customHeight="1" x14ac:dyDescent="0.3">
      <c r="A29" s="663" t="s">
        <v>4014</v>
      </c>
      <c r="B29" s="664" t="s">
        <v>4015</v>
      </c>
      <c r="C29" s="664" t="s">
        <v>3314</v>
      </c>
      <c r="D29" s="664" t="s">
        <v>4020</v>
      </c>
      <c r="E29" s="664" t="s">
        <v>4021</v>
      </c>
      <c r="F29" s="667"/>
      <c r="G29" s="667"/>
      <c r="H29" s="667"/>
      <c r="I29" s="667"/>
      <c r="J29" s="667"/>
      <c r="K29" s="667"/>
      <c r="L29" s="667"/>
      <c r="M29" s="667"/>
      <c r="N29" s="667">
        <v>1</v>
      </c>
      <c r="O29" s="667">
        <v>10372</v>
      </c>
      <c r="P29" s="680"/>
      <c r="Q29" s="668">
        <v>10372</v>
      </c>
    </row>
    <row r="30" spans="1:17" ht="14.4" customHeight="1" x14ac:dyDescent="0.3">
      <c r="A30" s="663" t="s">
        <v>4014</v>
      </c>
      <c r="B30" s="664" t="s">
        <v>4022</v>
      </c>
      <c r="C30" s="664" t="s">
        <v>3314</v>
      </c>
      <c r="D30" s="664" t="s">
        <v>4023</v>
      </c>
      <c r="E30" s="664" t="s">
        <v>4024</v>
      </c>
      <c r="F30" s="667"/>
      <c r="G30" s="667"/>
      <c r="H30" s="667"/>
      <c r="I30" s="667"/>
      <c r="J30" s="667">
        <v>1</v>
      </c>
      <c r="K30" s="667">
        <v>351</v>
      </c>
      <c r="L30" s="667"/>
      <c r="M30" s="667">
        <v>351</v>
      </c>
      <c r="N30" s="667">
        <v>6</v>
      </c>
      <c r="O30" s="667">
        <v>2124</v>
      </c>
      <c r="P30" s="680"/>
      <c r="Q30" s="668">
        <v>354</v>
      </c>
    </row>
    <row r="31" spans="1:17" ht="14.4" customHeight="1" x14ac:dyDescent="0.3">
      <c r="A31" s="663" t="s">
        <v>4014</v>
      </c>
      <c r="B31" s="664" t="s">
        <v>4022</v>
      </c>
      <c r="C31" s="664" t="s">
        <v>3314</v>
      </c>
      <c r="D31" s="664" t="s">
        <v>4025</v>
      </c>
      <c r="E31" s="664" t="s">
        <v>4026</v>
      </c>
      <c r="F31" s="667">
        <v>199</v>
      </c>
      <c r="G31" s="667">
        <v>12935</v>
      </c>
      <c r="H31" s="667">
        <v>1</v>
      </c>
      <c r="I31" s="667">
        <v>65</v>
      </c>
      <c r="J31" s="667">
        <v>74</v>
      </c>
      <c r="K31" s="667">
        <v>4810</v>
      </c>
      <c r="L31" s="667">
        <v>0.37185929648241206</v>
      </c>
      <c r="M31" s="667">
        <v>65</v>
      </c>
      <c r="N31" s="667">
        <v>104</v>
      </c>
      <c r="O31" s="667">
        <v>6760</v>
      </c>
      <c r="P31" s="680">
        <v>0.52261306532663321</v>
      </c>
      <c r="Q31" s="668">
        <v>65</v>
      </c>
    </row>
    <row r="32" spans="1:17" ht="14.4" customHeight="1" x14ac:dyDescent="0.3">
      <c r="A32" s="663" t="s">
        <v>4014</v>
      </c>
      <c r="B32" s="664" t="s">
        <v>4022</v>
      </c>
      <c r="C32" s="664" t="s">
        <v>3314</v>
      </c>
      <c r="D32" s="664" t="s">
        <v>4027</v>
      </c>
      <c r="E32" s="664" t="s">
        <v>4028</v>
      </c>
      <c r="F32" s="667">
        <v>5</v>
      </c>
      <c r="G32" s="667">
        <v>2954</v>
      </c>
      <c r="H32" s="667">
        <v>1</v>
      </c>
      <c r="I32" s="667">
        <v>590.79999999999995</v>
      </c>
      <c r="J32" s="667"/>
      <c r="K32" s="667"/>
      <c r="L32" s="667"/>
      <c r="M32" s="667"/>
      <c r="N32" s="667">
        <v>11</v>
      </c>
      <c r="O32" s="667">
        <v>6512</v>
      </c>
      <c r="P32" s="680">
        <v>2.2044685172647256</v>
      </c>
      <c r="Q32" s="668">
        <v>592</v>
      </c>
    </row>
    <row r="33" spans="1:17" ht="14.4" customHeight="1" x14ac:dyDescent="0.3">
      <c r="A33" s="663" t="s">
        <v>4014</v>
      </c>
      <c r="B33" s="664" t="s">
        <v>4022</v>
      </c>
      <c r="C33" s="664" t="s">
        <v>3314</v>
      </c>
      <c r="D33" s="664" t="s">
        <v>4029</v>
      </c>
      <c r="E33" s="664" t="s">
        <v>4030</v>
      </c>
      <c r="F33" s="667"/>
      <c r="G33" s="667"/>
      <c r="H33" s="667"/>
      <c r="I33" s="667"/>
      <c r="J33" s="667"/>
      <c r="K33" s="667"/>
      <c r="L33" s="667"/>
      <c r="M33" s="667"/>
      <c r="N33" s="667">
        <v>1</v>
      </c>
      <c r="O33" s="667">
        <v>153</v>
      </c>
      <c r="P33" s="680"/>
      <c r="Q33" s="668">
        <v>153</v>
      </c>
    </row>
    <row r="34" spans="1:17" ht="14.4" customHeight="1" x14ac:dyDescent="0.3">
      <c r="A34" s="663" t="s">
        <v>4014</v>
      </c>
      <c r="B34" s="664" t="s">
        <v>4022</v>
      </c>
      <c r="C34" s="664" t="s">
        <v>3314</v>
      </c>
      <c r="D34" s="664" t="s">
        <v>4031</v>
      </c>
      <c r="E34" s="664" t="s">
        <v>4032</v>
      </c>
      <c r="F34" s="667">
        <v>4</v>
      </c>
      <c r="G34" s="667">
        <v>96</v>
      </c>
      <c r="H34" s="667">
        <v>1</v>
      </c>
      <c r="I34" s="667">
        <v>24</v>
      </c>
      <c r="J34" s="667">
        <v>2</v>
      </c>
      <c r="K34" s="667">
        <v>48</v>
      </c>
      <c r="L34" s="667">
        <v>0.5</v>
      </c>
      <c r="M34" s="667">
        <v>24</v>
      </c>
      <c r="N34" s="667"/>
      <c r="O34" s="667"/>
      <c r="P34" s="680"/>
      <c r="Q34" s="668"/>
    </row>
    <row r="35" spans="1:17" ht="14.4" customHeight="1" x14ac:dyDescent="0.3">
      <c r="A35" s="663" t="s">
        <v>4014</v>
      </c>
      <c r="B35" s="664" t="s">
        <v>4022</v>
      </c>
      <c r="C35" s="664" t="s">
        <v>3314</v>
      </c>
      <c r="D35" s="664" t="s">
        <v>4033</v>
      </c>
      <c r="E35" s="664" t="s">
        <v>4034</v>
      </c>
      <c r="F35" s="667">
        <v>5</v>
      </c>
      <c r="G35" s="667">
        <v>270</v>
      </c>
      <c r="H35" s="667">
        <v>1</v>
      </c>
      <c r="I35" s="667">
        <v>54</v>
      </c>
      <c r="J35" s="667">
        <v>1</v>
      </c>
      <c r="K35" s="667">
        <v>54</v>
      </c>
      <c r="L35" s="667">
        <v>0.2</v>
      </c>
      <c r="M35" s="667">
        <v>54</v>
      </c>
      <c r="N35" s="667">
        <v>7</v>
      </c>
      <c r="O35" s="667">
        <v>385</v>
      </c>
      <c r="P35" s="680">
        <v>1.4259259259259258</v>
      </c>
      <c r="Q35" s="668">
        <v>55</v>
      </c>
    </row>
    <row r="36" spans="1:17" ht="14.4" customHeight="1" x14ac:dyDescent="0.3">
      <c r="A36" s="663" t="s">
        <v>4014</v>
      </c>
      <c r="B36" s="664" t="s">
        <v>4022</v>
      </c>
      <c r="C36" s="664" t="s">
        <v>3314</v>
      </c>
      <c r="D36" s="664" t="s">
        <v>4035</v>
      </c>
      <c r="E36" s="664" t="s">
        <v>4036</v>
      </c>
      <c r="F36" s="667">
        <v>177</v>
      </c>
      <c r="G36" s="667">
        <v>13629</v>
      </c>
      <c r="H36" s="667">
        <v>1</v>
      </c>
      <c r="I36" s="667">
        <v>77</v>
      </c>
      <c r="J36" s="667">
        <v>157</v>
      </c>
      <c r="K36" s="667">
        <v>12089</v>
      </c>
      <c r="L36" s="667">
        <v>0.88700564971751417</v>
      </c>
      <c r="M36" s="667">
        <v>77</v>
      </c>
      <c r="N36" s="667">
        <v>172</v>
      </c>
      <c r="O36" s="667">
        <v>13244</v>
      </c>
      <c r="P36" s="680">
        <v>0.97175141242937857</v>
      </c>
      <c r="Q36" s="668">
        <v>77</v>
      </c>
    </row>
    <row r="37" spans="1:17" ht="14.4" customHeight="1" x14ac:dyDescent="0.3">
      <c r="A37" s="663" t="s">
        <v>4014</v>
      </c>
      <c r="B37" s="664" t="s">
        <v>4022</v>
      </c>
      <c r="C37" s="664" t="s">
        <v>3314</v>
      </c>
      <c r="D37" s="664" t="s">
        <v>4037</v>
      </c>
      <c r="E37" s="664" t="s">
        <v>4038</v>
      </c>
      <c r="F37" s="667">
        <v>21</v>
      </c>
      <c r="G37" s="667">
        <v>477</v>
      </c>
      <c r="H37" s="667">
        <v>1</v>
      </c>
      <c r="I37" s="667">
        <v>22.714285714285715</v>
      </c>
      <c r="J37" s="667">
        <v>13</v>
      </c>
      <c r="K37" s="667">
        <v>299</v>
      </c>
      <c r="L37" s="667">
        <v>0.62683438155136273</v>
      </c>
      <c r="M37" s="667">
        <v>23</v>
      </c>
      <c r="N37" s="667">
        <v>10</v>
      </c>
      <c r="O37" s="667">
        <v>240</v>
      </c>
      <c r="P37" s="680">
        <v>0.50314465408805031</v>
      </c>
      <c r="Q37" s="668">
        <v>24</v>
      </c>
    </row>
    <row r="38" spans="1:17" ht="14.4" customHeight="1" x14ac:dyDescent="0.3">
      <c r="A38" s="663" t="s">
        <v>4014</v>
      </c>
      <c r="B38" s="664" t="s">
        <v>4022</v>
      </c>
      <c r="C38" s="664" t="s">
        <v>3314</v>
      </c>
      <c r="D38" s="664" t="s">
        <v>4039</v>
      </c>
      <c r="E38" s="664" t="s">
        <v>4040</v>
      </c>
      <c r="F38" s="667">
        <v>3</v>
      </c>
      <c r="G38" s="667">
        <v>198</v>
      </c>
      <c r="H38" s="667">
        <v>1</v>
      </c>
      <c r="I38" s="667">
        <v>66</v>
      </c>
      <c r="J38" s="667">
        <v>2</v>
      </c>
      <c r="K38" s="667">
        <v>132</v>
      </c>
      <c r="L38" s="667">
        <v>0.66666666666666663</v>
      </c>
      <c r="M38" s="667">
        <v>66</v>
      </c>
      <c r="N38" s="667">
        <v>3</v>
      </c>
      <c r="O38" s="667">
        <v>198</v>
      </c>
      <c r="P38" s="680">
        <v>1</v>
      </c>
      <c r="Q38" s="668">
        <v>66</v>
      </c>
    </row>
    <row r="39" spans="1:17" ht="14.4" customHeight="1" x14ac:dyDescent="0.3">
      <c r="A39" s="663" t="s">
        <v>4014</v>
      </c>
      <c r="B39" s="664" t="s">
        <v>4022</v>
      </c>
      <c r="C39" s="664" t="s">
        <v>3314</v>
      </c>
      <c r="D39" s="664" t="s">
        <v>4041</v>
      </c>
      <c r="E39" s="664" t="s">
        <v>4042</v>
      </c>
      <c r="F39" s="667"/>
      <c r="G39" s="667"/>
      <c r="H39" s="667"/>
      <c r="I39" s="667"/>
      <c r="J39" s="667"/>
      <c r="K39" s="667"/>
      <c r="L39" s="667"/>
      <c r="M39" s="667"/>
      <c r="N39" s="667">
        <v>12</v>
      </c>
      <c r="O39" s="667">
        <v>4200</v>
      </c>
      <c r="P39" s="680"/>
      <c r="Q39" s="668">
        <v>350</v>
      </c>
    </row>
    <row r="40" spans="1:17" ht="14.4" customHeight="1" x14ac:dyDescent="0.3">
      <c r="A40" s="663" t="s">
        <v>4014</v>
      </c>
      <c r="B40" s="664" t="s">
        <v>4022</v>
      </c>
      <c r="C40" s="664" t="s">
        <v>3314</v>
      </c>
      <c r="D40" s="664" t="s">
        <v>4043</v>
      </c>
      <c r="E40" s="664" t="s">
        <v>4044</v>
      </c>
      <c r="F40" s="667">
        <v>17</v>
      </c>
      <c r="G40" s="667">
        <v>408</v>
      </c>
      <c r="H40" s="667">
        <v>1</v>
      </c>
      <c r="I40" s="667">
        <v>24</v>
      </c>
      <c r="J40" s="667">
        <v>11</v>
      </c>
      <c r="K40" s="667">
        <v>264</v>
      </c>
      <c r="L40" s="667">
        <v>0.6470588235294118</v>
      </c>
      <c r="M40" s="667">
        <v>24</v>
      </c>
      <c r="N40" s="667">
        <v>10</v>
      </c>
      <c r="O40" s="667">
        <v>250</v>
      </c>
      <c r="P40" s="680">
        <v>0.61274509803921573</v>
      </c>
      <c r="Q40" s="668">
        <v>25</v>
      </c>
    </row>
    <row r="41" spans="1:17" ht="14.4" customHeight="1" x14ac:dyDescent="0.3">
      <c r="A41" s="663" t="s">
        <v>4014</v>
      </c>
      <c r="B41" s="664" t="s">
        <v>4022</v>
      </c>
      <c r="C41" s="664" t="s">
        <v>3314</v>
      </c>
      <c r="D41" s="664" t="s">
        <v>4045</v>
      </c>
      <c r="E41" s="664" t="s">
        <v>4046</v>
      </c>
      <c r="F41" s="667">
        <v>2</v>
      </c>
      <c r="G41" s="667">
        <v>360</v>
      </c>
      <c r="H41" s="667">
        <v>1</v>
      </c>
      <c r="I41" s="667">
        <v>180</v>
      </c>
      <c r="J41" s="667">
        <v>2</v>
      </c>
      <c r="K41" s="667">
        <v>360</v>
      </c>
      <c r="L41" s="667">
        <v>1</v>
      </c>
      <c r="M41" s="667">
        <v>180</v>
      </c>
      <c r="N41" s="667">
        <v>4</v>
      </c>
      <c r="O41" s="667">
        <v>724</v>
      </c>
      <c r="P41" s="680">
        <v>2.0111111111111111</v>
      </c>
      <c r="Q41" s="668">
        <v>181</v>
      </c>
    </row>
    <row r="42" spans="1:17" ht="14.4" customHeight="1" x14ac:dyDescent="0.3">
      <c r="A42" s="663" t="s">
        <v>4014</v>
      </c>
      <c r="B42" s="664" t="s">
        <v>4022</v>
      </c>
      <c r="C42" s="664" t="s">
        <v>3314</v>
      </c>
      <c r="D42" s="664" t="s">
        <v>4047</v>
      </c>
      <c r="E42" s="664" t="s">
        <v>4048</v>
      </c>
      <c r="F42" s="667">
        <v>3</v>
      </c>
      <c r="G42" s="667">
        <v>759</v>
      </c>
      <c r="H42" s="667">
        <v>1</v>
      </c>
      <c r="I42" s="667">
        <v>253</v>
      </c>
      <c r="J42" s="667">
        <v>2</v>
      </c>
      <c r="K42" s="667">
        <v>506</v>
      </c>
      <c r="L42" s="667">
        <v>0.66666666666666663</v>
      </c>
      <c r="M42" s="667">
        <v>253</v>
      </c>
      <c r="N42" s="667">
        <v>12</v>
      </c>
      <c r="O42" s="667">
        <v>3048</v>
      </c>
      <c r="P42" s="680">
        <v>4.0158102766798418</v>
      </c>
      <c r="Q42" s="668">
        <v>254</v>
      </c>
    </row>
    <row r="43" spans="1:17" ht="14.4" customHeight="1" x14ac:dyDescent="0.3">
      <c r="A43" s="663" t="s">
        <v>4014</v>
      </c>
      <c r="B43" s="664" t="s">
        <v>4022</v>
      </c>
      <c r="C43" s="664" t="s">
        <v>3314</v>
      </c>
      <c r="D43" s="664" t="s">
        <v>4049</v>
      </c>
      <c r="E43" s="664" t="s">
        <v>4050</v>
      </c>
      <c r="F43" s="667">
        <v>6</v>
      </c>
      <c r="G43" s="667">
        <v>1296</v>
      </c>
      <c r="H43" s="667">
        <v>1</v>
      </c>
      <c r="I43" s="667">
        <v>216</v>
      </c>
      <c r="J43" s="667">
        <v>3</v>
      </c>
      <c r="K43" s="667">
        <v>648</v>
      </c>
      <c r="L43" s="667">
        <v>0.5</v>
      </c>
      <c r="M43" s="667">
        <v>216</v>
      </c>
      <c r="N43" s="667">
        <v>6</v>
      </c>
      <c r="O43" s="667">
        <v>1302</v>
      </c>
      <c r="P43" s="680">
        <v>1.0046296296296295</v>
      </c>
      <c r="Q43" s="668">
        <v>217</v>
      </c>
    </row>
    <row r="44" spans="1:17" ht="14.4" customHeight="1" x14ac:dyDescent="0.3">
      <c r="A44" s="663" t="s">
        <v>4014</v>
      </c>
      <c r="B44" s="664" t="s">
        <v>4022</v>
      </c>
      <c r="C44" s="664" t="s">
        <v>3314</v>
      </c>
      <c r="D44" s="664" t="s">
        <v>4051</v>
      </c>
      <c r="E44" s="664" t="s">
        <v>4052</v>
      </c>
      <c r="F44" s="667"/>
      <c r="G44" s="667"/>
      <c r="H44" s="667"/>
      <c r="I44" s="667"/>
      <c r="J44" s="667">
        <v>3</v>
      </c>
      <c r="K44" s="667">
        <v>1773</v>
      </c>
      <c r="L44" s="667"/>
      <c r="M44" s="667">
        <v>591</v>
      </c>
      <c r="N44" s="667">
        <v>1</v>
      </c>
      <c r="O44" s="667">
        <v>592</v>
      </c>
      <c r="P44" s="680"/>
      <c r="Q44" s="668">
        <v>592</v>
      </c>
    </row>
    <row r="45" spans="1:17" ht="14.4" customHeight="1" x14ac:dyDescent="0.3">
      <c r="A45" s="663" t="s">
        <v>4014</v>
      </c>
      <c r="B45" s="664" t="s">
        <v>4022</v>
      </c>
      <c r="C45" s="664" t="s">
        <v>3314</v>
      </c>
      <c r="D45" s="664" t="s">
        <v>4053</v>
      </c>
      <c r="E45" s="664" t="s">
        <v>4054</v>
      </c>
      <c r="F45" s="667"/>
      <c r="G45" s="667"/>
      <c r="H45" s="667"/>
      <c r="I45" s="667"/>
      <c r="J45" s="667"/>
      <c r="K45" s="667"/>
      <c r="L45" s="667"/>
      <c r="M45" s="667"/>
      <c r="N45" s="667">
        <v>1</v>
      </c>
      <c r="O45" s="667">
        <v>233</v>
      </c>
      <c r="P45" s="680"/>
      <c r="Q45" s="668">
        <v>233</v>
      </c>
    </row>
    <row r="46" spans="1:17" ht="14.4" customHeight="1" x14ac:dyDescent="0.3">
      <c r="A46" s="663" t="s">
        <v>4014</v>
      </c>
      <c r="B46" s="664" t="s">
        <v>4022</v>
      </c>
      <c r="C46" s="664" t="s">
        <v>3314</v>
      </c>
      <c r="D46" s="664" t="s">
        <v>4055</v>
      </c>
      <c r="E46" s="664" t="s">
        <v>4056</v>
      </c>
      <c r="F46" s="667">
        <v>5</v>
      </c>
      <c r="G46" s="667">
        <v>2034</v>
      </c>
      <c r="H46" s="667">
        <v>1</v>
      </c>
      <c r="I46" s="667">
        <v>406.8</v>
      </c>
      <c r="J46" s="667"/>
      <c r="K46" s="667"/>
      <c r="L46" s="667"/>
      <c r="M46" s="667"/>
      <c r="N46" s="667">
        <v>1</v>
      </c>
      <c r="O46" s="667">
        <v>410</v>
      </c>
      <c r="P46" s="680">
        <v>0.20157325467059981</v>
      </c>
      <c r="Q46" s="668">
        <v>410</v>
      </c>
    </row>
    <row r="47" spans="1:17" ht="14.4" customHeight="1" x14ac:dyDescent="0.3">
      <c r="A47" s="663" t="s">
        <v>4014</v>
      </c>
      <c r="B47" s="664" t="s">
        <v>4022</v>
      </c>
      <c r="C47" s="664" t="s">
        <v>3314</v>
      </c>
      <c r="D47" s="664" t="s">
        <v>4057</v>
      </c>
      <c r="E47" s="664" t="s">
        <v>4058</v>
      </c>
      <c r="F47" s="667"/>
      <c r="G47" s="667"/>
      <c r="H47" s="667"/>
      <c r="I47" s="667"/>
      <c r="J47" s="667">
        <v>1</v>
      </c>
      <c r="K47" s="667">
        <v>651</v>
      </c>
      <c r="L47" s="667"/>
      <c r="M47" s="667">
        <v>651</v>
      </c>
      <c r="N47" s="667"/>
      <c r="O47" s="667"/>
      <c r="P47" s="680"/>
      <c r="Q47" s="668"/>
    </row>
    <row r="48" spans="1:17" ht="14.4" customHeight="1" x14ac:dyDescent="0.3">
      <c r="A48" s="663" t="s">
        <v>4014</v>
      </c>
      <c r="B48" s="664" t="s">
        <v>4022</v>
      </c>
      <c r="C48" s="664" t="s">
        <v>3314</v>
      </c>
      <c r="D48" s="664" t="s">
        <v>4059</v>
      </c>
      <c r="E48" s="664" t="s">
        <v>4060</v>
      </c>
      <c r="F48" s="667">
        <v>5</v>
      </c>
      <c r="G48" s="667">
        <v>2934</v>
      </c>
      <c r="H48" s="667">
        <v>1</v>
      </c>
      <c r="I48" s="667">
        <v>586.79999999999995</v>
      </c>
      <c r="J48" s="667"/>
      <c r="K48" s="667"/>
      <c r="L48" s="667"/>
      <c r="M48" s="667"/>
      <c r="N48" s="667">
        <v>1</v>
      </c>
      <c r="O48" s="667">
        <v>590</v>
      </c>
      <c r="P48" s="680">
        <v>0.20109066121336061</v>
      </c>
      <c r="Q48" s="668">
        <v>590</v>
      </c>
    </row>
    <row r="49" spans="1:17" ht="14.4" customHeight="1" x14ac:dyDescent="0.3">
      <c r="A49" s="663" t="s">
        <v>4061</v>
      </c>
      <c r="B49" s="664" t="s">
        <v>4062</v>
      </c>
      <c r="C49" s="664" t="s">
        <v>3314</v>
      </c>
      <c r="D49" s="664" t="s">
        <v>4063</v>
      </c>
      <c r="E49" s="664" t="s">
        <v>4064</v>
      </c>
      <c r="F49" s="667">
        <v>71</v>
      </c>
      <c r="G49" s="667">
        <v>1917</v>
      </c>
      <c r="H49" s="667">
        <v>1</v>
      </c>
      <c r="I49" s="667">
        <v>27</v>
      </c>
      <c r="J49" s="667">
        <v>53</v>
      </c>
      <c r="K49" s="667">
        <v>1431</v>
      </c>
      <c r="L49" s="667">
        <v>0.74647887323943662</v>
      </c>
      <c r="M49" s="667">
        <v>27</v>
      </c>
      <c r="N49" s="667">
        <v>69</v>
      </c>
      <c r="O49" s="667">
        <v>1863</v>
      </c>
      <c r="P49" s="680">
        <v>0.971830985915493</v>
      </c>
      <c r="Q49" s="668">
        <v>27</v>
      </c>
    </row>
    <row r="50" spans="1:17" ht="14.4" customHeight="1" x14ac:dyDescent="0.3">
      <c r="A50" s="663" t="s">
        <v>4061</v>
      </c>
      <c r="B50" s="664" t="s">
        <v>4062</v>
      </c>
      <c r="C50" s="664" t="s">
        <v>3314</v>
      </c>
      <c r="D50" s="664" t="s">
        <v>4065</v>
      </c>
      <c r="E50" s="664" t="s">
        <v>4066</v>
      </c>
      <c r="F50" s="667">
        <v>7</v>
      </c>
      <c r="G50" s="667">
        <v>378</v>
      </c>
      <c r="H50" s="667">
        <v>1</v>
      </c>
      <c r="I50" s="667">
        <v>54</v>
      </c>
      <c r="J50" s="667">
        <v>5</v>
      </c>
      <c r="K50" s="667">
        <v>270</v>
      </c>
      <c r="L50" s="667">
        <v>0.7142857142857143</v>
      </c>
      <c r="M50" s="667">
        <v>54</v>
      </c>
      <c r="N50" s="667">
        <v>9</v>
      </c>
      <c r="O50" s="667">
        <v>486</v>
      </c>
      <c r="P50" s="680">
        <v>1.2857142857142858</v>
      </c>
      <c r="Q50" s="668">
        <v>54</v>
      </c>
    </row>
    <row r="51" spans="1:17" ht="14.4" customHeight="1" x14ac:dyDescent="0.3">
      <c r="A51" s="663" t="s">
        <v>4061</v>
      </c>
      <c r="B51" s="664" t="s">
        <v>4062</v>
      </c>
      <c r="C51" s="664" t="s">
        <v>3314</v>
      </c>
      <c r="D51" s="664" t="s">
        <v>4067</v>
      </c>
      <c r="E51" s="664" t="s">
        <v>4068</v>
      </c>
      <c r="F51" s="667">
        <v>71</v>
      </c>
      <c r="G51" s="667">
        <v>1704</v>
      </c>
      <c r="H51" s="667">
        <v>1</v>
      </c>
      <c r="I51" s="667">
        <v>24</v>
      </c>
      <c r="J51" s="667">
        <v>50</v>
      </c>
      <c r="K51" s="667">
        <v>1200</v>
      </c>
      <c r="L51" s="667">
        <v>0.70422535211267601</v>
      </c>
      <c r="M51" s="667">
        <v>24</v>
      </c>
      <c r="N51" s="667">
        <v>61</v>
      </c>
      <c r="O51" s="667">
        <v>1464</v>
      </c>
      <c r="P51" s="680">
        <v>0.85915492957746475</v>
      </c>
      <c r="Q51" s="668">
        <v>24</v>
      </c>
    </row>
    <row r="52" spans="1:17" ht="14.4" customHeight="1" x14ac:dyDescent="0.3">
      <c r="A52" s="663" t="s">
        <v>4061</v>
      </c>
      <c r="B52" s="664" t="s">
        <v>4062</v>
      </c>
      <c r="C52" s="664" t="s">
        <v>3314</v>
      </c>
      <c r="D52" s="664" t="s">
        <v>4069</v>
      </c>
      <c r="E52" s="664" t="s">
        <v>4070</v>
      </c>
      <c r="F52" s="667">
        <v>81</v>
      </c>
      <c r="G52" s="667">
        <v>2187</v>
      </c>
      <c r="H52" s="667">
        <v>1</v>
      </c>
      <c r="I52" s="667">
        <v>27</v>
      </c>
      <c r="J52" s="667">
        <v>54</v>
      </c>
      <c r="K52" s="667">
        <v>1458</v>
      </c>
      <c r="L52" s="667">
        <v>0.66666666666666663</v>
      </c>
      <c r="M52" s="667">
        <v>27</v>
      </c>
      <c r="N52" s="667">
        <v>86</v>
      </c>
      <c r="O52" s="667">
        <v>2322</v>
      </c>
      <c r="P52" s="680">
        <v>1.0617283950617284</v>
      </c>
      <c r="Q52" s="668">
        <v>27</v>
      </c>
    </row>
    <row r="53" spans="1:17" ht="14.4" customHeight="1" x14ac:dyDescent="0.3">
      <c r="A53" s="663" t="s">
        <v>4061</v>
      </c>
      <c r="B53" s="664" t="s">
        <v>4062</v>
      </c>
      <c r="C53" s="664" t="s">
        <v>3314</v>
      </c>
      <c r="D53" s="664" t="s">
        <v>4071</v>
      </c>
      <c r="E53" s="664" t="s">
        <v>4072</v>
      </c>
      <c r="F53" s="667">
        <v>66</v>
      </c>
      <c r="G53" s="667">
        <v>1782</v>
      </c>
      <c r="H53" s="667">
        <v>1</v>
      </c>
      <c r="I53" s="667">
        <v>27</v>
      </c>
      <c r="J53" s="667">
        <v>26</v>
      </c>
      <c r="K53" s="667">
        <v>702</v>
      </c>
      <c r="L53" s="667">
        <v>0.39393939393939392</v>
      </c>
      <c r="M53" s="667">
        <v>27</v>
      </c>
      <c r="N53" s="667">
        <v>20</v>
      </c>
      <c r="O53" s="667">
        <v>540</v>
      </c>
      <c r="P53" s="680">
        <v>0.30303030303030304</v>
      </c>
      <c r="Q53" s="668">
        <v>27</v>
      </c>
    </row>
    <row r="54" spans="1:17" ht="14.4" customHeight="1" x14ac:dyDescent="0.3">
      <c r="A54" s="663" t="s">
        <v>4061</v>
      </c>
      <c r="B54" s="664" t="s">
        <v>4062</v>
      </c>
      <c r="C54" s="664" t="s">
        <v>3314</v>
      </c>
      <c r="D54" s="664" t="s">
        <v>4073</v>
      </c>
      <c r="E54" s="664" t="s">
        <v>4074</v>
      </c>
      <c r="F54" s="667">
        <v>84</v>
      </c>
      <c r="G54" s="667">
        <v>1848</v>
      </c>
      <c r="H54" s="667">
        <v>1</v>
      </c>
      <c r="I54" s="667">
        <v>22</v>
      </c>
      <c r="J54" s="667">
        <v>58</v>
      </c>
      <c r="K54" s="667">
        <v>1276</v>
      </c>
      <c r="L54" s="667">
        <v>0.69047619047619047</v>
      </c>
      <c r="M54" s="667">
        <v>22</v>
      </c>
      <c r="N54" s="667">
        <v>91</v>
      </c>
      <c r="O54" s="667">
        <v>2002</v>
      </c>
      <c r="P54" s="680">
        <v>1.0833333333333333</v>
      </c>
      <c r="Q54" s="668">
        <v>22</v>
      </c>
    </row>
    <row r="55" spans="1:17" ht="14.4" customHeight="1" x14ac:dyDescent="0.3">
      <c r="A55" s="663" t="s">
        <v>4061</v>
      </c>
      <c r="B55" s="664" t="s">
        <v>4062</v>
      </c>
      <c r="C55" s="664" t="s">
        <v>3314</v>
      </c>
      <c r="D55" s="664" t="s">
        <v>4075</v>
      </c>
      <c r="E55" s="664" t="s">
        <v>4076</v>
      </c>
      <c r="F55" s="667"/>
      <c r="G55" s="667"/>
      <c r="H55" s="667"/>
      <c r="I55" s="667"/>
      <c r="J55" s="667">
        <v>1</v>
      </c>
      <c r="K55" s="667">
        <v>68</v>
      </c>
      <c r="L55" s="667"/>
      <c r="M55" s="667">
        <v>68</v>
      </c>
      <c r="N55" s="667"/>
      <c r="O55" s="667"/>
      <c r="P55" s="680"/>
      <c r="Q55" s="668"/>
    </row>
    <row r="56" spans="1:17" ht="14.4" customHeight="1" x14ac:dyDescent="0.3">
      <c r="A56" s="663" t="s">
        <v>4061</v>
      </c>
      <c r="B56" s="664" t="s">
        <v>4062</v>
      </c>
      <c r="C56" s="664" t="s">
        <v>3314</v>
      </c>
      <c r="D56" s="664" t="s">
        <v>4077</v>
      </c>
      <c r="E56" s="664" t="s">
        <v>4078</v>
      </c>
      <c r="F56" s="667"/>
      <c r="G56" s="667"/>
      <c r="H56" s="667"/>
      <c r="I56" s="667"/>
      <c r="J56" s="667">
        <v>1</v>
      </c>
      <c r="K56" s="667">
        <v>62</v>
      </c>
      <c r="L56" s="667"/>
      <c r="M56" s="667">
        <v>62</v>
      </c>
      <c r="N56" s="667">
        <v>1</v>
      </c>
      <c r="O56" s="667">
        <v>62</v>
      </c>
      <c r="P56" s="680"/>
      <c r="Q56" s="668">
        <v>62</v>
      </c>
    </row>
    <row r="57" spans="1:17" ht="14.4" customHeight="1" x14ac:dyDescent="0.3">
      <c r="A57" s="663" t="s">
        <v>4061</v>
      </c>
      <c r="B57" s="664" t="s">
        <v>4062</v>
      </c>
      <c r="C57" s="664" t="s">
        <v>3314</v>
      </c>
      <c r="D57" s="664" t="s">
        <v>4079</v>
      </c>
      <c r="E57" s="664" t="s">
        <v>4080</v>
      </c>
      <c r="F57" s="667">
        <v>4</v>
      </c>
      <c r="G57" s="667">
        <v>248</v>
      </c>
      <c r="H57" s="667">
        <v>1</v>
      </c>
      <c r="I57" s="667">
        <v>62</v>
      </c>
      <c r="J57" s="667">
        <v>5</v>
      </c>
      <c r="K57" s="667">
        <v>310</v>
      </c>
      <c r="L57" s="667">
        <v>1.25</v>
      </c>
      <c r="M57" s="667">
        <v>62</v>
      </c>
      <c r="N57" s="667">
        <v>11</v>
      </c>
      <c r="O57" s="667">
        <v>682</v>
      </c>
      <c r="P57" s="680">
        <v>2.75</v>
      </c>
      <c r="Q57" s="668">
        <v>62</v>
      </c>
    </row>
    <row r="58" spans="1:17" ht="14.4" customHeight="1" x14ac:dyDescent="0.3">
      <c r="A58" s="663" t="s">
        <v>4061</v>
      </c>
      <c r="B58" s="664" t="s">
        <v>4062</v>
      </c>
      <c r="C58" s="664" t="s">
        <v>3314</v>
      </c>
      <c r="D58" s="664" t="s">
        <v>4081</v>
      </c>
      <c r="E58" s="664" t="s">
        <v>4082</v>
      </c>
      <c r="F58" s="667"/>
      <c r="G58" s="667"/>
      <c r="H58" s="667"/>
      <c r="I58" s="667"/>
      <c r="J58" s="667">
        <v>1</v>
      </c>
      <c r="K58" s="667">
        <v>394</v>
      </c>
      <c r="L58" s="667"/>
      <c r="M58" s="667">
        <v>394</v>
      </c>
      <c r="N58" s="667"/>
      <c r="O58" s="667"/>
      <c r="P58" s="680"/>
      <c r="Q58" s="668"/>
    </row>
    <row r="59" spans="1:17" ht="14.4" customHeight="1" x14ac:dyDescent="0.3">
      <c r="A59" s="663" t="s">
        <v>4061</v>
      </c>
      <c r="B59" s="664" t="s">
        <v>4062</v>
      </c>
      <c r="C59" s="664" t="s">
        <v>3314</v>
      </c>
      <c r="D59" s="664" t="s">
        <v>4083</v>
      </c>
      <c r="E59" s="664" t="s">
        <v>4084</v>
      </c>
      <c r="F59" s="667">
        <v>6</v>
      </c>
      <c r="G59" s="667">
        <v>5922</v>
      </c>
      <c r="H59" s="667">
        <v>1</v>
      </c>
      <c r="I59" s="667">
        <v>987</v>
      </c>
      <c r="J59" s="667">
        <v>3</v>
      </c>
      <c r="K59" s="667">
        <v>2961</v>
      </c>
      <c r="L59" s="667">
        <v>0.5</v>
      </c>
      <c r="M59" s="667">
        <v>987</v>
      </c>
      <c r="N59" s="667">
        <v>22</v>
      </c>
      <c r="O59" s="667">
        <v>21736</v>
      </c>
      <c r="P59" s="680">
        <v>3.6703816278284362</v>
      </c>
      <c r="Q59" s="668">
        <v>988</v>
      </c>
    </row>
    <row r="60" spans="1:17" ht="14.4" customHeight="1" x14ac:dyDescent="0.3">
      <c r="A60" s="663" t="s">
        <v>4061</v>
      </c>
      <c r="B60" s="664" t="s">
        <v>4062</v>
      </c>
      <c r="C60" s="664" t="s">
        <v>3314</v>
      </c>
      <c r="D60" s="664" t="s">
        <v>4085</v>
      </c>
      <c r="E60" s="664" t="s">
        <v>4086</v>
      </c>
      <c r="F60" s="667">
        <v>1</v>
      </c>
      <c r="G60" s="667">
        <v>63</v>
      </c>
      <c r="H60" s="667">
        <v>1</v>
      </c>
      <c r="I60" s="667">
        <v>63</v>
      </c>
      <c r="J60" s="667"/>
      <c r="K60" s="667"/>
      <c r="L60" s="667"/>
      <c r="M60" s="667"/>
      <c r="N60" s="667">
        <v>1</v>
      </c>
      <c r="O60" s="667">
        <v>63</v>
      </c>
      <c r="P60" s="680">
        <v>1</v>
      </c>
      <c r="Q60" s="668">
        <v>63</v>
      </c>
    </row>
    <row r="61" spans="1:17" ht="14.4" customHeight="1" x14ac:dyDescent="0.3">
      <c r="A61" s="663" t="s">
        <v>4061</v>
      </c>
      <c r="B61" s="664" t="s">
        <v>4062</v>
      </c>
      <c r="C61" s="664" t="s">
        <v>3314</v>
      </c>
      <c r="D61" s="664" t="s">
        <v>4087</v>
      </c>
      <c r="E61" s="664" t="s">
        <v>4088</v>
      </c>
      <c r="F61" s="667">
        <v>15</v>
      </c>
      <c r="G61" s="667">
        <v>255</v>
      </c>
      <c r="H61" s="667">
        <v>1</v>
      </c>
      <c r="I61" s="667">
        <v>17</v>
      </c>
      <c r="J61" s="667">
        <v>23</v>
      </c>
      <c r="K61" s="667">
        <v>391</v>
      </c>
      <c r="L61" s="667">
        <v>1.5333333333333334</v>
      </c>
      <c r="M61" s="667">
        <v>17</v>
      </c>
      <c r="N61" s="667">
        <v>31</v>
      </c>
      <c r="O61" s="667">
        <v>527</v>
      </c>
      <c r="P61" s="680">
        <v>2.0666666666666669</v>
      </c>
      <c r="Q61" s="668">
        <v>17</v>
      </c>
    </row>
    <row r="62" spans="1:17" ht="14.4" customHeight="1" x14ac:dyDescent="0.3">
      <c r="A62" s="663" t="s">
        <v>4061</v>
      </c>
      <c r="B62" s="664" t="s">
        <v>4062</v>
      </c>
      <c r="C62" s="664" t="s">
        <v>3314</v>
      </c>
      <c r="D62" s="664" t="s">
        <v>4089</v>
      </c>
      <c r="E62" s="664" t="s">
        <v>4090</v>
      </c>
      <c r="F62" s="667">
        <v>1</v>
      </c>
      <c r="G62" s="667">
        <v>47</v>
      </c>
      <c r="H62" s="667">
        <v>1</v>
      </c>
      <c r="I62" s="667">
        <v>47</v>
      </c>
      <c r="J62" s="667">
        <v>3</v>
      </c>
      <c r="K62" s="667">
        <v>141</v>
      </c>
      <c r="L62" s="667">
        <v>3</v>
      </c>
      <c r="M62" s="667">
        <v>47</v>
      </c>
      <c r="N62" s="667">
        <v>1</v>
      </c>
      <c r="O62" s="667">
        <v>47</v>
      </c>
      <c r="P62" s="680">
        <v>1</v>
      </c>
      <c r="Q62" s="668">
        <v>47</v>
      </c>
    </row>
    <row r="63" spans="1:17" ht="14.4" customHeight="1" x14ac:dyDescent="0.3">
      <c r="A63" s="663" t="s">
        <v>4061</v>
      </c>
      <c r="B63" s="664" t="s">
        <v>4062</v>
      </c>
      <c r="C63" s="664" t="s">
        <v>3314</v>
      </c>
      <c r="D63" s="664" t="s">
        <v>4091</v>
      </c>
      <c r="E63" s="664" t="s">
        <v>4092</v>
      </c>
      <c r="F63" s="667"/>
      <c r="G63" s="667"/>
      <c r="H63" s="667"/>
      <c r="I63" s="667"/>
      <c r="J63" s="667"/>
      <c r="K63" s="667"/>
      <c r="L63" s="667"/>
      <c r="M63" s="667"/>
      <c r="N63" s="667">
        <v>1</v>
      </c>
      <c r="O63" s="667">
        <v>19</v>
      </c>
      <c r="P63" s="680"/>
      <c r="Q63" s="668">
        <v>19</v>
      </c>
    </row>
    <row r="64" spans="1:17" ht="14.4" customHeight="1" x14ac:dyDescent="0.3">
      <c r="A64" s="663" t="s">
        <v>4061</v>
      </c>
      <c r="B64" s="664" t="s">
        <v>4062</v>
      </c>
      <c r="C64" s="664" t="s">
        <v>3314</v>
      </c>
      <c r="D64" s="664" t="s">
        <v>4093</v>
      </c>
      <c r="E64" s="664" t="s">
        <v>4094</v>
      </c>
      <c r="F64" s="667"/>
      <c r="G64" s="667"/>
      <c r="H64" s="667"/>
      <c r="I64" s="667"/>
      <c r="J64" s="667"/>
      <c r="K64" s="667"/>
      <c r="L64" s="667"/>
      <c r="M64" s="667"/>
      <c r="N64" s="667">
        <v>1</v>
      </c>
      <c r="O64" s="667">
        <v>313</v>
      </c>
      <c r="P64" s="680"/>
      <c r="Q64" s="668">
        <v>313</v>
      </c>
    </row>
    <row r="65" spans="1:17" ht="14.4" customHeight="1" x14ac:dyDescent="0.3">
      <c r="A65" s="663" t="s">
        <v>4061</v>
      </c>
      <c r="B65" s="664" t="s">
        <v>4062</v>
      </c>
      <c r="C65" s="664" t="s">
        <v>3314</v>
      </c>
      <c r="D65" s="664" t="s">
        <v>4095</v>
      </c>
      <c r="E65" s="664" t="s">
        <v>4096</v>
      </c>
      <c r="F65" s="667">
        <v>2</v>
      </c>
      <c r="G65" s="667">
        <v>1703</v>
      </c>
      <c r="H65" s="667">
        <v>1</v>
      </c>
      <c r="I65" s="667">
        <v>851.5</v>
      </c>
      <c r="J65" s="667">
        <v>2</v>
      </c>
      <c r="K65" s="667">
        <v>1704</v>
      </c>
      <c r="L65" s="667">
        <v>1.0005871990604815</v>
      </c>
      <c r="M65" s="667">
        <v>852</v>
      </c>
      <c r="N65" s="667">
        <v>8</v>
      </c>
      <c r="O65" s="667">
        <v>6824</v>
      </c>
      <c r="P65" s="680">
        <v>4.0070463887257777</v>
      </c>
      <c r="Q65" s="668">
        <v>853</v>
      </c>
    </row>
    <row r="66" spans="1:17" ht="14.4" customHeight="1" x14ac:dyDescent="0.3">
      <c r="A66" s="663" t="s">
        <v>4061</v>
      </c>
      <c r="B66" s="664" t="s">
        <v>4062</v>
      </c>
      <c r="C66" s="664" t="s">
        <v>3314</v>
      </c>
      <c r="D66" s="664" t="s">
        <v>4097</v>
      </c>
      <c r="E66" s="664" t="s">
        <v>4098</v>
      </c>
      <c r="F66" s="667"/>
      <c r="G66" s="667"/>
      <c r="H66" s="667"/>
      <c r="I66" s="667"/>
      <c r="J66" s="667"/>
      <c r="K66" s="667"/>
      <c r="L66" s="667"/>
      <c r="M66" s="667"/>
      <c r="N66" s="667">
        <v>1</v>
      </c>
      <c r="O66" s="667">
        <v>187</v>
      </c>
      <c r="P66" s="680"/>
      <c r="Q66" s="668">
        <v>187</v>
      </c>
    </row>
    <row r="67" spans="1:17" ht="14.4" customHeight="1" x14ac:dyDescent="0.3">
      <c r="A67" s="663" t="s">
        <v>4061</v>
      </c>
      <c r="B67" s="664" t="s">
        <v>4062</v>
      </c>
      <c r="C67" s="664" t="s">
        <v>3314</v>
      </c>
      <c r="D67" s="664" t="s">
        <v>4099</v>
      </c>
      <c r="E67" s="664" t="s">
        <v>4100</v>
      </c>
      <c r="F67" s="667">
        <v>1</v>
      </c>
      <c r="G67" s="667">
        <v>309</v>
      </c>
      <c r="H67" s="667">
        <v>1</v>
      </c>
      <c r="I67" s="667">
        <v>309</v>
      </c>
      <c r="J67" s="667"/>
      <c r="K67" s="667"/>
      <c r="L67" s="667"/>
      <c r="M67" s="667"/>
      <c r="N67" s="667"/>
      <c r="O67" s="667"/>
      <c r="P67" s="680"/>
      <c r="Q67" s="668"/>
    </row>
    <row r="68" spans="1:17" ht="14.4" customHeight="1" x14ac:dyDescent="0.3">
      <c r="A68" s="663" t="s">
        <v>4061</v>
      </c>
      <c r="B68" s="664" t="s">
        <v>4062</v>
      </c>
      <c r="C68" s="664" t="s">
        <v>3314</v>
      </c>
      <c r="D68" s="664" t="s">
        <v>4101</v>
      </c>
      <c r="E68" s="664" t="s">
        <v>4102</v>
      </c>
      <c r="F68" s="667">
        <v>1</v>
      </c>
      <c r="G68" s="667">
        <v>783</v>
      </c>
      <c r="H68" s="667">
        <v>1</v>
      </c>
      <c r="I68" s="667">
        <v>783</v>
      </c>
      <c r="J68" s="667"/>
      <c r="K68" s="667"/>
      <c r="L68" s="667"/>
      <c r="M68" s="667"/>
      <c r="N68" s="667">
        <v>1</v>
      </c>
      <c r="O68" s="667">
        <v>787</v>
      </c>
      <c r="P68" s="680">
        <v>1.0051085568326947</v>
      </c>
      <c r="Q68" s="668">
        <v>787</v>
      </c>
    </row>
    <row r="69" spans="1:17" ht="14.4" customHeight="1" x14ac:dyDescent="0.3">
      <c r="A69" s="663" t="s">
        <v>4061</v>
      </c>
      <c r="B69" s="664" t="s">
        <v>4062</v>
      </c>
      <c r="C69" s="664" t="s">
        <v>3314</v>
      </c>
      <c r="D69" s="664" t="s">
        <v>4103</v>
      </c>
      <c r="E69" s="664" t="s">
        <v>4104</v>
      </c>
      <c r="F69" s="667"/>
      <c r="G69" s="667"/>
      <c r="H69" s="667"/>
      <c r="I69" s="667"/>
      <c r="J69" s="667">
        <v>1</v>
      </c>
      <c r="K69" s="667">
        <v>363</v>
      </c>
      <c r="L69" s="667"/>
      <c r="M69" s="667">
        <v>363</v>
      </c>
      <c r="N69" s="667"/>
      <c r="O69" s="667"/>
      <c r="P69" s="680"/>
      <c r="Q69" s="668"/>
    </row>
    <row r="70" spans="1:17" ht="14.4" customHeight="1" x14ac:dyDescent="0.3">
      <c r="A70" s="663" t="s">
        <v>4061</v>
      </c>
      <c r="B70" s="664" t="s">
        <v>4062</v>
      </c>
      <c r="C70" s="664" t="s">
        <v>3314</v>
      </c>
      <c r="D70" s="664" t="s">
        <v>4105</v>
      </c>
      <c r="E70" s="664" t="s">
        <v>4106</v>
      </c>
      <c r="F70" s="667"/>
      <c r="G70" s="667"/>
      <c r="H70" s="667"/>
      <c r="I70" s="667"/>
      <c r="J70" s="667"/>
      <c r="K70" s="667"/>
      <c r="L70" s="667"/>
      <c r="M70" s="667"/>
      <c r="N70" s="667">
        <v>1</v>
      </c>
      <c r="O70" s="667">
        <v>229</v>
      </c>
      <c r="P70" s="680"/>
      <c r="Q70" s="668">
        <v>229</v>
      </c>
    </row>
    <row r="71" spans="1:17" ht="14.4" customHeight="1" x14ac:dyDescent="0.3">
      <c r="A71" s="663" t="s">
        <v>4061</v>
      </c>
      <c r="B71" s="664" t="s">
        <v>4062</v>
      </c>
      <c r="C71" s="664" t="s">
        <v>3314</v>
      </c>
      <c r="D71" s="664" t="s">
        <v>4107</v>
      </c>
      <c r="E71" s="664" t="s">
        <v>4108</v>
      </c>
      <c r="F71" s="667"/>
      <c r="G71" s="667"/>
      <c r="H71" s="667"/>
      <c r="I71" s="667"/>
      <c r="J71" s="667">
        <v>1</v>
      </c>
      <c r="K71" s="667">
        <v>561</v>
      </c>
      <c r="L71" s="667"/>
      <c r="M71" s="667">
        <v>561</v>
      </c>
      <c r="N71" s="667"/>
      <c r="O71" s="667"/>
      <c r="P71" s="680"/>
      <c r="Q71" s="668"/>
    </row>
    <row r="72" spans="1:17" ht="14.4" customHeight="1" x14ac:dyDescent="0.3">
      <c r="A72" s="663" t="s">
        <v>4061</v>
      </c>
      <c r="B72" s="664" t="s">
        <v>4062</v>
      </c>
      <c r="C72" s="664" t="s">
        <v>3314</v>
      </c>
      <c r="D72" s="664" t="s">
        <v>4109</v>
      </c>
      <c r="E72" s="664" t="s">
        <v>4110</v>
      </c>
      <c r="F72" s="667"/>
      <c r="G72" s="667"/>
      <c r="H72" s="667"/>
      <c r="I72" s="667"/>
      <c r="J72" s="667">
        <v>1</v>
      </c>
      <c r="K72" s="667">
        <v>132</v>
      </c>
      <c r="L72" s="667"/>
      <c r="M72" s="667">
        <v>132</v>
      </c>
      <c r="N72" s="667"/>
      <c r="O72" s="667"/>
      <c r="P72" s="680"/>
      <c r="Q72" s="668"/>
    </row>
    <row r="73" spans="1:17" ht="14.4" customHeight="1" x14ac:dyDescent="0.3">
      <c r="A73" s="663" t="s">
        <v>4061</v>
      </c>
      <c r="B73" s="664" t="s">
        <v>4062</v>
      </c>
      <c r="C73" s="664" t="s">
        <v>3314</v>
      </c>
      <c r="D73" s="664" t="s">
        <v>4111</v>
      </c>
      <c r="E73" s="664" t="s">
        <v>4112</v>
      </c>
      <c r="F73" s="667">
        <v>1</v>
      </c>
      <c r="G73" s="667">
        <v>940</v>
      </c>
      <c r="H73" s="667">
        <v>1</v>
      </c>
      <c r="I73" s="667">
        <v>940</v>
      </c>
      <c r="J73" s="667"/>
      <c r="K73" s="667"/>
      <c r="L73" s="667"/>
      <c r="M73" s="667"/>
      <c r="N73" s="667"/>
      <c r="O73" s="667"/>
      <c r="P73" s="680"/>
      <c r="Q73" s="668"/>
    </row>
    <row r="74" spans="1:17" ht="14.4" customHeight="1" x14ac:dyDescent="0.3">
      <c r="A74" s="663" t="s">
        <v>4061</v>
      </c>
      <c r="B74" s="664" t="s">
        <v>4062</v>
      </c>
      <c r="C74" s="664" t="s">
        <v>3314</v>
      </c>
      <c r="D74" s="664" t="s">
        <v>4113</v>
      </c>
      <c r="E74" s="664" t="s">
        <v>4114</v>
      </c>
      <c r="F74" s="667"/>
      <c r="G74" s="667"/>
      <c r="H74" s="667"/>
      <c r="I74" s="667"/>
      <c r="J74" s="667">
        <v>1</v>
      </c>
      <c r="K74" s="667">
        <v>574</v>
      </c>
      <c r="L74" s="667"/>
      <c r="M74" s="667">
        <v>574</v>
      </c>
      <c r="N74" s="667"/>
      <c r="O74" s="667"/>
      <c r="P74" s="680"/>
      <c r="Q74" s="668"/>
    </row>
    <row r="75" spans="1:17" ht="14.4" customHeight="1" x14ac:dyDescent="0.3">
      <c r="A75" s="663" t="s">
        <v>4061</v>
      </c>
      <c r="B75" s="664" t="s">
        <v>4062</v>
      </c>
      <c r="C75" s="664" t="s">
        <v>3314</v>
      </c>
      <c r="D75" s="664" t="s">
        <v>4115</v>
      </c>
      <c r="E75" s="664" t="s">
        <v>4116</v>
      </c>
      <c r="F75" s="667">
        <v>84</v>
      </c>
      <c r="G75" s="667">
        <v>2499</v>
      </c>
      <c r="H75" s="667">
        <v>1</v>
      </c>
      <c r="I75" s="667">
        <v>29.75</v>
      </c>
      <c r="J75" s="667">
        <v>58</v>
      </c>
      <c r="K75" s="667">
        <v>1740</v>
      </c>
      <c r="L75" s="667">
        <v>0.69627851140456187</v>
      </c>
      <c r="M75" s="667">
        <v>30</v>
      </c>
      <c r="N75" s="667">
        <v>95</v>
      </c>
      <c r="O75" s="667">
        <v>2850</v>
      </c>
      <c r="P75" s="680">
        <v>1.1404561824729893</v>
      </c>
      <c r="Q75" s="668">
        <v>30</v>
      </c>
    </row>
    <row r="76" spans="1:17" ht="14.4" customHeight="1" x14ac:dyDescent="0.3">
      <c r="A76" s="663" t="s">
        <v>4061</v>
      </c>
      <c r="B76" s="664" t="s">
        <v>4062</v>
      </c>
      <c r="C76" s="664" t="s">
        <v>3314</v>
      </c>
      <c r="D76" s="664" t="s">
        <v>4117</v>
      </c>
      <c r="E76" s="664" t="s">
        <v>4118</v>
      </c>
      <c r="F76" s="667">
        <v>4</v>
      </c>
      <c r="G76" s="667">
        <v>48</v>
      </c>
      <c r="H76" s="667">
        <v>1</v>
      </c>
      <c r="I76" s="667">
        <v>12</v>
      </c>
      <c r="J76" s="667">
        <v>3</v>
      </c>
      <c r="K76" s="667">
        <v>36</v>
      </c>
      <c r="L76" s="667">
        <v>0.75</v>
      </c>
      <c r="M76" s="667">
        <v>12</v>
      </c>
      <c r="N76" s="667">
        <v>10</v>
      </c>
      <c r="O76" s="667">
        <v>120</v>
      </c>
      <c r="P76" s="680">
        <v>2.5</v>
      </c>
      <c r="Q76" s="668">
        <v>12</v>
      </c>
    </row>
    <row r="77" spans="1:17" ht="14.4" customHeight="1" x14ac:dyDescent="0.3">
      <c r="A77" s="663" t="s">
        <v>4061</v>
      </c>
      <c r="B77" s="664" t="s">
        <v>4062</v>
      </c>
      <c r="C77" s="664" t="s">
        <v>3314</v>
      </c>
      <c r="D77" s="664" t="s">
        <v>4119</v>
      </c>
      <c r="E77" s="664" t="s">
        <v>4120</v>
      </c>
      <c r="F77" s="667">
        <v>2</v>
      </c>
      <c r="G77" s="667">
        <v>364</v>
      </c>
      <c r="H77" s="667">
        <v>1</v>
      </c>
      <c r="I77" s="667">
        <v>182</v>
      </c>
      <c r="J77" s="667">
        <v>1</v>
      </c>
      <c r="K77" s="667">
        <v>182</v>
      </c>
      <c r="L77" s="667">
        <v>0.5</v>
      </c>
      <c r="M77" s="667">
        <v>182</v>
      </c>
      <c r="N77" s="667">
        <v>1</v>
      </c>
      <c r="O77" s="667">
        <v>183</v>
      </c>
      <c r="P77" s="680">
        <v>0.50274725274725274</v>
      </c>
      <c r="Q77" s="668">
        <v>183</v>
      </c>
    </row>
    <row r="78" spans="1:17" ht="14.4" customHeight="1" x14ac:dyDescent="0.3">
      <c r="A78" s="663" t="s">
        <v>4061</v>
      </c>
      <c r="B78" s="664" t="s">
        <v>4062</v>
      </c>
      <c r="C78" s="664" t="s">
        <v>3314</v>
      </c>
      <c r="D78" s="664" t="s">
        <v>4121</v>
      </c>
      <c r="E78" s="664" t="s">
        <v>4122</v>
      </c>
      <c r="F78" s="667"/>
      <c r="G78" s="667"/>
      <c r="H78" s="667"/>
      <c r="I78" s="667"/>
      <c r="J78" s="667">
        <v>2</v>
      </c>
      <c r="K78" s="667">
        <v>144</v>
      </c>
      <c r="L78" s="667"/>
      <c r="M78" s="667">
        <v>72</v>
      </c>
      <c r="N78" s="667">
        <v>2</v>
      </c>
      <c r="O78" s="667">
        <v>146</v>
      </c>
      <c r="P78" s="680"/>
      <c r="Q78" s="668">
        <v>73</v>
      </c>
    </row>
    <row r="79" spans="1:17" ht="14.4" customHeight="1" x14ac:dyDescent="0.3">
      <c r="A79" s="663" t="s">
        <v>4061</v>
      </c>
      <c r="B79" s="664" t="s">
        <v>4062</v>
      </c>
      <c r="C79" s="664" t="s">
        <v>3314</v>
      </c>
      <c r="D79" s="664" t="s">
        <v>4123</v>
      </c>
      <c r="E79" s="664" t="s">
        <v>4124</v>
      </c>
      <c r="F79" s="667"/>
      <c r="G79" s="667"/>
      <c r="H79" s="667"/>
      <c r="I79" s="667"/>
      <c r="J79" s="667">
        <v>1</v>
      </c>
      <c r="K79" s="667">
        <v>183</v>
      </c>
      <c r="L79" s="667"/>
      <c r="M79" s="667">
        <v>183</v>
      </c>
      <c r="N79" s="667"/>
      <c r="O79" s="667"/>
      <c r="P79" s="680"/>
      <c r="Q79" s="668"/>
    </row>
    <row r="80" spans="1:17" ht="14.4" customHeight="1" x14ac:dyDescent="0.3">
      <c r="A80" s="663" t="s">
        <v>4061</v>
      </c>
      <c r="B80" s="664" t="s">
        <v>4062</v>
      </c>
      <c r="C80" s="664" t="s">
        <v>3314</v>
      </c>
      <c r="D80" s="664" t="s">
        <v>4018</v>
      </c>
      <c r="E80" s="664" t="s">
        <v>4019</v>
      </c>
      <c r="F80" s="667">
        <v>1</v>
      </c>
      <c r="G80" s="667">
        <v>1245</v>
      </c>
      <c r="H80" s="667">
        <v>1</v>
      </c>
      <c r="I80" s="667">
        <v>1245</v>
      </c>
      <c r="J80" s="667"/>
      <c r="K80" s="667"/>
      <c r="L80" s="667"/>
      <c r="M80" s="667"/>
      <c r="N80" s="667"/>
      <c r="O80" s="667"/>
      <c r="P80" s="680"/>
      <c r="Q80" s="668"/>
    </row>
    <row r="81" spans="1:17" ht="14.4" customHeight="1" x14ac:dyDescent="0.3">
      <c r="A81" s="663" t="s">
        <v>4061</v>
      </c>
      <c r="B81" s="664" t="s">
        <v>4062</v>
      </c>
      <c r="C81" s="664" t="s">
        <v>3314</v>
      </c>
      <c r="D81" s="664" t="s">
        <v>4125</v>
      </c>
      <c r="E81" s="664" t="s">
        <v>4126</v>
      </c>
      <c r="F81" s="667">
        <v>66</v>
      </c>
      <c r="G81" s="667">
        <v>9752</v>
      </c>
      <c r="H81" s="667">
        <v>1</v>
      </c>
      <c r="I81" s="667">
        <v>147.75757575757575</v>
      </c>
      <c r="J81" s="667">
        <v>62</v>
      </c>
      <c r="K81" s="667">
        <v>9176</v>
      </c>
      <c r="L81" s="667">
        <v>0.94093519278096804</v>
      </c>
      <c r="M81" s="667">
        <v>148</v>
      </c>
      <c r="N81" s="667">
        <v>195</v>
      </c>
      <c r="O81" s="667">
        <v>29055</v>
      </c>
      <c r="P81" s="680">
        <v>2.979388843314192</v>
      </c>
      <c r="Q81" s="668">
        <v>149</v>
      </c>
    </row>
    <row r="82" spans="1:17" ht="14.4" customHeight="1" x14ac:dyDescent="0.3">
      <c r="A82" s="663" t="s">
        <v>4061</v>
      </c>
      <c r="B82" s="664" t="s">
        <v>4062</v>
      </c>
      <c r="C82" s="664" t="s">
        <v>3314</v>
      </c>
      <c r="D82" s="664" t="s">
        <v>4127</v>
      </c>
      <c r="E82" s="664" t="s">
        <v>4128</v>
      </c>
      <c r="F82" s="667">
        <v>90</v>
      </c>
      <c r="G82" s="667">
        <v>2676</v>
      </c>
      <c r="H82" s="667">
        <v>1</v>
      </c>
      <c r="I82" s="667">
        <v>29.733333333333334</v>
      </c>
      <c r="J82" s="667">
        <v>61</v>
      </c>
      <c r="K82" s="667">
        <v>1830</v>
      </c>
      <c r="L82" s="667">
        <v>0.68385650224215244</v>
      </c>
      <c r="M82" s="667">
        <v>30</v>
      </c>
      <c r="N82" s="667">
        <v>118</v>
      </c>
      <c r="O82" s="667">
        <v>3540</v>
      </c>
      <c r="P82" s="680">
        <v>1.3228699551569507</v>
      </c>
      <c r="Q82" s="668">
        <v>30</v>
      </c>
    </row>
    <row r="83" spans="1:17" ht="14.4" customHeight="1" x14ac:dyDescent="0.3">
      <c r="A83" s="663" t="s">
        <v>4061</v>
      </c>
      <c r="B83" s="664" t="s">
        <v>4062</v>
      </c>
      <c r="C83" s="664" t="s">
        <v>3314</v>
      </c>
      <c r="D83" s="664" t="s">
        <v>4129</v>
      </c>
      <c r="E83" s="664" t="s">
        <v>4130</v>
      </c>
      <c r="F83" s="667">
        <v>67</v>
      </c>
      <c r="G83" s="667">
        <v>2077</v>
      </c>
      <c r="H83" s="667">
        <v>1</v>
      </c>
      <c r="I83" s="667">
        <v>31</v>
      </c>
      <c r="J83" s="667">
        <v>22</v>
      </c>
      <c r="K83" s="667">
        <v>682</v>
      </c>
      <c r="L83" s="667">
        <v>0.32835820895522388</v>
      </c>
      <c r="M83" s="667">
        <v>31</v>
      </c>
      <c r="N83" s="667">
        <v>19</v>
      </c>
      <c r="O83" s="667">
        <v>589</v>
      </c>
      <c r="P83" s="680">
        <v>0.28358208955223879</v>
      </c>
      <c r="Q83" s="668">
        <v>31</v>
      </c>
    </row>
    <row r="84" spans="1:17" ht="14.4" customHeight="1" x14ac:dyDescent="0.3">
      <c r="A84" s="663" t="s">
        <v>4061</v>
      </c>
      <c r="B84" s="664" t="s">
        <v>4062</v>
      </c>
      <c r="C84" s="664" t="s">
        <v>3314</v>
      </c>
      <c r="D84" s="664" t="s">
        <v>4131</v>
      </c>
      <c r="E84" s="664" t="s">
        <v>4132</v>
      </c>
      <c r="F84" s="667">
        <v>71</v>
      </c>
      <c r="G84" s="667">
        <v>1917</v>
      </c>
      <c r="H84" s="667">
        <v>1</v>
      </c>
      <c r="I84" s="667">
        <v>27</v>
      </c>
      <c r="J84" s="667">
        <v>52</v>
      </c>
      <c r="K84" s="667">
        <v>1404</v>
      </c>
      <c r="L84" s="667">
        <v>0.73239436619718312</v>
      </c>
      <c r="M84" s="667">
        <v>27</v>
      </c>
      <c r="N84" s="667">
        <v>68</v>
      </c>
      <c r="O84" s="667">
        <v>1836</v>
      </c>
      <c r="P84" s="680">
        <v>0.95774647887323938</v>
      </c>
      <c r="Q84" s="668">
        <v>27</v>
      </c>
    </row>
    <row r="85" spans="1:17" ht="14.4" customHeight="1" x14ac:dyDescent="0.3">
      <c r="A85" s="663" t="s">
        <v>4061</v>
      </c>
      <c r="B85" s="664" t="s">
        <v>4062</v>
      </c>
      <c r="C85" s="664" t="s">
        <v>3314</v>
      </c>
      <c r="D85" s="664" t="s">
        <v>4133</v>
      </c>
      <c r="E85" s="664" t="s">
        <v>4134</v>
      </c>
      <c r="F85" s="667"/>
      <c r="G85" s="667"/>
      <c r="H85" s="667"/>
      <c r="I85" s="667"/>
      <c r="J85" s="667">
        <v>1</v>
      </c>
      <c r="K85" s="667">
        <v>255</v>
      </c>
      <c r="L85" s="667"/>
      <c r="M85" s="667">
        <v>255</v>
      </c>
      <c r="N85" s="667"/>
      <c r="O85" s="667"/>
      <c r="P85" s="680"/>
      <c r="Q85" s="668"/>
    </row>
    <row r="86" spans="1:17" ht="14.4" customHeight="1" x14ac:dyDescent="0.3">
      <c r="A86" s="663" t="s">
        <v>4061</v>
      </c>
      <c r="B86" s="664" t="s">
        <v>4062</v>
      </c>
      <c r="C86" s="664" t="s">
        <v>3314</v>
      </c>
      <c r="D86" s="664" t="s">
        <v>4135</v>
      </c>
      <c r="E86" s="664" t="s">
        <v>4136</v>
      </c>
      <c r="F86" s="667">
        <v>2</v>
      </c>
      <c r="G86" s="667">
        <v>44</v>
      </c>
      <c r="H86" s="667">
        <v>1</v>
      </c>
      <c r="I86" s="667">
        <v>22</v>
      </c>
      <c r="J86" s="667">
        <v>1</v>
      </c>
      <c r="K86" s="667">
        <v>22</v>
      </c>
      <c r="L86" s="667">
        <v>0.5</v>
      </c>
      <c r="M86" s="667">
        <v>22</v>
      </c>
      <c r="N86" s="667">
        <v>3</v>
      </c>
      <c r="O86" s="667">
        <v>66</v>
      </c>
      <c r="P86" s="680">
        <v>1.5</v>
      </c>
      <c r="Q86" s="668">
        <v>22</v>
      </c>
    </row>
    <row r="87" spans="1:17" ht="14.4" customHeight="1" x14ac:dyDescent="0.3">
      <c r="A87" s="663" t="s">
        <v>4061</v>
      </c>
      <c r="B87" s="664" t="s">
        <v>4062</v>
      </c>
      <c r="C87" s="664" t="s">
        <v>3314</v>
      </c>
      <c r="D87" s="664" t="s">
        <v>4137</v>
      </c>
      <c r="E87" s="664" t="s">
        <v>4138</v>
      </c>
      <c r="F87" s="667">
        <v>81</v>
      </c>
      <c r="G87" s="667">
        <v>2025</v>
      </c>
      <c r="H87" s="667">
        <v>1</v>
      </c>
      <c r="I87" s="667">
        <v>25</v>
      </c>
      <c r="J87" s="667">
        <v>57</v>
      </c>
      <c r="K87" s="667">
        <v>1425</v>
      </c>
      <c r="L87" s="667">
        <v>0.70370370370370372</v>
      </c>
      <c r="M87" s="667">
        <v>25</v>
      </c>
      <c r="N87" s="667">
        <v>86</v>
      </c>
      <c r="O87" s="667">
        <v>2150</v>
      </c>
      <c r="P87" s="680">
        <v>1.0617283950617284</v>
      </c>
      <c r="Q87" s="668">
        <v>25</v>
      </c>
    </row>
    <row r="88" spans="1:17" ht="14.4" customHeight="1" x14ac:dyDescent="0.3">
      <c r="A88" s="663" t="s">
        <v>4061</v>
      </c>
      <c r="B88" s="664" t="s">
        <v>4062</v>
      </c>
      <c r="C88" s="664" t="s">
        <v>3314</v>
      </c>
      <c r="D88" s="664" t="s">
        <v>4139</v>
      </c>
      <c r="E88" s="664" t="s">
        <v>4140</v>
      </c>
      <c r="F88" s="667">
        <v>1</v>
      </c>
      <c r="G88" s="667">
        <v>33</v>
      </c>
      <c r="H88" s="667">
        <v>1</v>
      </c>
      <c r="I88" s="667">
        <v>33</v>
      </c>
      <c r="J88" s="667"/>
      <c r="K88" s="667"/>
      <c r="L88" s="667"/>
      <c r="M88" s="667"/>
      <c r="N88" s="667">
        <v>2</v>
      </c>
      <c r="O88" s="667">
        <v>66</v>
      </c>
      <c r="P88" s="680">
        <v>2</v>
      </c>
      <c r="Q88" s="668">
        <v>33</v>
      </c>
    </row>
    <row r="89" spans="1:17" ht="14.4" customHeight="1" x14ac:dyDescent="0.3">
      <c r="A89" s="663" t="s">
        <v>4061</v>
      </c>
      <c r="B89" s="664" t="s">
        <v>4062</v>
      </c>
      <c r="C89" s="664" t="s">
        <v>3314</v>
      </c>
      <c r="D89" s="664" t="s">
        <v>4141</v>
      </c>
      <c r="E89" s="664" t="s">
        <v>4142</v>
      </c>
      <c r="F89" s="667">
        <v>1</v>
      </c>
      <c r="G89" s="667">
        <v>30</v>
      </c>
      <c r="H89" s="667">
        <v>1</v>
      </c>
      <c r="I89" s="667">
        <v>30</v>
      </c>
      <c r="J89" s="667">
        <v>1</v>
      </c>
      <c r="K89" s="667">
        <v>30</v>
      </c>
      <c r="L89" s="667">
        <v>1</v>
      </c>
      <c r="M89" s="667">
        <v>30</v>
      </c>
      <c r="N89" s="667"/>
      <c r="O89" s="667"/>
      <c r="P89" s="680"/>
      <c r="Q89" s="668"/>
    </row>
    <row r="90" spans="1:17" ht="14.4" customHeight="1" x14ac:dyDescent="0.3">
      <c r="A90" s="663" t="s">
        <v>4061</v>
      </c>
      <c r="B90" s="664" t="s">
        <v>4062</v>
      </c>
      <c r="C90" s="664" t="s">
        <v>3314</v>
      </c>
      <c r="D90" s="664" t="s">
        <v>4143</v>
      </c>
      <c r="E90" s="664" t="s">
        <v>4144</v>
      </c>
      <c r="F90" s="667">
        <v>9</v>
      </c>
      <c r="G90" s="667">
        <v>234</v>
      </c>
      <c r="H90" s="667">
        <v>1</v>
      </c>
      <c r="I90" s="667">
        <v>26</v>
      </c>
      <c r="J90" s="667">
        <v>1</v>
      </c>
      <c r="K90" s="667">
        <v>26</v>
      </c>
      <c r="L90" s="667">
        <v>0.1111111111111111</v>
      </c>
      <c r="M90" s="667">
        <v>26</v>
      </c>
      <c r="N90" s="667">
        <v>6</v>
      </c>
      <c r="O90" s="667">
        <v>156</v>
      </c>
      <c r="P90" s="680">
        <v>0.66666666666666663</v>
      </c>
      <c r="Q90" s="668">
        <v>26</v>
      </c>
    </row>
    <row r="91" spans="1:17" ht="14.4" customHeight="1" x14ac:dyDescent="0.3">
      <c r="A91" s="663" t="s">
        <v>4061</v>
      </c>
      <c r="B91" s="664" t="s">
        <v>4062</v>
      </c>
      <c r="C91" s="664" t="s">
        <v>3314</v>
      </c>
      <c r="D91" s="664" t="s">
        <v>4145</v>
      </c>
      <c r="E91" s="664" t="s">
        <v>4146</v>
      </c>
      <c r="F91" s="667">
        <v>1</v>
      </c>
      <c r="G91" s="667">
        <v>84</v>
      </c>
      <c r="H91" s="667">
        <v>1</v>
      </c>
      <c r="I91" s="667">
        <v>84</v>
      </c>
      <c r="J91" s="667">
        <v>1</v>
      </c>
      <c r="K91" s="667">
        <v>84</v>
      </c>
      <c r="L91" s="667">
        <v>1</v>
      </c>
      <c r="M91" s="667">
        <v>84</v>
      </c>
      <c r="N91" s="667">
        <v>2</v>
      </c>
      <c r="O91" s="667">
        <v>168</v>
      </c>
      <c r="P91" s="680">
        <v>2</v>
      </c>
      <c r="Q91" s="668">
        <v>84</v>
      </c>
    </row>
    <row r="92" spans="1:17" ht="14.4" customHeight="1" x14ac:dyDescent="0.3">
      <c r="A92" s="663" t="s">
        <v>4061</v>
      </c>
      <c r="B92" s="664" t="s">
        <v>4062</v>
      </c>
      <c r="C92" s="664" t="s">
        <v>3314</v>
      </c>
      <c r="D92" s="664" t="s">
        <v>4147</v>
      </c>
      <c r="E92" s="664" t="s">
        <v>4148</v>
      </c>
      <c r="F92" s="667">
        <v>2</v>
      </c>
      <c r="G92" s="667">
        <v>350</v>
      </c>
      <c r="H92" s="667">
        <v>1</v>
      </c>
      <c r="I92" s="667">
        <v>175</v>
      </c>
      <c r="J92" s="667">
        <v>2</v>
      </c>
      <c r="K92" s="667">
        <v>350</v>
      </c>
      <c r="L92" s="667">
        <v>1</v>
      </c>
      <c r="M92" s="667">
        <v>175</v>
      </c>
      <c r="N92" s="667">
        <v>1</v>
      </c>
      <c r="O92" s="667">
        <v>176</v>
      </c>
      <c r="P92" s="680">
        <v>0.50285714285714289</v>
      </c>
      <c r="Q92" s="668">
        <v>176</v>
      </c>
    </row>
    <row r="93" spans="1:17" ht="14.4" customHeight="1" x14ac:dyDescent="0.3">
      <c r="A93" s="663" t="s">
        <v>4061</v>
      </c>
      <c r="B93" s="664" t="s">
        <v>4062</v>
      </c>
      <c r="C93" s="664" t="s">
        <v>3314</v>
      </c>
      <c r="D93" s="664" t="s">
        <v>4149</v>
      </c>
      <c r="E93" s="664" t="s">
        <v>4150</v>
      </c>
      <c r="F93" s="667"/>
      <c r="G93" s="667"/>
      <c r="H93" s="667"/>
      <c r="I93" s="667"/>
      <c r="J93" s="667"/>
      <c r="K93" s="667"/>
      <c r="L93" s="667"/>
      <c r="M93" s="667"/>
      <c r="N93" s="667">
        <v>1</v>
      </c>
      <c r="O93" s="667">
        <v>253</v>
      </c>
      <c r="P93" s="680"/>
      <c r="Q93" s="668">
        <v>253</v>
      </c>
    </row>
    <row r="94" spans="1:17" ht="14.4" customHeight="1" x14ac:dyDescent="0.3">
      <c r="A94" s="663" t="s">
        <v>4061</v>
      </c>
      <c r="B94" s="664" t="s">
        <v>4062</v>
      </c>
      <c r="C94" s="664" t="s">
        <v>3314</v>
      </c>
      <c r="D94" s="664" t="s">
        <v>4151</v>
      </c>
      <c r="E94" s="664" t="s">
        <v>4152</v>
      </c>
      <c r="F94" s="667">
        <v>18</v>
      </c>
      <c r="G94" s="667">
        <v>270</v>
      </c>
      <c r="H94" s="667">
        <v>1</v>
      </c>
      <c r="I94" s="667">
        <v>15</v>
      </c>
      <c r="J94" s="667">
        <v>24</v>
      </c>
      <c r="K94" s="667">
        <v>360</v>
      </c>
      <c r="L94" s="667">
        <v>1.3333333333333333</v>
      </c>
      <c r="M94" s="667">
        <v>15</v>
      </c>
      <c r="N94" s="667">
        <v>31</v>
      </c>
      <c r="O94" s="667">
        <v>465</v>
      </c>
      <c r="P94" s="680">
        <v>1.7222222222222223</v>
      </c>
      <c r="Q94" s="668">
        <v>15</v>
      </c>
    </row>
    <row r="95" spans="1:17" ht="14.4" customHeight="1" x14ac:dyDescent="0.3">
      <c r="A95" s="663" t="s">
        <v>4061</v>
      </c>
      <c r="B95" s="664" t="s">
        <v>4062</v>
      </c>
      <c r="C95" s="664" t="s">
        <v>3314</v>
      </c>
      <c r="D95" s="664" t="s">
        <v>4153</v>
      </c>
      <c r="E95" s="664" t="s">
        <v>4154</v>
      </c>
      <c r="F95" s="667">
        <v>4</v>
      </c>
      <c r="G95" s="667">
        <v>92</v>
      </c>
      <c r="H95" s="667">
        <v>1</v>
      </c>
      <c r="I95" s="667">
        <v>23</v>
      </c>
      <c r="J95" s="667">
        <v>2</v>
      </c>
      <c r="K95" s="667">
        <v>46</v>
      </c>
      <c r="L95" s="667">
        <v>0.5</v>
      </c>
      <c r="M95" s="667">
        <v>23</v>
      </c>
      <c r="N95" s="667">
        <v>7</v>
      </c>
      <c r="O95" s="667">
        <v>161</v>
      </c>
      <c r="P95" s="680">
        <v>1.75</v>
      </c>
      <c r="Q95" s="668">
        <v>23</v>
      </c>
    </row>
    <row r="96" spans="1:17" ht="14.4" customHeight="1" x14ac:dyDescent="0.3">
      <c r="A96" s="663" t="s">
        <v>4061</v>
      </c>
      <c r="B96" s="664" t="s">
        <v>4062</v>
      </c>
      <c r="C96" s="664" t="s">
        <v>3314</v>
      </c>
      <c r="D96" s="664" t="s">
        <v>4155</v>
      </c>
      <c r="E96" s="664" t="s">
        <v>4156</v>
      </c>
      <c r="F96" s="667"/>
      <c r="G96" s="667"/>
      <c r="H96" s="667"/>
      <c r="I96" s="667"/>
      <c r="J96" s="667"/>
      <c r="K96" s="667"/>
      <c r="L96" s="667"/>
      <c r="M96" s="667"/>
      <c r="N96" s="667">
        <v>1</v>
      </c>
      <c r="O96" s="667">
        <v>252</v>
      </c>
      <c r="P96" s="680"/>
      <c r="Q96" s="668">
        <v>252</v>
      </c>
    </row>
    <row r="97" spans="1:17" ht="14.4" customHeight="1" x14ac:dyDescent="0.3">
      <c r="A97" s="663" t="s">
        <v>4061</v>
      </c>
      <c r="B97" s="664" t="s">
        <v>4062</v>
      </c>
      <c r="C97" s="664" t="s">
        <v>3314</v>
      </c>
      <c r="D97" s="664" t="s">
        <v>4157</v>
      </c>
      <c r="E97" s="664" t="s">
        <v>4158</v>
      </c>
      <c r="F97" s="667">
        <v>2</v>
      </c>
      <c r="G97" s="667">
        <v>74</v>
      </c>
      <c r="H97" s="667">
        <v>1</v>
      </c>
      <c r="I97" s="667">
        <v>37</v>
      </c>
      <c r="J97" s="667">
        <v>3</v>
      </c>
      <c r="K97" s="667">
        <v>111</v>
      </c>
      <c r="L97" s="667">
        <v>1.5</v>
      </c>
      <c r="M97" s="667">
        <v>37</v>
      </c>
      <c r="N97" s="667">
        <v>3</v>
      </c>
      <c r="O97" s="667">
        <v>111</v>
      </c>
      <c r="P97" s="680">
        <v>1.5</v>
      </c>
      <c r="Q97" s="668">
        <v>37</v>
      </c>
    </row>
    <row r="98" spans="1:17" ht="14.4" customHeight="1" x14ac:dyDescent="0.3">
      <c r="A98" s="663" t="s">
        <v>4061</v>
      </c>
      <c r="B98" s="664" t="s">
        <v>4062</v>
      </c>
      <c r="C98" s="664" t="s">
        <v>3314</v>
      </c>
      <c r="D98" s="664" t="s">
        <v>4159</v>
      </c>
      <c r="E98" s="664" t="s">
        <v>4160</v>
      </c>
      <c r="F98" s="667">
        <v>75</v>
      </c>
      <c r="G98" s="667">
        <v>1725</v>
      </c>
      <c r="H98" s="667">
        <v>1</v>
      </c>
      <c r="I98" s="667">
        <v>23</v>
      </c>
      <c r="J98" s="667">
        <v>54</v>
      </c>
      <c r="K98" s="667">
        <v>1242</v>
      </c>
      <c r="L98" s="667">
        <v>0.72</v>
      </c>
      <c r="M98" s="667">
        <v>23</v>
      </c>
      <c r="N98" s="667">
        <v>82</v>
      </c>
      <c r="O98" s="667">
        <v>1886</v>
      </c>
      <c r="P98" s="680">
        <v>1.0933333333333333</v>
      </c>
      <c r="Q98" s="668">
        <v>23</v>
      </c>
    </row>
    <row r="99" spans="1:17" ht="14.4" customHeight="1" x14ac:dyDescent="0.3">
      <c r="A99" s="663" t="s">
        <v>4061</v>
      </c>
      <c r="B99" s="664" t="s">
        <v>4062</v>
      </c>
      <c r="C99" s="664" t="s">
        <v>3314</v>
      </c>
      <c r="D99" s="664" t="s">
        <v>4161</v>
      </c>
      <c r="E99" s="664" t="s">
        <v>4162</v>
      </c>
      <c r="F99" s="667"/>
      <c r="G99" s="667"/>
      <c r="H99" s="667"/>
      <c r="I99" s="667"/>
      <c r="J99" s="667"/>
      <c r="K99" s="667"/>
      <c r="L99" s="667"/>
      <c r="M99" s="667"/>
      <c r="N99" s="667">
        <v>1</v>
      </c>
      <c r="O99" s="667">
        <v>331</v>
      </c>
      <c r="P99" s="680"/>
      <c r="Q99" s="668">
        <v>331</v>
      </c>
    </row>
    <row r="100" spans="1:17" ht="14.4" customHeight="1" x14ac:dyDescent="0.3">
      <c r="A100" s="663" t="s">
        <v>4061</v>
      </c>
      <c r="B100" s="664" t="s">
        <v>4062</v>
      </c>
      <c r="C100" s="664" t="s">
        <v>3314</v>
      </c>
      <c r="D100" s="664" t="s">
        <v>4163</v>
      </c>
      <c r="E100" s="664" t="s">
        <v>4164</v>
      </c>
      <c r="F100" s="667">
        <v>11</v>
      </c>
      <c r="G100" s="667">
        <v>319</v>
      </c>
      <c r="H100" s="667">
        <v>1</v>
      </c>
      <c r="I100" s="667">
        <v>29</v>
      </c>
      <c r="J100" s="667">
        <v>3</v>
      </c>
      <c r="K100" s="667">
        <v>87</v>
      </c>
      <c r="L100" s="667">
        <v>0.27272727272727271</v>
      </c>
      <c r="M100" s="667">
        <v>29</v>
      </c>
      <c r="N100" s="667">
        <v>11</v>
      </c>
      <c r="O100" s="667">
        <v>319</v>
      </c>
      <c r="P100" s="680">
        <v>1</v>
      </c>
      <c r="Q100" s="668">
        <v>29</v>
      </c>
    </row>
    <row r="101" spans="1:17" ht="14.4" customHeight="1" x14ac:dyDescent="0.3">
      <c r="A101" s="663" t="s">
        <v>4061</v>
      </c>
      <c r="B101" s="664" t="s">
        <v>4062</v>
      </c>
      <c r="C101" s="664" t="s">
        <v>3314</v>
      </c>
      <c r="D101" s="664" t="s">
        <v>4165</v>
      </c>
      <c r="E101" s="664" t="s">
        <v>4166</v>
      </c>
      <c r="F101" s="667"/>
      <c r="G101" s="667"/>
      <c r="H101" s="667"/>
      <c r="I101" s="667"/>
      <c r="J101" s="667">
        <v>4</v>
      </c>
      <c r="K101" s="667">
        <v>708</v>
      </c>
      <c r="L101" s="667"/>
      <c r="M101" s="667">
        <v>177</v>
      </c>
      <c r="N101" s="667">
        <v>5</v>
      </c>
      <c r="O101" s="667">
        <v>890</v>
      </c>
      <c r="P101" s="680"/>
      <c r="Q101" s="668">
        <v>178</v>
      </c>
    </row>
    <row r="102" spans="1:17" ht="14.4" customHeight="1" x14ac:dyDescent="0.3">
      <c r="A102" s="663" t="s">
        <v>4061</v>
      </c>
      <c r="B102" s="664" t="s">
        <v>4062</v>
      </c>
      <c r="C102" s="664" t="s">
        <v>3314</v>
      </c>
      <c r="D102" s="664" t="s">
        <v>4167</v>
      </c>
      <c r="E102" s="664" t="s">
        <v>4168</v>
      </c>
      <c r="F102" s="667">
        <v>1</v>
      </c>
      <c r="G102" s="667">
        <v>15</v>
      </c>
      <c r="H102" s="667">
        <v>1</v>
      </c>
      <c r="I102" s="667">
        <v>15</v>
      </c>
      <c r="J102" s="667">
        <v>1</v>
      </c>
      <c r="K102" s="667">
        <v>15</v>
      </c>
      <c r="L102" s="667">
        <v>1</v>
      </c>
      <c r="M102" s="667">
        <v>15</v>
      </c>
      <c r="N102" s="667"/>
      <c r="O102" s="667"/>
      <c r="P102" s="680"/>
      <c r="Q102" s="668"/>
    </row>
    <row r="103" spans="1:17" ht="14.4" customHeight="1" x14ac:dyDescent="0.3">
      <c r="A103" s="663" t="s">
        <v>4061</v>
      </c>
      <c r="B103" s="664" t="s">
        <v>4062</v>
      </c>
      <c r="C103" s="664" t="s">
        <v>3314</v>
      </c>
      <c r="D103" s="664" t="s">
        <v>4169</v>
      </c>
      <c r="E103" s="664" t="s">
        <v>4170</v>
      </c>
      <c r="F103" s="667">
        <v>15</v>
      </c>
      <c r="G103" s="667">
        <v>285</v>
      </c>
      <c r="H103" s="667">
        <v>1</v>
      </c>
      <c r="I103" s="667">
        <v>19</v>
      </c>
      <c r="J103" s="667">
        <v>21</v>
      </c>
      <c r="K103" s="667">
        <v>399</v>
      </c>
      <c r="L103" s="667">
        <v>1.4</v>
      </c>
      <c r="M103" s="667">
        <v>19</v>
      </c>
      <c r="N103" s="667">
        <v>36</v>
      </c>
      <c r="O103" s="667">
        <v>684</v>
      </c>
      <c r="P103" s="680">
        <v>2.4</v>
      </c>
      <c r="Q103" s="668">
        <v>19</v>
      </c>
    </row>
    <row r="104" spans="1:17" ht="14.4" customHeight="1" x14ac:dyDescent="0.3">
      <c r="A104" s="663" t="s">
        <v>4061</v>
      </c>
      <c r="B104" s="664" t="s">
        <v>4062</v>
      </c>
      <c r="C104" s="664" t="s">
        <v>3314</v>
      </c>
      <c r="D104" s="664" t="s">
        <v>4171</v>
      </c>
      <c r="E104" s="664" t="s">
        <v>4172</v>
      </c>
      <c r="F104" s="667">
        <v>9</v>
      </c>
      <c r="G104" s="667">
        <v>180</v>
      </c>
      <c r="H104" s="667">
        <v>1</v>
      </c>
      <c r="I104" s="667">
        <v>20</v>
      </c>
      <c r="J104" s="667">
        <v>1</v>
      </c>
      <c r="K104" s="667">
        <v>20</v>
      </c>
      <c r="L104" s="667">
        <v>0.1111111111111111</v>
      </c>
      <c r="M104" s="667">
        <v>20</v>
      </c>
      <c r="N104" s="667">
        <v>22</v>
      </c>
      <c r="O104" s="667">
        <v>440</v>
      </c>
      <c r="P104" s="680">
        <v>2.4444444444444446</v>
      </c>
      <c r="Q104" s="668">
        <v>20</v>
      </c>
    </row>
    <row r="105" spans="1:17" ht="14.4" customHeight="1" x14ac:dyDescent="0.3">
      <c r="A105" s="663" t="s">
        <v>4061</v>
      </c>
      <c r="B105" s="664" t="s">
        <v>4062</v>
      </c>
      <c r="C105" s="664" t="s">
        <v>3314</v>
      </c>
      <c r="D105" s="664" t="s">
        <v>4173</v>
      </c>
      <c r="E105" s="664" t="s">
        <v>4174</v>
      </c>
      <c r="F105" s="667">
        <v>1</v>
      </c>
      <c r="G105" s="667">
        <v>84</v>
      </c>
      <c r="H105" s="667">
        <v>1</v>
      </c>
      <c r="I105" s="667">
        <v>84</v>
      </c>
      <c r="J105" s="667">
        <v>3</v>
      </c>
      <c r="K105" s="667">
        <v>252</v>
      </c>
      <c r="L105" s="667">
        <v>3</v>
      </c>
      <c r="M105" s="667">
        <v>84</v>
      </c>
      <c r="N105" s="667">
        <v>1</v>
      </c>
      <c r="O105" s="667">
        <v>84</v>
      </c>
      <c r="P105" s="680">
        <v>1</v>
      </c>
      <c r="Q105" s="668">
        <v>84</v>
      </c>
    </row>
    <row r="106" spans="1:17" ht="14.4" customHeight="1" x14ac:dyDescent="0.3">
      <c r="A106" s="663" t="s">
        <v>4061</v>
      </c>
      <c r="B106" s="664" t="s">
        <v>4062</v>
      </c>
      <c r="C106" s="664" t="s">
        <v>3314</v>
      </c>
      <c r="D106" s="664" t="s">
        <v>4175</v>
      </c>
      <c r="E106" s="664" t="s">
        <v>4176</v>
      </c>
      <c r="F106" s="667"/>
      <c r="G106" s="667"/>
      <c r="H106" s="667"/>
      <c r="I106" s="667"/>
      <c r="J106" s="667"/>
      <c r="K106" s="667"/>
      <c r="L106" s="667"/>
      <c r="M106" s="667"/>
      <c r="N106" s="667">
        <v>2</v>
      </c>
      <c r="O106" s="667">
        <v>42</v>
      </c>
      <c r="P106" s="680"/>
      <c r="Q106" s="668">
        <v>21</v>
      </c>
    </row>
    <row r="107" spans="1:17" ht="14.4" customHeight="1" x14ac:dyDescent="0.3">
      <c r="A107" s="663" t="s">
        <v>4061</v>
      </c>
      <c r="B107" s="664" t="s">
        <v>4062</v>
      </c>
      <c r="C107" s="664" t="s">
        <v>3314</v>
      </c>
      <c r="D107" s="664" t="s">
        <v>4177</v>
      </c>
      <c r="E107" s="664" t="s">
        <v>4178</v>
      </c>
      <c r="F107" s="667">
        <v>4</v>
      </c>
      <c r="G107" s="667">
        <v>88</v>
      </c>
      <c r="H107" s="667">
        <v>1</v>
      </c>
      <c r="I107" s="667">
        <v>22</v>
      </c>
      <c r="J107" s="667">
        <v>2</v>
      </c>
      <c r="K107" s="667">
        <v>44</v>
      </c>
      <c r="L107" s="667">
        <v>0.5</v>
      </c>
      <c r="M107" s="667">
        <v>22</v>
      </c>
      <c r="N107" s="667">
        <v>7</v>
      </c>
      <c r="O107" s="667">
        <v>154</v>
      </c>
      <c r="P107" s="680">
        <v>1.75</v>
      </c>
      <c r="Q107" s="668">
        <v>22</v>
      </c>
    </row>
    <row r="108" spans="1:17" ht="14.4" customHeight="1" x14ac:dyDescent="0.3">
      <c r="A108" s="663" t="s">
        <v>4061</v>
      </c>
      <c r="B108" s="664" t="s">
        <v>4062</v>
      </c>
      <c r="C108" s="664" t="s">
        <v>3314</v>
      </c>
      <c r="D108" s="664" t="s">
        <v>4179</v>
      </c>
      <c r="E108" s="664" t="s">
        <v>4180</v>
      </c>
      <c r="F108" s="667"/>
      <c r="G108" s="667"/>
      <c r="H108" s="667"/>
      <c r="I108" s="667"/>
      <c r="J108" s="667"/>
      <c r="K108" s="667"/>
      <c r="L108" s="667"/>
      <c r="M108" s="667"/>
      <c r="N108" s="667">
        <v>1</v>
      </c>
      <c r="O108" s="667">
        <v>495</v>
      </c>
      <c r="P108" s="680"/>
      <c r="Q108" s="668">
        <v>495</v>
      </c>
    </row>
    <row r="109" spans="1:17" ht="14.4" customHeight="1" x14ac:dyDescent="0.3">
      <c r="A109" s="663" t="s">
        <v>4061</v>
      </c>
      <c r="B109" s="664" t="s">
        <v>4062</v>
      </c>
      <c r="C109" s="664" t="s">
        <v>3314</v>
      </c>
      <c r="D109" s="664" t="s">
        <v>4181</v>
      </c>
      <c r="E109" s="664" t="s">
        <v>4182</v>
      </c>
      <c r="F109" s="667">
        <v>1</v>
      </c>
      <c r="G109" s="667">
        <v>564</v>
      </c>
      <c r="H109" s="667">
        <v>1</v>
      </c>
      <c r="I109" s="667">
        <v>564</v>
      </c>
      <c r="J109" s="667"/>
      <c r="K109" s="667"/>
      <c r="L109" s="667"/>
      <c r="M109" s="667"/>
      <c r="N109" s="667"/>
      <c r="O109" s="667"/>
      <c r="P109" s="680"/>
      <c r="Q109" s="668"/>
    </row>
    <row r="110" spans="1:17" ht="14.4" customHeight="1" x14ac:dyDescent="0.3">
      <c r="A110" s="663" t="s">
        <v>4061</v>
      </c>
      <c r="B110" s="664" t="s">
        <v>4062</v>
      </c>
      <c r="C110" s="664" t="s">
        <v>3314</v>
      </c>
      <c r="D110" s="664" t="s">
        <v>4183</v>
      </c>
      <c r="E110" s="664" t="s">
        <v>4184</v>
      </c>
      <c r="F110" s="667">
        <v>1</v>
      </c>
      <c r="G110" s="667">
        <v>1002</v>
      </c>
      <c r="H110" s="667">
        <v>1</v>
      </c>
      <c r="I110" s="667">
        <v>1002</v>
      </c>
      <c r="J110" s="667"/>
      <c r="K110" s="667"/>
      <c r="L110" s="667"/>
      <c r="M110" s="667"/>
      <c r="N110" s="667"/>
      <c r="O110" s="667"/>
      <c r="P110" s="680"/>
      <c r="Q110" s="668"/>
    </row>
    <row r="111" spans="1:17" ht="14.4" customHeight="1" x14ac:dyDescent="0.3">
      <c r="A111" s="663" t="s">
        <v>4061</v>
      </c>
      <c r="B111" s="664" t="s">
        <v>4062</v>
      </c>
      <c r="C111" s="664" t="s">
        <v>3314</v>
      </c>
      <c r="D111" s="664" t="s">
        <v>4185</v>
      </c>
      <c r="E111" s="664" t="s">
        <v>4186</v>
      </c>
      <c r="F111" s="667"/>
      <c r="G111" s="667"/>
      <c r="H111" s="667"/>
      <c r="I111" s="667"/>
      <c r="J111" s="667"/>
      <c r="K111" s="667"/>
      <c r="L111" s="667"/>
      <c r="M111" s="667"/>
      <c r="N111" s="667">
        <v>1</v>
      </c>
      <c r="O111" s="667">
        <v>127</v>
      </c>
      <c r="P111" s="680"/>
      <c r="Q111" s="668">
        <v>127</v>
      </c>
    </row>
    <row r="112" spans="1:17" ht="14.4" customHeight="1" x14ac:dyDescent="0.3">
      <c r="A112" s="663" t="s">
        <v>4061</v>
      </c>
      <c r="B112" s="664" t="s">
        <v>4062</v>
      </c>
      <c r="C112" s="664" t="s">
        <v>3314</v>
      </c>
      <c r="D112" s="664" t="s">
        <v>4187</v>
      </c>
      <c r="E112" s="664" t="s">
        <v>4188</v>
      </c>
      <c r="F112" s="667"/>
      <c r="G112" s="667"/>
      <c r="H112" s="667"/>
      <c r="I112" s="667"/>
      <c r="J112" s="667"/>
      <c r="K112" s="667"/>
      <c r="L112" s="667"/>
      <c r="M112" s="667"/>
      <c r="N112" s="667">
        <v>1</v>
      </c>
      <c r="O112" s="667">
        <v>310</v>
      </c>
      <c r="P112" s="680"/>
      <c r="Q112" s="668">
        <v>310</v>
      </c>
    </row>
    <row r="113" spans="1:17" ht="14.4" customHeight="1" x14ac:dyDescent="0.3">
      <c r="A113" s="663" t="s">
        <v>4061</v>
      </c>
      <c r="B113" s="664" t="s">
        <v>4062</v>
      </c>
      <c r="C113" s="664" t="s">
        <v>3314</v>
      </c>
      <c r="D113" s="664" t="s">
        <v>4189</v>
      </c>
      <c r="E113" s="664" t="s">
        <v>4190</v>
      </c>
      <c r="F113" s="667"/>
      <c r="G113" s="667"/>
      <c r="H113" s="667"/>
      <c r="I113" s="667"/>
      <c r="J113" s="667"/>
      <c r="K113" s="667"/>
      <c r="L113" s="667"/>
      <c r="M113" s="667"/>
      <c r="N113" s="667">
        <v>1</v>
      </c>
      <c r="O113" s="667">
        <v>23</v>
      </c>
      <c r="P113" s="680"/>
      <c r="Q113" s="668">
        <v>23</v>
      </c>
    </row>
    <row r="114" spans="1:17" ht="14.4" customHeight="1" x14ac:dyDescent="0.3">
      <c r="A114" s="663" t="s">
        <v>4061</v>
      </c>
      <c r="B114" s="664" t="s">
        <v>4062</v>
      </c>
      <c r="C114" s="664" t="s">
        <v>3314</v>
      </c>
      <c r="D114" s="664" t="s">
        <v>4191</v>
      </c>
      <c r="E114" s="664" t="s">
        <v>4192</v>
      </c>
      <c r="F114" s="667"/>
      <c r="G114" s="667"/>
      <c r="H114" s="667"/>
      <c r="I114" s="667"/>
      <c r="J114" s="667">
        <v>1</v>
      </c>
      <c r="K114" s="667">
        <v>132</v>
      </c>
      <c r="L114" s="667"/>
      <c r="M114" s="667">
        <v>132</v>
      </c>
      <c r="N114" s="667"/>
      <c r="O114" s="667"/>
      <c r="P114" s="680"/>
      <c r="Q114" s="668"/>
    </row>
    <row r="115" spans="1:17" ht="14.4" customHeight="1" x14ac:dyDescent="0.3">
      <c r="A115" s="663" t="s">
        <v>4061</v>
      </c>
      <c r="B115" s="664" t="s">
        <v>4062</v>
      </c>
      <c r="C115" s="664" t="s">
        <v>3314</v>
      </c>
      <c r="D115" s="664" t="s">
        <v>4193</v>
      </c>
      <c r="E115" s="664" t="s">
        <v>4194</v>
      </c>
      <c r="F115" s="667">
        <v>1</v>
      </c>
      <c r="G115" s="667">
        <v>650</v>
      </c>
      <c r="H115" s="667">
        <v>1</v>
      </c>
      <c r="I115" s="667">
        <v>650</v>
      </c>
      <c r="J115" s="667"/>
      <c r="K115" s="667"/>
      <c r="L115" s="667"/>
      <c r="M115" s="667"/>
      <c r="N115" s="667"/>
      <c r="O115" s="667"/>
      <c r="P115" s="680"/>
      <c r="Q115" s="668"/>
    </row>
    <row r="116" spans="1:17" ht="14.4" customHeight="1" x14ac:dyDescent="0.3">
      <c r="A116" s="663" t="s">
        <v>4061</v>
      </c>
      <c r="B116" s="664" t="s">
        <v>4062</v>
      </c>
      <c r="C116" s="664" t="s">
        <v>3314</v>
      </c>
      <c r="D116" s="664" t="s">
        <v>4195</v>
      </c>
      <c r="E116" s="664" t="s">
        <v>4196</v>
      </c>
      <c r="F116" s="667">
        <v>1</v>
      </c>
      <c r="G116" s="667">
        <v>292</v>
      </c>
      <c r="H116" s="667">
        <v>1</v>
      </c>
      <c r="I116" s="667">
        <v>292</v>
      </c>
      <c r="J116" s="667"/>
      <c r="K116" s="667"/>
      <c r="L116" s="667"/>
      <c r="M116" s="667"/>
      <c r="N116" s="667"/>
      <c r="O116" s="667"/>
      <c r="P116" s="680"/>
      <c r="Q116" s="668"/>
    </row>
    <row r="117" spans="1:17" ht="14.4" customHeight="1" x14ac:dyDescent="0.3">
      <c r="A117" s="663" t="s">
        <v>4061</v>
      </c>
      <c r="B117" s="664" t="s">
        <v>4062</v>
      </c>
      <c r="C117" s="664" t="s">
        <v>3314</v>
      </c>
      <c r="D117" s="664" t="s">
        <v>4197</v>
      </c>
      <c r="E117" s="664" t="s">
        <v>4198</v>
      </c>
      <c r="F117" s="667"/>
      <c r="G117" s="667"/>
      <c r="H117" s="667"/>
      <c r="I117" s="667"/>
      <c r="J117" s="667"/>
      <c r="K117" s="667"/>
      <c r="L117" s="667"/>
      <c r="M117" s="667"/>
      <c r="N117" s="667">
        <v>2</v>
      </c>
      <c r="O117" s="667">
        <v>90</v>
      </c>
      <c r="P117" s="680"/>
      <c r="Q117" s="668">
        <v>45</v>
      </c>
    </row>
    <row r="118" spans="1:17" ht="14.4" customHeight="1" x14ac:dyDescent="0.3">
      <c r="A118" s="663" t="s">
        <v>4061</v>
      </c>
      <c r="B118" s="664" t="s">
        <v>4062</v>
      </c>
      <c r="C118" s="664" t="s">
        <v>3314</v>
      </c>
      <c r="D118" s="664" t="s">
        <v>4199</v>
      </c>
      <c r="E118" s="664" t="s">
        <v>4200</v>
      </c>
      <c r="F118" s="667">
        <v>1</v>
      </c>
      <c r="G118" s="667">
        <v>309</v>
      </c>
      <c r="H118" s="667">
        <v>1</v>
      </c>
      <c r="I118" s="667">
        <v>309</v>
      </c>
      <c r="J118" s="667"/>
      <c r="K118" s="667"/>
      <c r="L118" s="667"/>
      <c r="M118" s="667"/>
      <c r="N118" s="667"/>
      <c r="O118" s="667"/>
      <c r="P118" s="680"/>
      <c r="Q118" s="668"/>
    </row>
    <row r="119" spans="1:17" ht="14.4" customHeight="1" x14ac:dyDescent="0.3">
      <c r="A119" s="663" t="s">
        <v>4061</v>
      </c>
      <c r="B119" s="664" t="s">
        <v>4062</v>
      </c>
      <c r="C119" s="664" t="s">
        <v>3314</v>
      </c>
      <c r="D119" s="664" t="s">
        <v>4201</v>
      </c>
      <c r="E119" s="664" t="s">
        <v>4202</v>
      </c>
      <c r="F119" s="667"/>
      <c r="G119" s="667"/>
      <c r="H119" s="667"/>
      <c r="I119" s="667"/>
      <c r="J119" s="667"/>
      <c r="K119" s="667"/>
      <c r="L119" s="667"/>
      <c r="M119" s="667"/>
      <c r="N119" s="667">
        <v>4</v>
      </c>
      <c r="O119" s="667">
        <v>532</v>
      </c>
      <c r="P119" s="680"/>
      <c r="Q119" s="668">
        <v>133</v>
      </c>
    </row>
    <row r="120" spans="1:17" ht="14.4" customHeight="1" x14ac:dyDescent="0.3">
      <c r="A120" s="663" t="s">
        <v>4061</v>
      </c>
      <c r="B120" s="664" t="s">
        <v>4062</v>
      </c>
      <c r="C120" s="664" t="s">
        <v>3314</v>
      </c>
      <c r="D120" s="664" t="s">
        <v>4203</v>
      </c>
      <c r="E120" s="664" t="s">
        <v>4204</v>
      </c>
      <c r="F120" s="667"/>
      <c r="G120" s="667"/>
      <c r="H120" s="667"/>
      <c r="I120" s="667"/>
      <c r="J120" s="667"/>
      <c r="K120" s="667"/>
      <c r="L120" s="667"/>
      <c r="M120" s="667"/>
      <c r="N120" s="667">
        <v>115</v>
      </c>
      <c r="O120" s="667">
        <v>4255</v>
      </c>
      <c r="P120" s="680"/>
      <c r="Q120" s="668">
        <v>37</v>
      </c>
    </row>
    <row r="121" spans="1:17" ht="14.4" customHeight="1" x14ac:dyDescent="0.3">
      <c r="A121" s="663" t="s">
        <v>4205</v>
      </c>
      <c r="B121" s="664" t="s">
        <v>4206</v>
      </c>
      <c r="C121" s="664" t="s">
        <v>3408</v>
      </c>
      <c r="D121" s="664" t="s">
        <v>4207</v>
      </c>
      <c r="E121" s="664" t="s">
        <v>4208</v>
      </c>
      <c r="F121" s="667"/>
      <c r="G121" s="667"/>
      <c r="H121" s="667"/>
      <c r="I121" s="667"/>
      <c r="J121" s="667">
        <v>0.33</v>
      </c>
      <c r="K121" s="667">
        <v>843.25</v>
      </c>
      <c r="L121" s="667"/>
      <c r="M121" s="667">
        <v>2555.30303030303</v>
      </c>
      <c r="N121" s="667"/>
      <c r="O121" s="667"/>
      <c r="P121" s="680"/>
      <c r="Q121" s="668"/>
    </row>
    <row r="122" spans="1:17" ht="14.4" customHeight="1" x14ac:dyDescent="0.3">
      <c r="A122" s="663" t="s">
        <v>4205</v>
      </c>
      <c r="B122" s="664" t="s">
        <v>4206</v>
      </c>
      <c r="C122" s="664" t="s">
        <v>3408</v>
      </c>
      <c r="D122" s="664" t="s">
        <v>4209</v>
      </c>
      <c r="E122" s="664" t="s">
        <v>3990</v>
      </c>
      <c r="F122" s="667">
        <v>1.9</v>
      </c>
      <c r="G122" s="667">
        <v>1879.14</v>
      </c>
      <c r="H122" s="667">
        <v>1</v>
      </c>
      <c r="I122" s="667">
        <v>989.0210526315791</v>
      </c>
      <c r="J122" s="667">
        <v>2.1</v>
      </c>
      <c r="K122" s="667">
        <v>1997.8</v>
      </c>
      <c r="L122" s="667">
        <v>1.0631459071703013</v>
      </c>
      <c r="M122" s="667">
        <v>951.33333333333326</v>
      </c>
      <c r="N122" s="667">
        <v>2.2000000000000002</v>
      </c>
      <c r="O122" s="667">
        <v>2210.61</v>
      </c>
      <c r="P122" s="680">
        <v>1.1763945208978575</v>
      </c>
      <c r="Q122" s="668">
        <v>1004.8227272727272</v>
      </c>
    </row>
    <row r="123" spans="1:17" ht="14.4" customHeight="1" x14ac:dyDescent="0.3">
      <c r="A123" s="663" t="s">
        <v>4205</v>
      </c>
      <c r="B123" s="664" t="s">
        <v>4206</v>
      </c>
      <c r="C123" s="664" t="s">
        <v>3408</v>
      </c>
      <c r="D123" s="664" t="s">
        <v>4210</v>
      </c>
      <c r="E123" s="664" t="s">
        <v>4211</v>
      </c>
      <c r="F123" s="667">
        <v>0.14000000000000001</v>
      </c>
      <c r="G123" s="667">
        <v>1447.23</v>
      </c>
      <c r="H123" s="667">
        <v>1</v>
      </c>
      <c r="I123" s="667">
        <v>10337.357142857141</v>
      </c>
      <c r="J123" s="667">
        <v>0.13</v>
      </c>
      <c r="K123" s="667">
        <v>1285.43</v>
      </c>
      <c r="L123" s="667">
        <v>0.88820021696620444</v>
      </c>
      <c r="M123" s="667">
        <v>9887.9230769230762</v>
      </c>
      <c r="N123" s="667"/>
      <c r="O123" s="667"/>
      <c r="P123" s="680"/>
      <c r="Q123" s="668"/>
    </row>
    <row r="124" spans="1:17" ht="14.4" customHeight="1" x14ac:dyDescent="0.3">
      <c r="A124" s="663" t="s">
        <v>4205</v>
      </c>
      <c r="B124" s="664" t="s">
        <v>4206</v>
      </c>
      <c r="C124" s="664" t="s">
        <v>3408</v>
      </c>
      <c r="D124" s="664" t="s">
        <v>4212</v>
      </c>
      <c r="E124" s="664" t="s">
        <v>4213</v>
      </c>
      <c r="F124" s="667">
        <v>1</v>
      </c>
      <c r="G124" s="667">
        <v>975.22</v>
      </c>
      <c r="H124" s="667">
        <v>1</v>
      </c>
      <c r="I124" s="667">
        <v>975.22</v>
      </c>
      <c r="J124" s="667"/>
      <c r="K124" s="667"/>
      <c r="L124" s="667"/>
      <c r="M124" s="667"/>
      <c r="N124" s="667"/>
      <c r="O124" s="667"/>
      <c r="P124" s="680"/>
      <c r="Q124" s="668"/>
    </row>
    <row r="125" spans="1:17" ht="14.4" customHeight="1" x14ac:dyDescent="0.3">
      <c r="A125" s="663" t="s">
        <v>4205</v>
      </c>
      <c r="B125" s="664" t="s">
        <v>4206</v>
      </c>
      <c r="C125" s="664" t="s">
        <v>3408</v>
      </c>
      <c r="D125" s="664" t="s">
        <v>3991</v>
      </c>
      <c r="E125" s="664" t="s">
        <v>3992</v>
      </c>
      <c r="F125" s="667">
        <v>0.55000000000000004</v>
      </c>
      <c r="G125" s="667">
        <v>6006.83</v>
      </c>
      <c r="H125" s="667">
        <v>1</v>
      </c>
      <c r="I125" s="667">
        <v>10921.50909090909</v>
      </c>
      <c r="J125" s="667">
        <v>0.06</v>
      </c>
      <c r="K125" s="667">
        <v>531.24</v>
      </c>
      <c r="L125" s="667">
        <v>8.8439326566591703E-2</v>
      </c>
      <c r="M125" s="667">
        <v>8854</v>
      </c>
      <c r="N125" s="667">
        <v>0.16</v>
      </c>
      <c r="O125" s="667">
        <v>1455.23</v>
      </c>
      <c r="P125" s="680">
        <v>0.24226255778838424</v>
      </c>
      <c r="Q125" s="668">
        <v>9095.1875</v>
      </c>
    </row>
    <row r="126" spans="1:17" ht="14.4" customHeight="1" x14ac:dyDescent="0.3">
      <c r="A126" s="663" t="s">
        <v>4205</v>
      </c>
      <c r="B126" s="664" t="s">
        <v>4206</v>
      </c>
      <c r="C126" s="664" t="s">
        <v>3408</v>
      </c>
      <c r="D126" s="664" t="s">
        <v>3993</v>
      </c>
      <c r="E126" s="664" t="s">
        <v>3992</v>
      </c>
      <c r="F126" s="667">
        <v>1.35</v>
      </c>
      <c r="G126" s="667">
        <v>2948.81</v>
      </c>
      <c r="H126" s="667">
        <v>1</v>
      </c>
      <c r="I126" s="667">
        <v>2184.3037037037034</v>
      </c>
      <c r="J126" s="667">
        <v>0.3</v>
      </c>
      <c r="K126" s="667">
        <v>531.24</v>
      </c>
      <c r="L126" s="667">
        <v>0.18015402823511859</v>
      </c>
      <c r="M126" s="667">
        <v>1770.8000000000002</v>
      </c>
      <c r="N126" s="667">
        <v>2.9</v>
      </c>
      <c r="O126" s="667">
        <v>5166.67</v>
      </c>
      <c r="P126" s="680">
        <v>1.752120346851781</v>
      </c>
      <c r="Q126" s="668">
        <v>1781.6103448275862</v>
      </c>
    </row>
    <row r="127" spans="1:17" ht="14.4" customHeight="1" x14ac:dyDescent="0.3">
      <c r="A127" s="663" t="s">
        <v>4205</v>
      </c>
      <c r="B127" s="664" t="s">
        <v>4206</v>
      </c>
      <c r="C127" s="664" t="s">
        <v>3408</v>
      </c>
      <c r="D127" s="664" t="s">
        <v>4214</v>
      </c>
      <c r="E127" s="664" t="s">
        <v>4215</v>
      </c>
      <c r="F127" s="667">
        <v>0.05</v>
      </c>
      <c r="G127" s="667">
        <v>18.96</v>
      </c>
      <c r="H127" s="667">
        <v>1</v>
      </c>
      <c r="I127" s="667">
        <v>379.2</v>
      </c>
      <c r="J127" s="667"/>
      <c r="K127" s="667"/>
      <c r="L127" s="667"/>
      <c r="M127" s="667"/>
      <c r="N127" s="667"/>
      <c r="O127" s="667"/>
      <c r="P127" s="680"/>
      <c r="Q127" s="668"/>
    </row>
    <row r="128" spans="1:17" ht="14.4" customHeight="1" x14ac:dyDescent="0.3">
      <c r="A128" s="663" t="s">
        <v>4205</v>
      </c>
      <c r="B128" s="664" t="s">
        <v>4206</v>
      </c>
      <c r="C128" s="664" t="s">
        <v>3408</v>
      </c>
      <c r="D128" s="664" t="s">
        <v>4216</v>
      </c>
      <c r="E128" s="664" t="s">
        <v>3992</v>
      </c>
      <c r="F128" s="667"/>
      <c r="G128" s="667"/>
      <c r="H128" s="667"/>
      <c r="I128" s="667"/>
      <c r="J128" s="667">
        <v>0.19</v>
      </c>
      <c r="K128" s="667">
        <v>5241.57</v>
      </c>
      <c r="L128" s="667"/>
      <c r="M128" s="667">
        <v>27587.210526315786</v>
      </c>
      <c r="N128" s="667">
        <v>0.15000000000000002</v>
      </c>
      <c r="O128" s="667">
        <v>4435.96</v>
      </c>
      <c r="P128" s="680"/>
      <c r="Q128" s="668">
        <v>29573.066666666662</v>
      </c>
    </row>
    <row r="129" spans="1:17" ht="14.4" customHeight="1" x14ac:dyDescent="0.3">
      <c r="A129" s="663" t="s">
        <v>4205</v>
      </c>
      <c r="B129" s="664" t="s">
        <v>4206</v>
      </c>
      <c r="C129" s="664" t="s">
        <v>3545</v>
      </c>
      <c r="D129" s="664" t="s">
        <v>4217</v>
      </c>
      <c r="E129" s="664" t="s">
        <v>4218</v>
      </c>
      <c r="F129" s="667">
        <v>1</v>
      </c>
      <c r="G129" s="667">
        <v>1707.31</v>
      </c>
      <c r="H129" s="667">
        <v>1</v>
      </c>
      <c r="I129" s="667">
        <v>1707.31</v>
      </c>
      <c r="J129" s="667"/>
      <c r="K129" s="667"/>
      <c r="L129" s="667"/>
      <c r="M129" s="667"/>
      <c r="N129" s="667"/>
      <c r="O129" s="667"/>
      <c r="P129" s="680"/>
      <c r="Q129" s="668"/>
    </row>
    <row r="130" spans="1:17" ht="14.4" customHeight="1" x14ac:dyDescent="0.3">
      <c r="A130" s="663" t="s">
        <v>4205</v>
      </c>
      <c r="B130" s="664" t="s">
        <v>4206</v>
      </c>
      <c r="C130" s="664" t="s">
        <v>3545</v>
      </c>
      <c r="D130" s="664" t="s">
        <v>4219</v>
      </c>
      <c r="E130" s="664" t="s">
        <v>4220</v>
      </c>
      <c r="F130" s="667">
        <v>1</v>
      </c>
      <c r="G130" s="667">
        <v>1027.76</v>
      </c>
      <c r="H130" s="667">
        <v>1</v>
      </c>
      <c r="I130" s="667">
        <v>1027.76</v>
      </c>
      <c r="J130" s="667"/>
      <c r="K130" s="667"/>
      <c r="L130" s="667"/>
      <c r="M130" s="667"/>
      <c r="N130" s="667"/>
      <c r="O130" s="667"/>
      <c r="P130" s="680"/>
      <c r="Q130" s="668"/>
    </row>
    <row r="131" spans="1:17" ht="14.4" customHeight="1" x14ac:dyDescent="0.3">
      <c r="A131" s="663" t="s">
        <v>4205</v>
      </c>
      <c r="B131" s="664" t="s">
        <v>4206</v>
      </c>
      <c r="C131" s="664" t="s">
        <v>3545</v>
      </c>
      <c r="D131" s="664" t="s">
        <v>4221</v>
      </c>
      <c r="E131" s="664" t="s">
        <v>4222</v>
      </c>
      <c r="F131" s="667">
        <v>1</v>
      </c>
      <c r="G131" s="667">
        <v>6890.78</v>
      </c>
      <c r="H131" s="667">
        <v>1</v>
      </c>
      <c r="I131" s="667">
        <v>6890.78</v>
      </c>
      <c r="J131" s="667"/>
      <c r="K131" s="667"/>
      <c r="L131" s="667"/>
      <c r="M131" s="667"/>
      <c r="N131" s="667"/>
      <c r="O131" s="667"/>
      <c r="P131" s="680"/>
      <c r="Q131" s="668"/>
    </row>
    <row r="132" spans="1:17" ht="14.4" customHeight="1" x14ac:dyDescent="0.3">
      <c r="A132" s="663" t="s">
        <v>4205</v>
      </c>
      <c r="B132" s="664" t="s">
        <v>4206</v>
      </c>
      <c r="C132" s="664" t="s">
        <v>3545</v>
      </c>
      <c r="D132" s="664" t="s">
        <v>4223</v>
      </c>
      <c r="E132" s="664" t="s">
        <v>4224</v>
      </c>
      <c r="F132" s="667">
        <v>1</v>
      </c>
      <c r="G132" s="667">
        <v>1305.82</v>
      </c>
      <c r="H132" s="667">
        <v>1</v>
      </c>
      <c r="I132" s="667">
        <v>1305.82</v>
      </c>
      <c r="J132" s="667"/>
      <c r="K132" s="667"/>
      <c r="L132" s="667"/>
      <c r="M132" s="667"/>
      <c r="N132" s="667"/>
      <c r="O132" s="667"/>
      <c r="P132" s="680"/>
      <c r="Q132" s="668"/>
    </row>
    <row r="133" spans="1:17" ht="14.4" customHeight="1" x14ac:dyDescent="0.3">
      <c r="A133" s="663" t="s">
        <v>4205</v>
      </c>
      <c r="B133" s="664" t="s">
        <v>4206</v>
      </c>
      <c r="C133" s="664" t="s">
        <v>3545</v>
      </c>
      <c r="D133" s="664" t="s">
        <v>4225</v>
      </c>
      <c r="E133" s="664" t="s">
        <v>4226</v>
      </c>
      <c r="F133" s="667">
        <v>1</v>
      </c>
      <c r="G133" s="667">
        <v>6587.13</v>
      </c>
      <c r="H133" s="667">
        <v>1</v>
      </c>
      <c r="I133" s="667">
        <v>6587.13</v>
      </c>
      <c r="J133" s="667"/>
      <c r="K133" s="667"/>
      <c r="L133" s="667"/>
      <c r="M133" s="667"/>
      <c r="N133" s="667"/>
      <c r="O133" s="667"/>
      <c r="P133" s="680"/>
      <c r="Q133" s="668"/>
    </row>
    <row r="134" spans="1:17" ht="14.4" customHeight="1" x14ac:dyDescent="0.3">
      <c r="A134" s="663" t="s">
        <v>4205</v>
      </c>
      <c r="B134" s="664" t="s">
        <v>4206</v>
      </c>
      <c r="C134" s="664" t="s">
        <v>3545</v>
      </c>
      <c r="D134" s="664" t="s">
        <v>4227</v>
      </c>
      <c r="E134" s="664" t="s">
        <v>4228</v>
      </c>
      <c r="F134" s="667"/>
      <c r="G134" s="667"/>
      <c r="H134" s="667"/>
      <c r="I134" s="667"/>
      <c r="J134" s="667"/>
      <c r="K134" s="667"/>
      <c r="L134" s="667"/>
      <c r="M134" s="667"/>
      <c r="N134" s="667">
        <v>1</v>
      </c>
      <c r="O134" s="667">
        <v>1841.62</v>
      </c>
      <c r="P134" s="680"/>
      <c r="Q134" s="668">
        <v>1841.62</v>
      </c>
    </row>
    <row r="135" spans="1:17" ht="14.4" customHeight="1" x14ac:dyDescent="0.3">
      <c r="A135" s="663" t="s">
        <v>4205</v>
      </c>
      <c r="B135" s="664" t="s">
        <v>4206</v>
      </c>
      <c r="C135" s="664" t="s">
        <v>3314</v>
      </c>
      <c r="D135" s="664" t="s">
        <v>4229</v>
      </c>
      <c r="E135" s="664" t="s">
        <v>4230</v>
      </c>
      <c r="F135" s="667">
        <v>41</v>
      </c>
      <c r="G135" s="667">
        <v>8436</v>
      </c>
      <c r="H135" s="667">
        <v>1</v>
      </c>
      <c r="I135" s="667">
        <v>205.7560975609756</v>
      </c>
      <c r="J135" s="667">
        <v>46</v>
      </c>
      <c r="K135" s="667">
        <v>9522</v>
      </c>
      <c r="L135" s="667">
        <v>1.1287339971550499</v>
      </c>
      <c r="M135" s="667">
        <v>207</v>
      </c>
      <c r="N135" s="667">
        <v>36</v>
      </c>
      <c r="O135" s="667">
        <v>7668</v>
      </c>
      <c r="P135" s="680">
        <v>0.90896159317211944</v>
      </c>
      <c r="Q135" s="668">
        <v>213</v>
      </c>
    </row>
    <row r="136" spans="1:17" ht="14.4" customHeight="1" x14ac:dyDescent="0.3">
      <c r="A136" s="663" t="s">
        <v>4205</v>
      </c>
      <c r="B136" s="664" t="s">
        <v>4206</v>
      </c>
      <c r="C136" s="664" t="s">
        <v>3314</v>
      </c>
      <c r="D136" s="664" t="s">
        <v>4231</v>
      </c>
      <c r="E136" s="664" t="s">
        <v>4232</v>
      </c>
      <c r="F136" s="667">
        <v>3</v>
      </c>
      <c r="G136" s="667">
        <v>452</v>
      </c>
      <c r="H136" s="667">
        <v>1</v>
      </c>
      <c r="I136" s="667">
        <v>150.66666666666666</v>
      </c>
      <c r="J136" s="667">
        <v>2</v>
      </c>
      <c r="K136" s="667">
        <v>302</v>
      </c>
      <c r="L136" s="667">
        <v>0.66814159292035402</v>
      </c>
      <c r="M136" s="667">
        <v>151</v>
      </c>
      <c r="N136" s="667">
        <v>4</v>
      </c>
      <c r="O136" s="667">
        <v>620</v>
      </c>
      <c r="P136" s="680">
        <v>1.3716814159292035</v>
      </c>
      <c r="Q136" s="668">
        <v>155</v>
      </c>
    </row>
    <row r="137" spans="1:17" ht="14.4" customHeight="1" x14ac:dyDescent="0.3">
      <c r="A137" s="663" t="s">
        <v>4205</v>
      </c>
      <c r="B137" s="664" t="s">
        <v>4206</v>
      </c>
      <c r="C137" s="664" t="s">
        <v>3314</v>
      </c>
      <c r="D137" s="664" t="s">
        <v>4233</v>
      </c>
      <c r="E137" s="664" t="s">
        <v>4234</v>
      </c>
      <c r="F137" s="667">
        <v>3</v>
      </c>
      <c r="G137" s="667">
        <v>548</v>
      </c>
      <c r="H137" s="667">
        <v>1</v>
      </c>
      <c r="I137" s="667">
        <v>182.66666666666666</v>
      </c>
      <c r="J137" s="667">
        <v>2</v>
      </c>
      <c r="K137" s="667">
        <v>366</v>
      </c>
      <c r="L137" s="667">
        <v>0.66788321167883213</v>
      </c>
      <c r="M137" s="667">
        <v>183</v>
      </c>
      <c r="N137" s="667">
        <v>2</v>
      </c>
      <c r="O137" s="667">
        <v>374</v>
      </c>
      <c r="P137" s="680">
        <v>0.68248175182481752</v>
      </c>
      <c r="Q137" s="668">
        <v>187</v>
      </c>
    </row>
    <row r="138" spans="1:17" ht="14.4" customHeight="1" x14ac:dyDescent="0.3">
      <c r="A138" s="663" t="s">
        <v>4205</v>
      </c>
      <c r="B138" s="664" t="s">
        <v>4206</v>
      </c>
      <c r="C138" s="664" t="s">
        <v>3314</v>
      </c>
      <c r="D138" s="664" t="s">
        <v>4235</v>
      </c>
      <c r="E138" s="664" t="s">
        <v>4236</v>
      </c>
      <c r="F138" s="667">
        <v>6</v>
      </c>
      <c r="G138" s="667">
        <v>744</v>
      </c>
      <c r="H138" s="667">
        <v>1</v>
      </c>
      <c r="I138" s="667">
        <v>124</v>
      </c>
      <c r="J138" s="667">
        <v>1</v>
      </c>
      <c r="K138" s="667">
        <v>125</v>
      </c>
      <c r="L138" s="667">
        <v>0.16801075268817203</v>
      </c>
      <c r="M138" s="667">
        <v>125</v>
      </c>
      <c r="N138" s="667">
        <v>1</v>
      </c>
      <c r="O138" s="667">
        <v>128</v>
      </c>
      <c r="P138" s="680">
        <v>0.17204301075268819</v>
      </c>
      <c r="Q138" s="668">
        <v>128</v>
      </c>
    </row>
    <row r="139" spans="1:17" ht="14.4" customHeight="1" x14ac:dyDescent="0.3">
      <c r="A139" s="663" t="s">
        <v>4205</v>
      </c>
      <c r="B139" s="664" t="s">
        <v>4206</v>
      </c>
      <c r="C139" s="664" t="s">
        <v>3314</v>
      </c>
      <c r="D139" s="664" t="s">
        <v>4237</v>
      </c>
      <c r="E139" s="664" t="s">
        <v>4238</v>
      </c>
      <c r="F139" s="667">
        <v>5</v>
      </c>
      <c r="G139" s="667">
        <v>1090</v>
      </c>
      <c r="H139" s="667">
        <v>1</v>
      </c>
      <c r="I139" s="667">
        <v>218</v>
      </c>
      <c r="J139" s="667">
        <v>7</v>
      </c>
      <c r="K139" s="667">
        <v>1533</v>
      </c>
      <c r="L139" s="667">
        <v>1.4064220183486238</v>
      </c>
      <c r="M139" s="667">
        <v>219</v>
      </c>
      <c r="N139" s="667">
        <v>16</v>
      </c>
      <c r="O139" s="667">
        <v>3568</v>
      </c>
      <c r="P139" s="680">
        <v>3.2733944954128442</v>
      </c>
      <c r="Q139" s="668">
        <v>223</v>
      </c>
    </row>
    <row r="140" spans="1:17" ht="14.4" customHeight="1" x14ac:dyDescent="0.3">
      <c r="A140" s="663" t="s">
        <v>4205</v>
      </c>
      <c r="B140" s="664" t="s">
        <v>4206</v>
      </c>
      <c r="C140" s="664" t="s">
        <v>3314</v>
      </c>
      <c r="D140" s="664" t="s">
        <v>4239</v>
      </c>
      <c r="E140" s="664" t="s">
        <v>4240</v>
      </c>
      <c r="F140" s="667">
        <v>4</v>
      </c>
      <c r="G140" s="667">
        <v>871</v>
      </c>
      <c r="H140" s="667">
        <v>1</v>
      </c>
      <c r="I140" s="667">
        <v>217.75</v>
      </c>
      <c r="J140" s="667">
        <v>2</v>
      </c>
      <c r="K140" s="667">
        <v>438</v>
      </c>
      <c r="L140" s="667">
        <v>0.50287026406429391</v>
      </c>
      <c r="M140" s="667">
        <v>219</v>
      </c>
      <c r="N140" s="667">
        <v>3</v>
      </c>
      <c r="O140" s="667">
        <v>669</v>
      </c>
      <c r="P140" s="680">
        <v>0.76808266360505162</v>
      </c>
      <c r="Q140" s="668">
        <v>223</v>
      </c>
    </row>
    <row r="141" spans="1:17" ht="14.4" customHeight="1" x14ac:dyDescent="0.3">
      <c r="A141" s="663" t="s">
        <v>4205</v>
      </c>
      <c r="B141" s="664" t="s">
        <v>4206</v>
      </c>
      <c r="C141" s="664" t="s">
        <v>3314</v>
      </c>
      <c r="D141" s="664" t="s">
        <v>4241</v>
      </c>
      <c r="E141" s="664" t="s">
        <v>4242</v>
      </c>
      <c r="F141" s="667">
        <v>1</v>
      </c>
      <c r="G141" s="667">
        <v>220</v>
      </c>
      <c r="H141" s="667">
        <v>1</v>
      </c>
      <c r="I141" s="667">
        <v>220</v>
      </c>
      <c r="J141" s="667">
        <v>1</v>
      </c>
      <c r="K141" s="667">
        <v>221</v>
      </c>
      <c r="L141" s="667">
        <v>1.0045454545454546</v>
      </c>
      <c r="M141" s="667">
        <v>221</v>
      </c>
      <c r="N141" s="667"/>
      <c r="O141" s="667"/>
      <c r="P141" s="680"/>
      <c r="Q141" s="668"/>
    </row>
    <row r="142" spans="1:17" ht="14.4" customHeight="1" x14ac:dyDescent="0.3">
      <c r="A142" s="663" t="s">
        <v>4205</v>
      </c>
      <c r="B142" s="664" t="s">
        <v>4206</v>
      </c>
      <c r="C142" s="664" t="s">
        <v>3314</v>
      </c>
      <c r="D142" s="664" t="s">
        <v>4243</v>
      </c>
      <c r="E142" s="664" t="s">
        <v>4244</v>
      </c>
      <c r="F142" s="667"/>
      <c r="G142" s="667"/>
      <c r="H142" s="667"/>
      <c r="I142" s="667"/>
      <c r="J142" s="667">
        <v>2</v>
      </c>
      <c r="K142" s="667">
        <v>660</v>
      </c>
      <c r="L142" s="667"/>
      <c r="M142" s="667">
        <v>330</v>
      </c>
      <c r="N142" s="667">
        <v>3</v>
      </c>
      <c r="O142" s="667">
        <v>1047</v>
      </c>
      <c r="P142" s="680"/>
      <c r="Q142" s="668">
        <v>349</v>
      </c>
    </row>
    <row r="143" spans="1:17" ht="14.4" customHeight="1" x14ac:dyDescent="0.3">
      <c r="A143" s="663" t="s">
        <v>4205</v>
      </c>
      <c r="B143" s="664" t="s">
        <v>4206</v>
      </c>
      <c r="C143" s="664" t="s">
        <v>3314</v>
      </c>
      <c r="D143" s="664" t="s">
        <v>4245</v>
      </c>
      <c r="E143" s="664" t="s">
        <v>4246</v>
      </c>
      <c r="F143" s="667">
        <v>1</v>
      </c>
      <c r="G143" s="667">
        <v>4135</v>
      </c>
      <c r="H143" s="667">
        <v>1</v>
      </c>
      <c r="I143" s="667">
        <v>4135</v>
      </c>
      <c r="J143" s="667"/>
      <c r="K143" s="667"/>
      <c r="L143" s="667"/>
      <c r="M143" s="667"/>
      <c r="N143" s="667"/>
      <c r="O143" s="667"/>
      <c r="P143" s="680"/>
      <c r="Q143" s="668"/>
    </row>
    <row r="144" spans="1:17" ht="14.4" customHeight="1" x14ac:dyDescent="0.3">
      <c r="A144" s="663" t="s">
        <v>4205</v>
      </c>
      <c r="B144" s="664" t="s">
        <v>4206</v>
      </c>
      <c r="C144" s="664" t="s">
        <v>3314</v>
      </c>
      <c r="D144" s="664" t="s">
        <v>4247</v>
      </c>
      <c r="E144" s="664" t="s">
        <v>4248</v>
      </c>
      <c r="F144" s="667">
        <v>1</v>
      </c>
      <c r="G144" s="667">
        <v>3821</v>
      </c>
      <c r="H144" s="667">
        <v>1</v>
      </c>
      <c r="I144" s="667">
        <v>3821</v>
      </c>
      <c r="J144" s="667"/>
      <c r="K144" s="667"/>
      <c r="L144" s="667"/>
      <c r="M144" s="667"/>
      <c r="N144" s="667"/>
      <c r="O144" s="667"/>
      <c r="P144" s="680"/>
      <c r="Q144" s="668"/>
    </row>
    <row r="145" spans="1:17" ht="14.4" customHeight="1" x14ac:dyDescent="0.3">
      <c r="A145" s="663" t="s">
        <v>4205</v>
      </c>
      <c r="B145" s="664" t="s">
        <v>4206</v>
      </c>
      <c r="C145" s="664" t="s">
        <v>3314</v>
      </c>
      <c r="D145" s="664" t="s">
        <v>4249</v>
      </c>
      <c r="E145" s="664" t="s">
        <v>4250</v>
      </c>
      <c r="F145" s="667">
        <v>8</v>
      </c>
      <c r="G145" s="667">
        <v>40592</v>
      </c>
      <c r="H145" s="667">
        <v>1</v>
      </c>
      <c r="I145" s="667">
        <v>5074</v>
      </c>
      <c r="J145" s="667">
        <v>3</v>
      </c>
      <c r="K145" s="667">
        <v>15228</v>
      </c>
      <c r="L145" s="667">
        <v>0.37514781237682304</v>
      </c>
      <c r="M145" s="667">
        <v>5076</v>
      </c>
      <c r="N145" s="667">
        <v>2</v>
      </c>
      <c r="O145" s="667">
        <v>10314</v>
      </c>
      <c r="P145" s="680">
        <v>0.25408947575877022</v>
      </c>
      <c r="Q145" s="668">
        <v>5157</v>
      </c>
    </row>
    <row r="146" spans="1:17" ht="14.4" customHeight="1" x14ac:dyDescent="0.3">
      <c r="A146" s="663" t="s">
        <v>4205</v>
      </c>
      <c r="B146" s="664" t="s">
        <v>4206</v>
      </c>
      <c r="C146" s="664" t="s">
        <v>3314</v>
      </c>
      <c r="D146" s="664" t="s">
        <v>4251</v>
      </c>
      <c r="E146" s="664" t="s">
        <v>4252</v>
      </c>
      <c r="F146" s="667"/>
      <c r="G146" s="667"/>
      <c r="H146" s="667"/>
      <c r="I146" s="667"/>
      <c r="J146" s="667">
        <v>1</v>
      </c>
      <c r="K146" s="667">
        <v>5516</v>
      </c>
      <c r="L146" s="667"/>
      <c r="M146" s="667">
        <v>5516</v>
      </c>
      <c r="N146" s="667"/>
      <c r="O146" s="667"/>
      <c r="P146" s="680"/>
      <c r="Q146" s="668"/>
    </row>
    <row r="147" spans="1:17" ht="14.4" customHeight="1" x14ac:dyDescent="0.3">
      <c r="A147" s="663" t="s">
        <v>4205</v>
      </c>
      <c r="B147" s="664" t="s">
        <v>4206</v>
      </c>
      <c r="C147" s="664" t="s">
        <v>3314</v>
      </c>
      <c r="D147" s="664" t="s">
        <v>4253</v>
      </c>
      <c r="E147" s="664" t="s">
        <v>4254</v>
      </c>
      <c r="F147" s="667">
        <v>39</v>
      </c>
      <c r="G147" s="667">
        <v>6775</v>
      </c>
      <c r="H147" s="667">
        <v>1</v>
      </c>
      <c r="I147" s="667">
        <v>173.71794871794873</v>
      </c>
      <c r="J147" s="667">
        <v>41</v>
      </c>
      <c r="K147" s="667">
        <v>7175</v>
      </c>
      <c r="L147" s="667">
        <v>1.0590405904059041</v>
      </c>
      <c r="M147" s="667">
        <v>175</v>
      </c>
      <c r="N147" s="667">
        <v>48</v>
      </c>
      <c r="O147" s="667">
        <v>8496</v>
      </c>
      <c r="P147" s="680">
        <v>1.2540221402214022</v>
      </c>
      <c r="Q147" s="668">
        <v>177</v>
      </c>
    </row>
    <row r="148" spans="1:17" ht="14.4" customHeight="1" x14ac:dyDescent="0.3">
      <c r="A148" s="663" t="s">
        <v>4205</v>
      </c>
      <c r="B148" s="664" t="s">
        <v>4206</v>
      </c>
      <c r="C148" s="664" t="s">
        <v>3314</v>
      </c>
      <c r="D148" s="664" t="s">
        <v>4255</v>
      </c>
      <c r="E148" s="664" t="s">
        <v>4256</v>
      </c>
      <c r="F148" s="667">
        <v>16</v>
      </c>
      <c r="G148" s="667">
        <v>31969</v>
      </c>
      <c r="H148" s="667">
        <v>1</v>
      </c>
      <c r="I148" s="667">
        <v>1998.0625</v>
      </c>
      <c r="J148" s="667">
        <v>22</v>
      </c>
      <c r="K148" s="667">
        <v>44022</v>
      </c>
      <c r="L148" s="667">
        <v>1.3770214895680191</v>
      </c>
      <c r="M148" s="667">
        <v>2001</v>
      </c>
      <c r="N148" s="667">
        <v>23</v>
      </c>
      <c r="O148" s="667">
        <v>47104</v>
      </c>
      <c r="P148" s="680">
        <v>1.4734273827770652</v>
      </c>
      <c r="Q148" s="668">
        <v>2048</v>
      </c>
    </row>
    <row r="149" spans="1:17" ht="14.4" customHeight="1" x14ac:dyDescent="0.3">
      <c r="A149" s="663" t="s">
        <v>4205</v>
      </c>
      <c r="B149" s="664" t="s">
        <v>4206</v>
      </c>
      <c r="C149" s="664" t="s">
        <v>3314</v>
      </c>
      <c r="D149" s="664" t="s">
        <v>4257</v>
      </c>
      <c r="E149" s="664" t="s">
        <v>4258</v>
      </c>
      <c r="F149" s="667">
        <v>2</v>
      </c>
      <c r="G149" s="667">
        <v>5390</v>
      </c>
      <c r="H149" s="667">
        <v>1</v>
      </c>
      <c r="I149" s="667">
        <v>2695</v>
      </c>
      <c r="J149" s="667">
        <v>2</v>
      </c>
      <c r="K149" s="667">
        <v>5392</v>
      </c>
      <c r="L149" s="667">
        <v>1.0003710575139146</v>
      </c>
      <c r="M149" s="667">
        <v>2696</v>
      </c>
      <c r="N149" s="667"/>
      <c r="O149" s="667"/>
      <c r="P149" s="680"/>
      <c r="Q149" s="668"/>
    </row>
    <row r="150" spans="1:17" ht="14.4" customHeight="1" x14ac:dyDescent="0.3">
      <c r="A150" s="663" t="s">
        <v>4205</v>
      </c>
      <c r="B150" s="664" t="s">
        <v>4206</v>
      </c>
      <c r="C150" s="664" t="s">
        <v>3314</v>
      </c>
      <c r="D150" s="664" t="s">
        <v>4259</v>
      </c>
      <c r="E150" s="664" t="s">
        <v>4260</v>
      </c>
      <c r="F150" s="667">
        <v>5</v>
      </c>
      <c r="G150" s="667">
        <v>755</v>
      </c>
      <c r="H150" s="667">
        <v>1</v>
      </c>
      <c r="I150" s="667">
        <v>151</v>
      </c>
      <c r="J150" s="667">
        <v>4</v>
      </c>
      <c r="K150" s="667">
        <v>604</v>
      </c>
      <c r="L150" s="667">
        <v>0.8</v>
      </c>
      <c r="M150" s="667">
        <v>151</v>
      </c>
      <c r="N150" s="667">
        <v>2</v>
      </c>
      <c r="O150" s="667">
        <v>310</v>
      </c>
      <c r="P150" s="680">
        <v>0.41059602649006621</v>
      </c>
      <c r="Q150" s="668">
        <v>155</v>
      </c>
    </row>
    <row r="151" spans="1:17" ht="14.4" customHeight="1" x14ac:dyDescent="0.3">
      <c r="A151" s="663" t="s">
        <v>4205</v>
      </c>
      <c r="B151" s="664" t="s">
        <v>4206</v>
      </c>
      <c r="C151" s="664" t="s">
        <v>3314</v>
      </c>
      <c r="D151" s="664" t="s">
        <v>4261</v>
      </c>
      <c r="E151" s="664" t="s">
        <v>4262</v>
      </c>
      <c r="F151" s="667"/>
      <c r="G151" s="667"/>
      <c r="H151" s="667"/>
      <c r="I151" s="667"/>
      <c r="J151" s="667">
        <v>2</v>
      </c>
      <c r="K151" s="667">
        <v>390</v>
      </c>
      <c r="L151" s="667"/>
      <c r="M151" s="667">
        <v>195</v>
      </c>
      <c r="N151" s="667">
        <v>1</v>
      </c>
      <c r="O151" s="667">
        <v>199</v>
      </c>
      <c r="P151" s="680"/>
      <c r="Q151" s="668">
        <v>199</v>
      </c>
    </row>
    <row r="152" spans="1:17" ht="14.4" customHeight="1" x14ac:dyDescent="0.3">
      <c r="A152" s="663" t="s">
        <v>4205</v>
      </c>
      <c r="B152" s="664" t="s">
        <v>4206</v>
      </c>
      <c r="C152" s="664" t="s">
        <v>3314</v>
      </c>
      <c r="D152" s="664" t="s">
        <v>4263</v>
      </c>
      <c r="E152" s="664" t="s">
        <v>4264</v>
      </c>
      <c r="F152" s="667"/>
      <c r="G152" s="667"/>
      <c r="H152" s="667"/>
      <c r="I152" s="667"/>
      <c r="J152" s="667">
        <v>3</v>
      </c>
      <c r="K152" s="667">
        <v>600</v>
      </c>
      <c r="L152" s="667"/>
      <c r="M152" s="667">
        <v>200</v>
      </c>
      <c r="N152" s="667"/>
      <c r="O152" s="667"/>
      <c r="P152" s="680"/>
      <c r="Q152" s="668"/>
    </row>
    <row r="153" spans="1:17" ht="14.4" customHeight="1" x14ac:dyDescent="0.3">
      <c r="A153" s="663" t="s">
        <v>4205</v>
      </c>
      <c r="B153" s="664" t="s">
        <v>4206</v>
      </c>
      <c r="C153" s="664" t="s">
        <v>3314</v>
      </c>
      <c r="D153" s="664" t="s">
        <v>4265</v>
      </c>
      <c r="E153" s="664" t="s">
        <v>4266</v>
      </c>
      <c r="F153" s="667">
        <v>1</v>
      </c>
      <c r="G153" s="667">
        <v>415</v>
      </c>
      <c r="H153" s="667">
        <v>1</v>
      </c>
      <c r="I153" s="667">
        <v>415</v>
      </c>
      <c r="J153" s="667"/>
      <c r="K153" s="667"/>
      <c r="L153" s="667"/>
      <c r="M153" s="667"/>
      <c r="N153" s="667">
        <v>1</v>
      </c>
      <c r="O153" s="667">
        <v>426</v>
      </c>
      <c r="P153" s="680">
        <v>1.0265060240963855</v>
      </c>
      <c r="Q153" s="668">
        <v>426</v>
      </c>
    </row>
    <row r="154" spans="1:17" ht="14.4" customHeight="1" x14ac:dyDescent="0.3">
      <c r="A154" s="663" t="s">
        <v>4205</v>
      </c>
      <c r="B154" s="664" t="s">
        <v>4206</v>
      </c>
      <c r="C154" s="664" t="s">
        <v>3314</v>
      </c>
      <c r="D154" s="664" t="s">
        <v>4267</v>
      </c>
      <c r="E154" s="664" t="s">
        <v>4268</v>
      </c>
      <c r="F154" s="667">
        <v>28</v>
      </c>
      <c r="G154" s="667">
        <v>4441</v>
      </c>
      <c r="H154" s="667">
        <v>1</v>
      </c>
      <c r="I154" s="667">
        <v>158.60714285714286</v>
      </c>
      <c r="J154" s="667">
        <v>20</v>
      </c>
      <c r="K154" s="667">
        <v>3180</v>
      </c>
      <c r="L154" s="667">
        <v>0.71605494258049984</v>
      </c>
      <c r="M154" s="667">
        <v>159</v>
      </c>
      <c r="N154" s="667">
        <v>19</v>
      </c>
      <c r="O154" s="667">
        <v>3097</v>
      </c>
      <c r="P154" s="680">
        <v>0.6973654582301283</v>
      </c>
      <c r="Q154" s="668">
        <v>163</v>
      </c>
    </row>
    <row r="155" spans="1:17" ht="14.4" customHeight="1" x14ac:dyDescent="0.3">
      <c r="A155" s="663" t="s">
        <v>4205</v>
      </c>
      <c r="B155" s="664" t="s">
        <v>4206</v>
      </c>
      <c r="C155" s="664" t="s">
        <v>3314</v>
      </c>
      <c r="D155" s="664" t="s">
        <v>4269</v>
      </c>
      <c r="E155" s="664" t="s">
        <v>4270</v>
      </c>
      <c r="F155" s="667">
        <v>18</v>
      </c>
      <c r="G155" s="667">
        <v>38163</v>
      </c>
      <c r="H155" s="667">
        <v>1</v>
      </c>
      <c r="I155" s="667">
        <v>2120.1666666666665</v>
      </c>
      <c r="J155" s="667">
        <v>17</v>
      </c>
      <c r="K155" s="667">
        <v>36091</v>
      </c>
      <c r="L155" s="667">
        <v>0.94570657443073136</v>
      </c>
      <c r="M155" s="667">
        <v>2123</v>
      </c>
      <c r="N155" s="667">
        <v>25</v>
      </c>
      <c r="O155" s="667">
        <v>53850</v>
      </c>
      <c r="P155" s="680">
        <v>1.4110525902051725</v>
      </c>
      <c r="Q155" s="668">
        <v>2154</v>
      </c>
    </row>
    <row r="156" spans="1:17" ht="14.4" customHeight="1" x14ac:dyDescent="0.3">
      <c r="A156" s="663" t="s">
        <v>4205</v>
      </c>
      <c r="B156" s="664" t="s">
        <v>4206</v>
      </c>
      <c r="C156" s="664" t="s">
        <v>3314</v>
      </c>
      <c r="D156" s="664" t="s">
        <v>4271</v>
      </c>
      <c r="E156" s="664" t="s">
        <v>4248</v>
      </c>
      <c r="F156" s="667">
        <v>2</v>
      </c>
      <c r="G156" s="667">
        <v>3734</v>
      </c>
      <c r="H156" s="667">
        <v>1</v>
      </c>
      <c r="I156" s="667">
        <v>1867</v>
      </c>
      <c r="J156" s="667">
        <v>2</v>
      </c>
      <c r="K156" s="667">
        <v>3738</v>
      </c>
      <c r="L156" s="667">
        <v>1.0010712372790573</v>
      </c>
      <c r="M156" s="667">
        <v>1869</v>
      </c>
      <c r="N156" s="667"/>
      <c r="O156" s="667"/>
      <c r="P156" s="680"/>
      <c r="Q156" s="668"/>
    </row>
    <row r="157" spans="1:17" ht="14.4" customHeight="1" x14ac:dyDescent="0.3">
      <c r="A157" s="663" t="s">
        <v>4205</v>
      </c>
      <c r="B157" s="664" t="s">
        <v>4206</v>
      </c>
      <c r="C157" s="664" t="s">
        <v>3314</v>
      </c>
      <c r="D157" s="664" t="s">
        <v>4272</v>
      </c>
      <c r="E157" s="664" t="s">
        <v>4273</v>
      </c>
      <c r="F157" s="667">
        <v>1</v>
      </c>
      <c r="G157" s="667">
        <v>8395</v>
      </c>
      <c r="H157" s="667">
        <v>1</v>
      </c>
      <c r="I157" s="667">
        <v>8395</v>
      </c>
      <c r="J157" s="667">
        <v>1</v>
      </c>
      <c r="K157" s="667">
        <v>8399</v>
      </c>
      <c r="L157" s="667">
        <v>1.0004764740917214</v>
      </c>
      <c r="M157" s="667">
        <v>8399</v>
      </c>
      <c r="N157" s="667"/>
      <c r="O157" s="667"/>
      <c r="P157" s="680"/>
      <c r="Q157" s="668"/>
    </row>
    <row r="158" spans="1:17" ht="14.4" customHeight="1" x14ac:dyDescent="0.3">
      <c r="A158" s="663" t="s">
        <v>4205</v>
      </c>
      <c r="B158" s="664" t="s">
        <v>4206</v>
      </c>
      <c r="C158" s="664" t="s">
        <v>3314</v>
      </c>
      <c r="D158" s="664" t="s">
        <v>4274</v>
      </c>
      <c r="E158" s="664" t="s">
        <v>4275</v>
      </c>
      <c r="F158" s="667"/>
      <c r="G158" s="667"/>
      <c r="H158" s="667"/>
      <c r="I158" s="667"/>
      <c r="J158" s="667"/>
      <c r="K158" s="667"/>
      <c r="L158" s="667"/>
      <c r="M158" s="667"/>
      <c r="N158" s="667">
        <v>1</v>
      </c>
      <c r="O158" s="667">
        <v>2053</v>
      </c>
      <c r="P158" s="680"/>
      <c r="Q158" s="668">
        <v>2053</v>
      </c>
    </row>
    <row r="159" spans="1:17" ht="14.4" customHeight="1" x14ac:dyDescent="0.3">
      <c r="A159" s="663" t="s">
        <v>4276</v>
      </c>
      <c r="B159" s="664" t="s">
        <v>4277</v>
      </c>
      <c r="C159" s="664" t="s">
        <v>3314</v>
      </c>
      <c r="D159" s="664" t="s">
        <v>4278</v>
      </c>
      <c r="E159" s="664" t="s">
        <v>4279</v>
      </c>
      <c r="F159" s="667">
        <v>14</v>
      </c>
      <c r="G159" s="667">
        <v>2866</v>
      </c>
      <c r="H159" s="667">
        <v>1</v>
      </c>
      <c r="I159" s="667">
        <v>204.71428571428572</v>
      </c>
      <c r="J159" s="667">
        <v>16</v>
      </c>
      <c r="K159" s="667">
        <v>3296</v>
      </c>
      <c r="L159" s="667">
        <v>1.1500348918353105</v>
      </c>
      <c r="M159" s="667">
        <v>206</v>
      </c>
      <c r="N159" s="667">
        <v>30</v>
      </c>
      <c r="O159" s="667">
        <v>6330</v>
      </c>
      <c r="P159" s="680">
        <v>2.2086531751570133</v>
      </c>
      <c r="Q159" s="668">
        <v>211</v>
      </c>
    </row>
    <row r="160" spans="1:17" ht="14.4" customHeight="1" x14ac:dyDescent="0.3">
      <c r="A160" s="663" t="s">
        <v>4276</v>
      </c>
      <c r="B160" s="664" t="s">
        <v>4277</v>
      </c>
      <c r="C160" s="664" t="s">
        <v>3314</v>
      </c>
      <c r="D160" s="664" t="s">
        <v>4280</v>
      </c>
      <c r="E160" s="664" t="s">
        <v>4281</v>
      </c>
      <c r="F160" s="667">
        <v>12</v>
      </c>
      <c r="G160" s="667">
        <v>3504</v>
      </c>
      <c r="H160" s="667">
        <v>1</v>
      </c>
      <c r="I160" s="667">
        <v>292</v>
      </c>
      <c r="J160" s="667"/>
      <c r="K160" s="667"/>
      <c r="L160" s="667"/>
      <c r="M160" s="667"/>
      <c r="N160" s="667"/>
      <c r="O160" s="667"/>
      <c r="P160" s="680"/>
      <c r="Q160" s="668"/>
    </row>
    <row r="161" spans="1:17" ht="14.4" customHeight="1" x14ac:dyDescent="0.3">
      <c r="A161" s="663" t="s">
        <v>4276</v>
      </c>
      <c r="B161" s="664" t="s">
        <v>4277</v>
      </c>
      <c r="C161" s="664" t="s">
        <v>3314</v>
      </c>
      <c r="D161" s="664" t="s">
        <v>4282</v>
      </c>
      <c r="E161" s="664" t="s">
        <v>4283</v>
      </c>
      <c r="F161" s="667">
        <v>24</v>
      </c>
      <c r="G161" s="667">
        <v>3232</v>
      </c>
      <c r="H161" s="667">
        <v>1</v>
      </c>
      <c r="I161" s="667">
        <v>134.66666666666666</v>
      </c>
      <c r="J161" s="667">
        <v>20</v>
      </c>
      <c r="K161" s="667">
        <v>2700</v>
      </c>
      <c r="L161" s="667">
        <v>0.83539603960396036</v>
      </c>
      <c r="M161" s="667">
        <v>135</v>
      </c>
      <c r="N161" s="667">
        <v>24</v>
      </c>
      <c r="O161" s="667">
        <v>3288</v>
      </c>
      <c r="P161" s="680">
        <v>1.0173267326732673</v>
      </c>
      <c r="Q161" s="668">
        <v>137</v>
      </c>
    </row>
    <row r="162" spans="1:17" ht="14.4" customHeight="1" x14ac:dyDescent="0.3">
      <c r="A162" s="663" t="s">
        <v>4276</v>
      </c>
      <c r="B162" s="664" t="s">
        <v>4277</v>
      </c>
      <c r="C162" s="664" t="s">
        <v>3314</v>
      </c>
      <c r="D162" s="664" t="s">
        <v>4284</v>
      </c>
      <c r="E162" s="664" t="s">
        <v>4285</v>
      </c>
      <c r="F162" s="667">
        <v>1</v>
      </c>
      <c r="G162" s="667">
        <v>159</v>
      </c>
      <c r="H162" s="667">
        <v>1</v>
      </c>
      <c r="I162" s="667">
        <v>159</v>
      </c>
      <c r="J162" s="667"/>
      <c r="K162" s="667"/>
      <c r="L162" s="667"/>
      <c r="M162" s="667"/>
      <c r="N162" s="667"/>
      <c r="O162" s="667"/>
      <c r="P162" s="680"/>
      <c r="Q162" s="668"/>
    </row>
    <row r="163" spans="1:17" ht="14.4" customHeight="1" x14ac:dyDescent="0.3">
      <c r="A163" s="663" t="s">
        <v>4276</v>
      </c>
      <c r="B163" s="664" t="s">
        <v>4277</v>
      </c>
      <c r="C163" s="664" t="s">
        <v>3314</v>
      </c>
      <c r="D163" s="664" t="s">
        <v>4286</v>
      </c>
      <c r="E163" s="664" t="s">
        <v>4287</v>
      </c>
      <c r="F163" s="667">
        <v>6</v>
      </c>
      <c r="G163" s="667">
        <v>1587</v>
      </c>
      <c r="H163" s="667">
        <v>1</v>
      </c>
      <c r="I163" s="667">
        <v>264.5</v>
      </c>
      <c r="J163" s="667">
        <v>4</v>
      </c>
      <c r="K163" s="667">
        <v>1064</v>
      </c>
      <c r="L163" s="667">
        <v>0.6704473850031506</v>
      </c>
      <c r="M163" s="667">
        <v>266</v>
      </c>
      <c r="N163" s="667">
        <v>6</v>
      </c>
      <c r="O163" s="667">
        <v>1638</v>
      </c>
      <c r="P163" s="680">
        <v>1.0321361058601135</v>
      </c>
      <c r="Q163" s="668">
        <v>273</v>
      </c>
    </row>
    <row r="164" spans="1:17" ht="14.4" customHeight="1" x14ac:dyDescent="0.3">
      <c r="A164" s="663" t="s">
        <v>4276</v>
      </c>
      <c r="B164" s="664" t="s">
        <v>4277</v>
      </c>
      <c r="C164" s="664" t="s">
        <v>3314</v>
      </c>
      <c r="D164" s="664" t="s">
        <v>4288</v>
      </c>
      <c r="E164" s="664" t="s">
        <v>4289</v>
      </c>
      <c r="F164" s="667">
        <v>4</v>
      </c>
      <c r="G164" s="667">
        <v>564</v>
      </c>
      <c r="H164" s="667">
        <v>1</v>
      </c>
      <c r="I164" s="667">
        <v>141</v>
      </c>
      <c r="J164" s="667">
        <v>4</v>
      </c>
      <c r="K164" s="667">
        <v>564</v>
      </c>
      <c r="L164" s="667">
        <v>1</v>
      </c>
      <c r="M164" s="667">
        <v>141</v>
      </c>
      <c r="N164" s="667">
        <v>6</v>
      </c>
      <c r="O164" s="667">
        <v>852</v>
      </c>
      <c r="P164" s="680">
        <v>1.5106382978723405</v>
      </c>
      <c r="Q164" s="668">
        <v>142</v>
      </c>
    </row>
    <row r="165" spans="1:17" ht="14.4" customHeight="1" x14ac:dyDescent="0.3">
      <c r="A165" s="663" t="s">
        <v>4276</v>
      </c>
      <c r="B165" s="664" t="s">
        <v>4277</v>
      </c>
      <c r="C165" s="664" t="s">
        <v>3314</v>
      </c>
      <c r="D165" s="664" t="s">
        <v>4290</v>
      </c>
      <c r="E165" s="664" t="s">
        <v>4289</v>
      </c>
      <c r="F165" s="667">
        <v>24</v>
      </c>
      <c r="G165" s="667">
        <v>1872</v>
      </c>
      <c r="H165" s="667">
        <v>1</v>
      </c>
      <c r="I165" s="667">
        <v>78</v>
      </c>
      <c r="J165" s="667">
        <v>20</v>
      </c>
      <c r="K165" s="667">
        <v>1560</v>
      </c>
      <c r="L165" s="667">
        <v>0.83333333333333337</v>
      </c>
      <c r="M165" s="667">
        <v>78</v>
      </c>
      <c r="N165" s="667">
        <v>24</v>
      </c>
      <c r="O165" s="667">
        <v>1872</v>
      </c>
      <c r="P165" s="680">
        <v>1</v>
      </c>
      <c r="Q165" s="668">
        <v>78</v>
      </c>
    </row>
    <row r="166" spans="1:17" ht="14.4" customHeight="1" x14ac:dyDescent="0.3">
      <c r="A166" s="663" t="s">
        <v>4276</v>
      </c>
      <c r="B166" s="664" t="s">
        <v>4277</v>
      </c>
      <c r="C166" s="664" t="s">
        <v>3314</v>
      </c>
      <c r="D166" s="664" t="s">
        <v>4291</v>
      </c>
      <c r="E166" s="664" t="s">
        <v>4292</v>
      </c>
      <c r="F166" s="667">
        <v>4</v>
      </c>
      <c r="G166" s="667">
        <v>1224</v>
      </c>
      <c r="H166" s="667">
        <v>1</v>
      </c>
      <c r="I166" s="667">
        <v>306</v>
      </c>
      <c r="J166" s="667">
        <v>4</v>
      </c>
      <c r="K166" s="667">
        <v>1228</v>
      </c>
      <c r="L166" s="667">
        <v>1.0032679738562091</v>
      </c>
      <c r="M166" s="667">
        <v>307</v>
      </c>
      <c r="N166" s="667">
        <v>6</v>
      </c>
      <c r="O166" s="667">
        <v>1878</v>
      </c>
      <c r="P166" s="680">
        <v>1.5343137254901962</v>
      </c>
      <c r="Q166" s="668">
        <v>313</v>
      </c>
    </row>
    <row r="167" spans="1:17" ht="14.4" customHeight="1" x14ac:dyDescent="0.3">
      <c r="A167" s="663" t="s">
        <v>4276</v>
      </c>
      <c r="B167" s="664" t="s">
        <v>4277</v>
      </c>
      <c r="C167" s="664" t="s">
        <v>3314</v>
      </c>
      <c r="D167" s="664" t="s">
        <v>4293</v>
      </c>
      <c r="E167" s="664" t="s">
        <v>4294</v>
      </c>
      <c r="F167" s="667">
        <v>23</v>
      </c>
      <c r="G167" s="667">
        <v>3696</v>
      </c>
      <c r="H167" s="667">
        <v>1</v>
      </c>
      <c r="I167" s="667">
        <v>160.69565217391303</v>
      </c>
      <c r="J167" s="667">
        <v>18</v>
      </c>
      <c r="K167" s="667">
        <v>2898</v>
      </c>
      <c r="L167" s="667">
        <v>0.78409090909090906</v>
      </c>
      <c r="M167" s="667">
        <v>161</v>
      </c>
      <c r="N167" s="667">
        <v>25</v>
      </c>
      <c r="O167" s="667">
        <v>4075</v>
      </c>
      <c r="P167" s="680">
        <v>1.1025432900432901</v>
      </c>
      <c r="Q167" s="668">
        <v>163</v>
      </c>
    </row>
    <row r="168" spans="1:17" ht="14.4" customHeight="1" x14ac:dyDescent="0.3">
      <c r="A168" s="663" t="s">
        <v>4276</v>
      </c>
      <c r="B168" s="664" t="s">
        <v>4277</v>
      </c>
      <c r="C168" s="664" t="s">
        <v>3314</v>
      </c>
      <c r="D168" s="664" t="s">
        <v>4295</v>
      </c>
      <c r="E168" s="664" t="s">
        <v>4279</v>
      </c>
      <c r="F168" s="667">
        <v>51</v>
      </c>
      <c r="G168" s="667">
        <v>3604</v>
      </c>
      <c r="H168" s="667">
        <v>1</v>
      </c>
      <c r="I168" s="667">
        <v>70.666666666666671</v>
      </c>
      <c r="J168" s="667">
        <v>38</v>
      </c>
      <c r="K168" s="667">
        <v>2698</v>
      </c>
      <c r="L168" s="667">
        <v>0.74861265260821308</v>
      </c>
      <c r="M168" s="667">
        <v>71</v>
      </c>
      <c r="N168" s="667">
        <v>48</v>
      </c>
      <c r="O168" s="667">
        <v>3456</v>
      </c>
      <c r="P168" s="680">
        <v>0.95893451720310763</v>
      </c>
      <c r="Q168" s="668">
        <v>72</v>
      </c>
    </row>
    <row r="169" spans="1:17" ht="14.4" customHeight="1" x14ac:dyDescent="0.3">
      <c r="A169" s="663" t="s">
        <v>4276</v>
      </c>
      <c r="B169" s="664" t="s">
        <v>4277</v>
      </c>
      <c r="C169" s="664" t="s">
        <v>3314</v>
      </c>
      <c r="D169" s="664" t="s">
        <v>4296</v>
      </c>
      <c r="E169" s="664" t="s">
        <v>4297</v>
      </c>
      <c r="F169" s="667">
        <v>2</v>
      </c>
      <c r="G169" s="667">
        <v>2378</v>
      </c>
      <c r="H169" s="667">
        <v>1</v>
      </c>
      <c r="I169" s="667">
        <v>1189</v>
      </c>
      <c r="J169" s="667"/>
      <c r="K169" s="667"/>
      <c r="L169" s="667"/>
      <c r="M169" s="667"/>
      <c r="N169" s="667"/>
      <c r="O169" s="667"/>
      <c r="P169" s="680"/>
      <c r="Q169" s="668"/>
    </row>
    <row r="170" spans="1:17" ht="14.4" customHeight="1" x14ac:dyDescent="0.3">
      <c r="A170" s="663" t="s">
        <v>4276</v>
      </c>
      <c r="B170" s="664" t="s">
        <v>4277</v>
      </c>
      <c r="C170" s="664" t="s">
        <v>3314</v>
      </c>
      <c r="D170" s="664" t="s">
        <v>4298</v>
      </c>
      <c r="E170" s="664" t="s">
        <v>4299</v>
      </c>
      <c r="F170" s="667">
        <v>1</v>
      </c>
      <c r="G170" s="667">
        <v>108</v>
      </c>
      <c r="H170" s="667">
        <v>1</v>
      </c>
      <c r="I170" s="667">
        <v>108</v>
      </c>
      <c r="J170" s="667"/>
      <c r="K170" s="667"/>
      <c r="L170" s="667"/>
      <c r="M170" s="667"/>
      <c r="N170" s="667"/>
      <c r="O170" s="667"/>
      <c r="P170" s="680"/>
      <c r="Q170" s="668"/>
    </row>
    <row r="171" spans="1:17" ht="14.4" customHeight="1" x14ac:dyDescent="0.3">
      <c r="A171" s="663" t="s">
        <v>4300</v>
      </c>
      <c r="B171" s="664" t="s">
        <v>4301</v>
      </c>
      <c r="C171" s="664" t="s">
        <v>3314</v>
      </c>
      <c r="D171" s="664" t="s">
        <v>4302</v>
      </c>
      <c r="E171" s="664" t="s">
        <v>4303</v>
      </c>
      <c r="F171" s="667">
        <v>316</v>
      </c>
      <c r="G171" s="667">
        <v>16926</v>
      </c>
      <c r="H171" s="667">
        <v>1</v>
      </c>
      <c r="I171" s="667">
        <v>53.563291139240505</v>
      </c>
      <c r="J171" s="667">
        <v>342</v>
      </c>
      <c r="K171" s="667">
        <v>18468</v>
      </c>
      <c r="L171" s="667">
        <v>1.0911024459411556</v>
      </c>
      <c r="M171" s="667">
        <v>54</v>
      </c>
      <c r="N171" s="667">
        <v>404</v>
      </c>
      <c r="O171" s="667">
        <v>23432</v>
      </c>
      <c r="P171" s="680">
        <v>1.3843790617984166</v>
      </c>
      <c r="Q171" s="668">
        <v>58</v>
      </c>
    </row>
    <row r="172" spans="1:17" ht="14.4" customHeight="1" x14ac:dyDescent="0.3">
      <c r="A172" s="663" t="s">
        <v>4300</v>
      </c>
      <c r="B172" s="664" t="s">
        <v>4301</v>
      </c>
      <c r="C172" s="664" t="s">
        <v>3314</v>
      </c>
      <c r="D172" s="664" t="s">
        <v>4304</v>
      </c>
      <c r="E172" s="664" t="s">
        <v>4305</v>
      </c>
      <c r="F172" s="667">
        <v>38</v>
      </c>
      <c r="G172" s="667">
        <v>4616</v>
      </c>
      <c r="H172" s="667">
        <v>1</v>
      </c>
      <c r="I172" s="667">
        <v>121.47368421052632</v>
      </c>
      <c r="J172" s="667">
        <v>38</v>
      </c>
      <c r="K172" s="667">
        <v>4674</v>
      </c>
      <c r="L172" s="667">
        <v>1.0125649913344887</v>
      </c>
      <c r="M172" s="667">
        <v>123</v>
      </c>
      <c r="N172" s="667">
        <v>78</v>
      </c>
      <c r="O172" s="667">
        <v>10218</v>
      </c>
      <c r="P172" s="680">
        <v>2.2136048526863084</v>
      </c>
      <c r="Q172" s="668">
        <v>131</v>
      </c>
    </row>
    <row r="173" spans="1:17" ht="14.4" customHeight="1" x14ac:dyDescent="0.3">
      <c r="A173" s="663" t="s">
        <v>4300</v>
      </c>
      <c r="B173" s="664" t="s">
        <v>4301</v>
      </c>
      <c r="C173" s="664" t="s">
        <v>3314</v>
      </c>
      <c r="D173" s="664" t="s">
        <v>4306</v>
      </c>
      <c r="E173" s="664" t="s">
        <v>4307</v>
      </c>
      <c r="F173" s="667">
        <v>1</v>
      </c>
      <c r="G173" s="667">
        <v>383</v>
      </c>
      <c r="H173" s="667">
        <v>1</v>
      </c>
      <c r="I173" s="667">
        <v>383</v>
      </c>
      <c r="J173" s="667">
        <v>1</v>
      </c>
      <c r="K173" s="667">
        <v>384</v>
      </c>
      <c r="L173" s="667">
        <v>1.0026109660574412</v>
      </c>
      <c r="M173" s="667">
        <v>384</v>
      </c>
      <c r="N173" s="667">
        <v>27</v>
      </c>
      <c r="O173" s="667">
        <v>10989</v>
      </c>
      <c r="P173" s="680">
        <v>28.691906005221931</v>
      </c>
      <c r="Q173" s="668">
        <v>407</v>
      </c>
    </row>
    <row r="174" spans="1:17" ht="14.4" customHeight="1" x14ac:dyDescent="0.3">
      <c r="A174" s="663" t="s">
        <v>4300</v>
      </c>
      <c r="B174" s="664" t="s">
        <v>4301</v>
      </c>
      <c r="C174" s="664" t="s">
        <v>3314</v>
      </c>
      <c r="D174" s="664" t="s">
        <v>4308</v>
      </c>
      <c r="E174" s="664" t="s">
        <v>4309</v>
      </c>
      <c r="F174" s="667">
        <v>33</v>
      </c>
      <c r="G174" s="667">
        <v>5586</v>
      </c>
      <c r="H174" s="667">
        <v>1</v>
      </c>
      <c r="I174" s="667">
        <v>169.27272727272728</v>
      </c>
      <c r="J174" s="667">
        <v>50</v>
      </c>
      <c r="K174" s="667">
        <v>8600</v>
      </c>
      <c r="L174" s="667">
        <v>1.5395631936985321</v>
      </c>
      <c r="M174" s="667">
        <v>172</v>
      </c>
      <c r="N174" s="667">
        <v>19</v>
      </c>
      <c r="O174" s="667">
        <v>3401</v>
      </c>
      <c r="P174" s="680">
        <v>0.608843537414966</v>
      </c>
      <c r="Q174" s="668">
        <v>179</v>
      </c>
    </row>
    <row r="175" spans="1:17" ht="14.4" customHeight="1" x14ac:dyDescent="0.3">
      <c r="A175" s="663" t="s">
        <v>4300</v>
      </c>
      <c r="B175" s="664" t="s">
        <v>4301</v>
      </c>
      <c r="C175" s="664" t="s">
        <v>3314</v>
      </c>
      <c r="D175" s="664" t="s">
        <v>4310</v>
      </c>
      <c r="E175" s="664" t="s">
        <v>4311</v>
      </c>
      <c r="F175" s="667">
        <v>15</v>
      </c>
      <c r="G175" s="667">
        <v>4776</v>
      </c>
      <c r="H175" s="667">
        <v>1</v>
      </c>
      <c r="I175" s="667">
        <v>318.39999999999998</v>
      </c>
      <c r="J175" s="667">
        <v>35</v>
      </c>
      <c r="K175" s="667">
        <v>11270</v>
      </c>
      <c r="L175" s="667">
        <v>2.3597152428810722</v>
      </c>
      <c r="M175" s="667">
        <v>322</v>
      </c>
      <c r="N175" s="667">
        <v>25</v>
      </c>
      <c r="O175" s="667">
        <v>8375</v>
      </c>
      <c r="P175" s="680">
        <v>1.7535594639865997</v>
      </c>
      <c r="Q175" s="668">
        <v>335</v>
      </c>
    </row>
    <row r="176" spans="1:17" ht="14.4" customHeight="1" x14ac:dyDescent="0.3">
      <c r="A176" s="663" t="s">
        <v>4300</v>
      </c>
      <c r="B176" s="664" t="s">
        <v>4301</v>
      </c>
      <c r="C176" s="664" t="s">
        <v>3314</v>
      </c>
      <c r="D176" s="664" t="s">
        <v>4312</v>
      </c>
      <c r="E176" s="664" t="s">
        <v>4313</v>
      </c>
      <c r="F176" s="667">
        <v>1</v>
      </c>
      <c r="G176" s="667">
        <v>435</v>
      </c>
      <c r="H176" s="667">
        <v>1</v>
      </c>
      <c r="I176" s="667">
        <v>435</v>
      </c>
      <c r="J176" s="667"/>
      <c r="K176" s="667"/>
      <c r="L176" s="667"/>
      <c r="M176" s="667"/>
      <c r="N176" s="667"/>
      <c r="O176" s="667"/>
      <c r="P176" s="680"/>
      <c r="Q176" s="668"/>
    </row>
    <row r="177" spans="1:17" ht="14.4" customHeight="1" x14ac:dyDescent="0.3">
      <c r="A177" s="663" t="s">
        <v>4300</v>
      </c>
      <c r="B177" s="664" t="s">
        <v>4301</v>
      </c>
      <c r="C177" s="664" t="s">
        <v>3314</v>
      </c>
      <c r="D177" s="664" t="s">
        <v>4314</v>
      </c>
      <c r="E177" s="664" t="s">
        <v>4315</v>
      </c>
      <c r="F177" s="667">
        <v>53</v>
      </c>
      <c r="G177" s="667">
        <v>17950</v>
      </c>
      <c r="H177" s="667">
        <v>1</v>
      </c>
      <c r="I177" s="667">
        <v>338.67924528301887</v>
      </c>
      <c r="J177" s="667">
        <v>77</v>
      </c>
      <c r="K177" s="667">
        <v>26257</v>
      </c>
      <c r="L177" s="667">
        <v>1.4627855153203342</v>
      </c>
      <c r="M177" s="667">
        <v>341</v>
      </c>
      <c r="N177" s="667">
        <v>65</v>
      </c>
      <c r="O177" s="667">
        <v>22685</v>
      </c>
      <c r="P177" s="680">
        <v>1.2637883008356545</v>
      </c>
      <c r="Q177" s="668">
        <v>349</v>
      </c>
    </row>
    <row r="178" spans="1:17" ht="14.4" customHeight="1" x14ac:dyDescent="0.3">
      <c r="A178" s="663" t="s">
        <v>4300</v>
      </c>
      <c r="B178" s="664" t="s">
        <v>4301</v>
      </c>
      <c r="C178" s="664" t="s">
        <v>3314</v>
      </c>
      <c r="D178" s="664" t="s">
        <v>4316</v>
      </c>
      <c r="E178" s="664" t="s">
        <v>4317</v>
      </c>
      <c r="F178" s="667"/>
      <c r="G178" s="667"/>
      <c r="H178" s="667"/>
      <c r="I178" s="667"/>
      <c r="J178" s="667"/>
      <c r="K178" s="667"/>
      <c r="L178" s="667"/>
      <c r="M178" s="667"/>
      <c r="N178" s="667">
        <v>1</v>
      </c>
      <c r="O178" s="667">
        <v>6226</v>
      </c>
      <c r="P178" s="680"/>
      <c r="Q178" s="668">
        <v>6226</v>
      </c>
    </row>
    <row r="179" spans="1:17" ht="14.4" customHeight="1" x14ac:dyDescent="0.3">
      <c r="A179" s="663" t="s">
        <v>4300</v>
      </c>
      <c r="B179" s="664" t="s">
        <v>4301</v>
      </c>
      <c r="C179" s="664" t="s">
        <v>3314</v>
      </c>
      <c r="D179" s="664" t="s">
        <v>4318</v>
      </c>
      <c r="E179" s="664" t="s">
        <v>4319</v>
      </c>
      <c r="F179" s="667">
        <v>5</v>
      </c>
      <c r="G179" s="667">
        <v>545</v>
      </c>
      <c r="H179" s="667">
        <v>1</v>
      </c>
      <c r="I179" s="667">
        <v>109</v>
      </c>
      <c r="J179" s="667">
        <v>2</v>
      </c>
      <c r="K179" s="667">
        <v>218</v>
      </c>
      <c r="L179" s="667">
        <v>0.4</v>
      </c>
      <c r="M179" s="667">
        <v>109</v>
      </c>
      <c r="N179" s="667">
        <v>13</v>
      </c>
      <c r="O179" s="667">
        <v>1521</v>
      </c>
      <c r="P179" s="680">
        <v>2.7908256880733946</v>
      </c>
      <c r="Q179" s="668">
        <v>117</v>
      </c>
    </row>
    <row r="180" spans="1:17" ht="14.4" customHeight="1" x14ac:dyDescent="0.3">
      <c r="A180" s="663" t="s">
        <v>4300</v>
      </c>
      <c r="B180" s="664" t="s">
        <v>4301</v>
      </c>
      <c r="C180" s="664" t="s">
        <v>3314</v>
      </c>
      <c r="D180" s="664" t="s">
        <v>4320</v>
      </c>
      <c r="E180" s="664" t="s">
        <v>4321</v>
      </c>
      <c r="F180" s="667"/>
      <c r="G180" s="667"/>
      <c r="H180" s="667"/>
      <c r="I180" s="667"/>
      <c r="J180" s="667"/>
      <c r="K180" s="667"/>
      <c r="L180" s="667"/>
      <c r="M180" s="667"/>
      <c r="N180" s="667">
        <v>2</v>
      </c>
      <c r="O180" s="667">
        <v>98</v>
      </c>
      <c r="P180" s="680"/>
      <c r="Q180" s="668">
        <v>49</v>
      </c>
    </row>
    <row r="181" spans="1:17" ht="14.4" customHeight="1" x14ac:dyDescent="0.3">
      <c r="A181" s="663" t="s">
        <v>4300</v>
      </c>
      <c r="B181" s="664" t="s">
        <v>4301</v>
      </c>
      <c r="C181" s="664" t="s">
        <v>3314</v>
      </c>
      <c r="D181" s="664" t="s">
        <v>4322</v>
      </c>
      <c r="E181" s="664" t="s">
        <v>4323</v>
      </c>
      <c r="F181" s="667"/>
      <c r="G181" s="667"/>
      <c r="H181" s="667"/>
      <c r="I181" s="667"/>
      <c r="J181" s="667">
        <v>1</v>
      </c>
      <c r="K181" s="667">
        <v>376</v>
      </c>
      <c r="L181" s="667"/>
      <c r="M181" s="667">
        <v>376</v>
      </c>
      <c r="N181" s="667"/>
      <c r="O181" s="667"/>
      <c r="P181" s="680"/>
      <c r="Q181" s="668"/>
    </row>
    <row r="182" spans="1:17" ht="14.4" customHeight="1" x14ac:dyDescent="0.3">
      <c r="A182" s="663" t="s">
        <v>4300</v>
      </c>
      <c r="B182" s="664" t="s">
        <v>4301</v>
      </c>
      <c r="C182" s="664" t="s">
        <v>3314</v>
      </c>
      <c r="D182" s="664" t="s">
        <v>4324</v>
      </c>
      <c r="E182" s="664" t="s">
        <v>4325</v>
      </c>
      <c r="F182" s="667">
        <v>5</v>
      </c>
      <c r="G182" s="667">
        <v>185</v>
      </c>
      <c r="H182" s="667">
        <v>1</v>
      </c>
      <c r="I182" s="667">
        <v>37</v>
      </c>
      <c r="J182" s="667">
        <v>3</v>
      </c>
      <c r="K182" s="667">
        <v>111</v>
      </c>
      <c r="L182" s="667">
        <v>0.6</v>
      </c>
      <c r="M182" s="667">
        <v>37</v>
      </c>
      <c r="N182" s="667">
        <v>11</v>
      </c>
      <c r="O182" s="667">
        <v>418</v>
      </c>
      <c r="P182" s="680">
        <v>2.2594594594594595</v>
      </c>
      <c r="Q182" s="668">
        <v>38</v>
      </c>
    </row>
    <row r="183" spans="1:17" ht="14.4" customHeight="1" x14ac:dyDescent="0.3">
      <c r="A183" s="663" t="s">
        <v>4300</v>
      </c>
      <c r="B183" s="664" t="s">
        <v>4301</v>
      </c>
      <c r="C183" s="664" t="s">
        <v>3314</v>
      </c>
      <c r="D183" s="664" t="s">
        <v>3976</v>
      </c>
      <c r="E183" s="664" t="s">
        <v>3977</v>
      </c>
      <c r="F183" s="667">
        <v>5</v>
      </c>
      <c r="G183" s="667">
        <v>3352</v>
      </c>
      <c r="H183" s="667">
        <v>1</v>
      </c>
      <c r="I183" s="667">
        <v>670.4</v>
      </c>
      <c r="J183" s="667"/>
      <c r="K183" s="667"/>
      <c r="L183" s="667"/>
      <c r="M183" s="667"/>
      <c r="N183" s="667">
        <v>1</v>
      </c>
      <c r="O183" s="667">
        <v>704</v>
      </c>
      <c r="P183" s="680">
        <v>0.21002386634844869</v>
      </c>
      <c r="Q183" s="668">
        <v>704</v>
      </c>
    </row>
    <row r="184" spans="1:17" ht="14.4" customHeight="1" x14ac:dyDescent="0.3">
      <c r="A184" s="663" t="s">
        <v>4300</v>
      </c>
      <c r="B184" s="664" t="s">
        <v>4301</v>
      </c>
      <c r="C184" s="664" t="s">
        <v>3314</v>
      </c>
      <c r="D184" s="664" t="s">
        <v>4326</v>
      </c>
      <c r="E184" s="664" t="s">
        <v>4327</v>
      </c>
      <c r="F184" s="667">
        <v>139</v>
      </c>
      <c r="G184" s="667">
        <v>39299</v>
      </c>
      <c r="H184" s="667">
        <v>1</v>
      </c>
      <c r="I184" s="667">
        <v>282.72661870503595</v>
      </c>
      <c r="J184" s="667">
        <v>147</v>
      </c>
      <c r="K184" s="667">
        <v>41895</v>
      </c>
      <c r="L184" s="667">
        <v>1.0660576605002672</v>
      </c>
      <c r="M184" s="667">
        <v>285</v>
      </c>
      <c r="N184" s="667">
        <v>171</v>
      </c>
      <c r="O184" s="667">
        <v>51984</v>
      </c>
      <c r="P184" s="680">
        <v>1.32278175017176</v>
      </c>
      <c r="Q184" s="668">
        <v>304</v>
      </c>
    </row>
    <row r="185" spans="1:17" ht="14.4" customHeight="1" x14ac:dyDescent="0.3">
      <c r="A185" s="663" t="s">
        <v>4300</v>
      </c>
      <c r="B185" s="664" t="s">
        <v>4301</v>
      </c>
      <c r="C185" s="664" t="s">
        <v>3314</v>
      </c>
      <c r="D185" s="664" t="s">
        <v>4328</v>
      </c>
      <c r="E185" s="664" t="s">
        <v>4329</v>
      </c>
      <c r="F185" s="667">
        <v>39</v>
      </c>
      <c r="G185" s="667">
        <v>17872</v>
      </c>
      <c r="H185" s="667">
        <v>1</v>
      </c>
      <c r="I185" s="667">
        <v>458.25641025641028</v>
      </c>
      <c r="J185" s="667">
        <v>45</v>
      </c>
      <c r="K185" s="667">
        <v>20790</v>
      </c>
      <c r="L185" s="667">
        <v>1.1632721575649061</v>
      </c>
      <c r="M185" s="667">
        <v>462</v>
      </c>
      <c r="N185" s="667">
        <v>72</v>
      </c>
      <c r="O185" s="667">
        <v>35568</v>
      </c>
      <c r="P185" s="680">
        <v>1.9901521933751118</v>
      </c>
      <c r="Q185" s="668">
        <v>494</v>
      </c>
    </row>
    <row r="186" spans="1:17" ht="14.4" customHeight="1" x14ac:dyDescent="0.3">
      <c r="A186" s="663" t="s">
        <v>4300</v>
      </c>
      <c r="B186" s="664" t="s">
        <v>4301</v>
      </c>
      <c r="C186" s="664" t="s">
        <v>3314</v>
      </c>
      <c r="D186" s="664" t="s">
        <v>4330</v>
      </c>
      <c r="E186" s="664" t="s">
        <v>4331</v>
      </c>
      <c r="F186" s="667">
        <v>179</v>
      </c>
      <c r="G186" s="667">
        <v>62934</v>
      </c>
      <c r="H186" s="667">
        <v>1</v>
      </c>
      <c r="I186" s="667">
        <v>351.58659217877096</v>
      </c>
      <c r="J186" s="667">
        <v>182</v>
      </c>
      <c r="K186" s="667">
        <v>64792</v>
      </c>
      <c r="L186" s="667">
        <v>1.0295229923411828</v>
      </c>
      <c r="M186" s="667">
        <v>356</v>
      </c>
      <c r="N186" s="667">
        <v>221</v>
      </c>
      <c r="O186" s="667">
        <v>81770</v>
      </c>
      <c r="P186" s="680">
        <v>1.2992976769313884</v>
      </c>
      <c r="Q186" s="668">
        <v>370</v>
      </c>
    </row>
    <row r="187" spans="1:17" ht="14.4" customHeight="1" x14ac:dyDescent="0.3">
      <c r="A187" s="663" t="s">
        <v>4300</v>
      </c>
      <c r="B187" s="664" t="s">
        <v>4301</v>
      </c>
      <c r="C187" s="664" t="s">
        <v>3314</v>
      </c>
      <c r="D187" s="664" t="s">
        <v>4332</v>
      </c>
      <c r="E187" s="664" t="s">
        <v>4333</v>
      </c>
      <c r="F187" s="667">
        <v>5</v>
      </c>
      <c r="G187" s="667">
        <v>519</v>
      </c>
      <c r="H187" s="667">
        <v>1</v>
      </c>
      <c r="I187" s="667">
        <v>103.8</v>
      </c>
      <c r="J187" s="667">
        <v>10</v>
      </c>
      <c r="K187" s="667">
        <v>1050</v>
      </c>
      <c r="L187" s="667">
        <v>2.0231213872832372</v>
      </c>
      <c r="M187" s="667">
        <v>105</v>
      </c>
      <c r="N187" s="667"/>
      <c r="O187" s="667"/>
      <c r="P187" s="680"/>
      <c r="Q187" s="668"/>
    </row>
    <row r="188" spans="1:17" ht="14.4" customHeight="1" x14ac:dyDescent="0.3">
      <c r="A188" s="663" t="s">
        <v>4300</v>
      </c>
      <c r="B188" s="664" t="s">
        <v>4301</v>
      </c>
      <c r="C188" s="664" t="s">
        <v>3314</v>
      </c>
      <c r="D188" s="664" t="s">
        <v>4334</v>
      </c>
      <c r="E188" s="664" t="s">
        <v>4335</v>
      </c>
      <c r="F188" s="667">
        <v>9</v>
      </c>
      <c r="G188" s="667">
        <v>1042</v>
      </c>
      <c r="H188" s="667">
        <v>1</v>
      </c>
      <c r="I188" s="667">
        <v>115.77777777777777</v>
      </c>
      <c r="J188" s="667">
        <v>4</v>
      </c>
      <c r="K188" s="667">
        <v>468</v>
      </c>
      <c r="L188" s="667">
        <v>0.44913627639155468</v>
      </c>
      <c r="M188" s="667">
        <v>117</v>
      </c>
      <c r="N188" s="667">
        <v>4</v>
      </c>
      <c r="O188" s="667">
        <v>500</v>
      </c>
      <c r="P188" s="680">
        <v>0.47984644913627639</v>
      </c>
      <c r="Q188" s="668">
        <v>125</v>
      </c>
    </row>
    <row r="189" spans="1:17" ht="14.4" customHeight="1" x14ac:dyDescent="0.3">
      <c r="A189" s="663" t="s">
        <v>4300</v>
      </c>
      <c r="B189" s="664" t="s">
        <v>4301</v>
      </c>
      <c r="C189" s="664" t="s">
        <v>3314</v>
      </c>
      <c r="D189" s="664" t="s">
        <v>4336</v>
      </c>
      <c r="E189" s="664" t="s">
        <v>4337</v>
      </c>
      <c r="F189" s="667">
        <v>7</v>
      </c>
      <c r="G189" s="667">
        <v>3223</v>
      </c>
      <c r="H189" s="667">
        <v>1</v>
      </c>
      <c r="I189" s="667">
        <v>460.42857142857144</v>
      </c>
      <c r="J189" s="667">
        <v>6</v>
      </c>
      <c r="K189" s="667">
        <v>2778</v>
      </c>
      <c r="L189" s="667">
        <v>0.8619298789947254</v>
      </c>
      <c r="M189" s="667">
        <v>463</v>
      </c>
      <c r="N189" s="667">
        <v>28</v>
      </c>
      <c r="O189" s="667">
        <v>13860</v>
      </c>
      <c r="P189" s="680">
        <v>4.3003412969283277</v>
      </c>
      <c r="Q189" s="668">
        <v>495</v>
      </c>
    </row>
    <row r="190" spans="1:17" ht="14.4" customHeight="1" x14ac:dyDescent="0.3">
      <c r="A190" s="663" t="s">
        <v>4300</v>
      </c>
      <c r="B190" s="664" t="s">
        <v>4301</v>
      </c>
      <c r="C190" s="664" t="s">
        <v>3314</v>
      </c>
      <c r="D190" s="664" t="s">
        <v>4018</v>
      </c>
      <c r="E190" s="664" t="s">
        <v>4019</v>
      </c>
      <c r="F190" s="667">
        <v>1</v>
      </c>
      <c r="G190" s="667">
        <v>1245</v>
      </c>
      <c r="H190" s="667">
        <v>1</v>
      </c>
      <c r="I190" s="667">
        <v>1245</v>
      </c>
      <c r="J190" s="667">
        <v>1</v>
      </c>
      <c r="K190" s="667">
        <v>1268</v>
      </c>
      <c r="L190" s="667">
        <v>1.0184738955823294</v>
      </c>
      <c r="M190" s="667">
        <v>1268</v>
      </c>
      <c r="N190" s="667"/>
      <c r="O190" s="667"/>
      <c r="P190" s="680"/>
      <c r="Q190" s="668"/>
    </row>
    <row r="191" spans="1:17" ht="14.4" customHeight="1" x14ac:dyDescent="0.3">
      <c r="A191" s="663" t="s">
        <v>4300</v>
      </c>
      <c r="B191" s="664" t="s">
        <v>4301</v>
      </c>
      <c r="C191" s="664" t="s">
        <v>3314</v>
      </c>
      <c r="D191" s="664" t="s">
        <v>2350</v>
      </c>
      <c r="E191" s="664" t="s">
        <v>4338</v>
      </c>
      <c r="F191" s="667">
        <v>9</v>
      </c>
      <c r="G191" s="667">
        <v>3891</v>
      </c>
      <c r="H191" s="667">
        <v>1</v>
      </c>
      <c r="I191" s="667">
        <v>432.33333333333331</v>
      </c>
      <c r="J191" s="667">
        <v>25</v>
      </c>
      <c r="K191" s="667">
        <v>10925</v>
      </c>
      <c r="L191" s="667">
        <v>2.8077615008995118</v>
      </c>
      <c r="M191" s="667">
        <v>437</v>
      </c>
      <c r="N191" s="667">
        <v>9</v>
      </c>
      <c r="O191" s="667">
        <v>4104</v>
      </c>
      <c r="P191" s="680">
        <v>1.0547417116422513</v>
      </c>
      <c r="Q191" s="668">
        <v>456</v>
      </c>
    </row>
    <row r="192" spans="1:17" ht="14.4" customHeight="1" x14ac:dyDescent="0.3">
      <c r="A192" s="663" t="s">
        <v>4300</v>
      </c>
      <c r="B192" s="664" t="s">
        <v>4301</v>
      </c>
      <c r="C192" s="664" t="s">
        <v>3314</v>
      </c>
      <c r="D192" s="664" t="s">
        <v>4339</v>
      </c>
      <c r="E192" s="664" t="s">
        <v>4340</v>
      </c>
      <c r="F192" s="667">
        <v>90</v>
      </c>
      <c r="G192" s="667">
        <v>4828</v>
      </c>
      <c r="H192" s="667">
        <v>1</v>
      </c>
      <c r="I192" s="667">
        <v>53.644444444444446</v>
      </c>
      <c r="J192" s="667">
        <v>80</v>
      </c>
      <c r="K192" s="667">
        <v>4320</v>
      </c>
      <c r="L192" s="667">
        <v>0.89478044739022367</v>
      </c>
      <c r="M192" s="667">
        <v>54</v>
      </c>
      <c r="N192" s="667">
        <v>76</v>
      </c>
      <c r="O192" s="667">
        <v>4408</v>
      </c>
      <c r="P192" s="680">
        <v>0.91300745650372828</v>
      </c>
      <c r="Q192" s="668">
        <v>58</v>
      </c>
    </row>
    <row r="193" spans="1:17" ht="14.4" customHeight="1" x14ac:dyDescent="0.3">
      <c r="A193" s="663" t="s">
        <v>4300</v>
      </c>
      <c r="B193" s="664" t="s">
        <v>4301</v>
      </c>
      <c r="C193" s="664" t="s">
        <v>3314</v>
      </c>
      <c r="D193" s="664" t="s">
        <v>4341</v>
      </c>
      <c r="E193" s="664" t="s">
        <v>4342</v>
      </c>
      <c r="F193" s="667">
        <v>287</v>
      </c>
      <c r="G193" s="667">
        <v>47934</v>
      </c>
      <c r="H193" s="667">
        <v>1</v>
      </c>
      <c r="I193" s="667">
        <v>167.01742160278746</v>
      </c>
      <c r="J193" s="667">
        <v>353</v>
      </c>
      <c r="K193" s="667">
        <v>59657</v>
      </c>
      <c r="L193" s="667">
        <v>1.2445654441523761</v>
      </c>
      <c r="M193" s="667">
        <v>169</v>
      </c>
      <c r="N193" s="667">
        <v>414</v>
      </c>
      <c r="O193" s="667">
        <v>72450</v>
      </c>
      <c r="P193" s="680">
        <v>1.5114532482162975</v>
      </c>
      <c r="Q193" s="668">
        <v>175</v>
      </c>
    </row>
    <row r="194" spans="1:17" ht="14.4" customHeight="1" x14ac:dyDescent="0.3">
      <c r="A194" s="663" t="s">
        <v>4300</v>
      </c>
      <c r="B194" s="664" t="s">
        <v>4301</v>
      </c>
      <c r="C194" s="664" t="s">
        <v>3314</v>
      </c>
      <c r="D194" s="664" t="s">
        <v>3980</v>
      </c>
      <c r="E194" s="664" t="s">
        <v>3981</v>
      </c>
      <c r="F194" s="667">
        <v>1</v>
      </c>
      <c r="G194" s="667">
        <v>79</v>
      </c>
      <c r="H194" s="667">
        <v>1</v>
      </c>
      <c r="I194" s="667">
        <v>79</v>
      </c>
      <c r="J194" s="667">
        <v>7</v>
      </c>
      <c r="K194" s="667">
        <v>567</v>
      </c>
      <c r="L194" s="667">
        <v>7.1772151898734178</v>
      </c>
      <c r="M194" s="667">
        <v>81</v>
      </c>
      <c r="N194" s="667">
        <v>12</v>
      </c>
      <c r="O194" s="667">
        <v>1020</v>
      </c>
      <c r="P194" s="680">
        <v>12.911392405063291</v>
      </c>
      <c r="Q194" s="668">
        <v>85</v>
      </c>
    </row>
    <row r="195" spans="1:17" ht="14.4" customHeight="1" x14ac:dyDescent="0.3">
      <c r="A195" s="663" t="s">
        <v>4300</v>
      </c>
      <c r="B195" s="664" t="s">
        <v>4301</v>
      </c>
      <c r="C195" s="664" t="s">
        <v>3314</v>
      </c>
      <c r="D195" s="664" t="s">
        <v>3982</v>
      </c>
      <c r="E195" s="664" t="s">
        <v>3983</v>
      </c>
      <c r="F195" s="667"/>
      <c r="G195" s="667"/>
      <c r="H195" s="667"/>
      <c r="I195" s="667"/>
      <c r="J195" s="667"/>
      <c r="K195" s="667"/>
      <c r="L195" s="667"/>
      <c r="M195" s="667"/>
      <c r="N195" s="667">
        <v>7</v>
      </c>
      <c r="O195" s="667">
        <v>1246</v>
      </c>
      <c r="P195" s="680"/>
      <c r="Q195" s="668">
        <v>178</v>
      </c>
    </row>
    <row r="196" spans="1:17" ht="14.4" customHeight="1" x14ac:dyDescent="0.3">
      <c r="A196" s="663" t="s">
        <v>4300</v>
      </c>
      <c r="B196" s="664" t="s">
        <v>4301</v>
      </c>
      <c r="C196" s="664" t="s">
        <v>3314</v>
      </c>
      <c r="D196" s="664" t="s">
        <v>4343</v>
      </c>
      <c r="E196" s="664" t="s">
        <v>4344</v>
      </c>
      <c r="F196" s="667">
        <v>34</v>
      </c>
      <c r="G196" s="667">
        <v>5452</v>
      </c>
      <c r="H196" s="667">
        <v>1</v>
      </c>
      <c r="I196" s="667">
        <v>160.35294117647058</v>
      </c>
      <c r="J196" s="667">
        <v>16</v>
      </c>
      <c r="K196" s="667">
        <v>2608</v>
      </c>
      <c r="L196" s="667">
        <v>0.47835656639765223</v>
      </c>
      <c r="M196" s="667">
        <v>163</v>
      </c>
      <c r="N196" s="667">
        <v>13</v>
      </c>
      <c r="O196" s="667">
        <v>2197</v>
      </c>
      <c r="P196" s="680">
        <v>0.40297138664710197</v>
      </c>
      <c r="Q196" s="668">
        <v>169</v>
      </c>
    </row>
    <row r="197" spans="1:17" ht="14.4" customHeight="1" x14ac:dyDescent="0.3">
      <c r="A197" s="663" t="s">
        <v>4300</v>
      </c>
      <c r="B197" s="664" t="s">
        <v>4301</v>
      </c>
      <c r="C197" s="664" t="s">
        <v>3314</v>
      </c>
      <c r="D197" s="664" t="s">
        <v>4183</v>
      </c>
      <c r="E197" s="664" t="s">
        <v>4184</v>
      </c>
      <c r="F197" s="667">
        <v>4</v>
      </c>
      <c r="G197" s="667">
        <v>4008</v>
      </c>
      <c r="H197" s="667">
        <v>1</v>
      </c>
      <c r="I197" s="667">
        <v>1002</v>
      </c>
      <c r="J197" s="667">
        <v>4</v>
      </c>
      <c r="K197" s="667">
        <v>4032</v>
      </c>
      <c r="L197" s="667">
        <v>1.0059880239520957</v>
      </c>
      <c r="M197" s="667">
        <v>1008</v>
      </c>
      <c r="N197" s="667"/>
      <c r="O197" s="667"/>
      <c r="P197" s="680"/>
      <c r="Q197" s="668"/>
    </row>
    <row r="198" spans="1:17" ht="14.4" customHeight="1" x14ac:dyDescent="0.3">
      <c r="A198" s="663" t="s">
        <v>4300</v>
      </c>
      <c r="B198" s="664" t="s">
        <v>4301</v>
      </c>
      <c r="C198" s="664" t="s">
        <v>3314</v>
      </c>
      <c r="D198" s="664" t="s">
        <v>3984</v>
      </c>
      <c r="E198" s="664" t="s">
        <v>3985</v>
      </c>
      <c r="F198" s="667">
        <v>1</v>
      </c>
      <c r="G198" s="667">
        <v>169</v>
      </c>
      <c r="H198" s="667">
        <v>1</v>
      </c>
      <c r="I198" s="667">
        <v>169</v>
      </c>
      <c r="J198" s="667">
        <v>1</v>
      </c>
      <c r="K198" s="667">
        <v>170</v>
      </c>
      <c r="L198" s="667">
        <v>1.0059171597633136</v>
      </c>
      <c r="M198" s="667">
        <v>170</v>
      </c>
      <c r="N198" s="667">
        <v>5</v>
      </c>
      <c r="O198" s="667">
        <v>880</v>
      </c>
      <c r="P198" s="680">
        <v>5.2071005917159763</v>
      </c>
      <c r="Q198" s="668">
        <v>176</v>
      </c>
    </row>
    <row r="199" spans="1:17" ht="14.4" customHeight="1" x14ac:dyDescent="0.3">
      <c r="A199" s="663" t="s">
        <v>4300</v>
      </c>
      <c r="B199" s="664" t="s">
        <v>4301</v>
      </c>
      <c r="C199" s="664" t="s">
        <v>3314</v>
      </c>
      <c r="D199" s="664" t="s">
        <v>4345</v>
      </c>
      <c r="E199" s="664" t="s">
        <v>4346</v>
      </c>
      <c r="F199" s="667">
        <v>4</v>
      </c>
      <c r="G199" s="667">
        <v>8932</v>
      </c>
      <c r="H199" s="667">
        <v>1</v>
      </c>
      <c r="I199" s="667">
        <v>2233</v>
      </c>
      <c r="J199" s="667">
        <v>4</v>
      </c>
      <c r="K199" s="667">
        <v>9056</v>
      </c>
      <c r="L199" s="667">
        <v>1.0138826690550828</v>
      </c>
      <c r="M199" s="667">
        <v>2264</v>
      </c>
      <c r="N199" s="667"/>
      <c r="O199" s="667"/>
      <c r="P199" s="680"/>
      <c r="Q199" s="668"/>
    </row>
    <row r="200" spans="1:17" ht="14.4" customHeight="1" x14ac:dyDescent="0.3">
      <c r="A200" s="663" t="s">
        <v>4300</v>
      </c>
      <c r="B200" s="664" t="s">
        <v>4301</v>
      </c>
      <c r="C200" s="664" t="s">
        <v>3314</v>
      </c>
      <c r="D200" s="664" t="s">
        <v>3986</v>
      </c>
      <c r="E200" s="664" t="s">
        <v>3987</v>
      </c>
      <c r="F200" s="667"/>
      <c r="G200" s="667"/>
      <c r="H200" s="667"/>
      <c r="I200" s="667"/>
      <c r="J200" s="667">
        <v>2</v>
      </c>
      <c r="K200" s="667">
        <v>494</v>
      </c>
      <c r="L200" s="667"/>
      <c r="M200" s="667">
        <v>247</v>
      </c>
      <c r="N200" s="667">
        <v>2</v>
      </c>
      <c r="O200" s="667">
        <v>526</v>
      </c>
      <c r="P200" s="680"/>
      <c r="Q200" s="668">
        <v>263</v>
      </c>
    </row>
    <row r="201" spans="1:17" ht="14.4" customHeight="1" x14ac:dyDescent="0.3">
      <c r="A201" s="663" t="s">
        <v>4300</v>
      </c>
      <c r="B201" s="664" t="s">
        <v>4301</v>
      </c>
      <c r="C201" s="664" t="s">
        <v>3314</v>
      </c>
      <c r="D201" s="664" t="s">
        <v>4347</v>
      </c>
      <c r="E201" s="664" t="s">
        <v>4348</v>
      </c>
      <c r="F201" s="667"/>
      <c r="G201" s="667"/>
      <c r="H201" s="667"/>
      <c r="I201" s="667"/>
      <c r="J201" s="667">
        <v>2</v>
      </c>
      <c r="K201" s="667">
        <v>4024</v>
      </c>
      <c r="L201" s="667"/>
      <c r="M201" s="667">
        <v>2012</v>
      </c>
      <c r="N201" s="667">
        <v>2</v>
      </c>
      <c r="O201" s="667">
        <v>4260</v>
      </c>
      <c r="P201" s="680"/>
      <c r="Q201" s="668">
        <v>2130</v>
      </c>
    </row>
    <row r="202" spans="1:17" ht="14.4" customHeight="1" x14ac:dyDescent="0.3">
      <c r="A202" s="663" t="s">
        <v>4300</v>
      </c>
      <c r="B202" s="664" t="s">
        <v>4301</v>
      </c>
      <c r="C202" s="664" t="s">
        <v>3314</v>
      </c>
      <c r="D202" s="664" t="s">
        <v>4349</v>
      </c>
      <c r="E202" s="664" t="s">
        <v>4350</v>
      </c>
      <c r="F202" s="667">
        <v>8</v>
      </c>
      <c r="G202" s="667">
        <v>1800</v>
      </c>
      <c r="H202" s="667">
        <v>1</v>
      </c>
      <c r="I202" s="667">
        <v>225</v>
      </c>
      <c r="J202" s="667">
        <v>2</v>
      </c>
      <c r="K202" s="667">
        <v>452</v>
      </c>
      <c r="L202" s="667">
        <v>0.25111111111111112</v>
      </c>
      <c r="M202" s="667">
        <v>226</v>
      </c>
      <c r="N202" s="667">
        <v>37</v>
      </c>
      <c r="O202" s="667">
        <v>8954</v>
      </c>
      <c r="P202" s="680">
        <v>4.974444444444444</v>
      </c>
      <c r="Q202" s="668">
        <v>242</v>
      </c>
    </row>
    <row r="203" spans="1:17" ht="14.4" customHeight="1" x14ac:dyDescent="0.3">
      <c r="A203" s="663" t="s">
        <v>4300</v>
      </c>
      <c r="B203" s="664" t="s">
        <v>4301</v>
      </c>
      <c r="C203" s="664" t="s">
        <v>3314</v>
      </c>
      <c r="D203" s="664" t="s">
        <v>4351</v>
      </c>
      <c r="E203" s="664" t="s">
        <v>4352</v>
      </c>
      <c r="F203" s="667"/>
      <c r="G203" s="667"/>
      <c r="H203" s="667"/>
      <c r="I203" s="667"/>
      <c r="J203" s="667"/>
      <c r="K203" s="667"/>
      <c r="L203" s="667"/>
      <c r="M203" s="667"/>
      <c r="N203" s="667">
        <v>2</v>
      </c>
      <c r="O203" s="667">
        <v>10432</v>
      </c>
      <c r="P203" s="680"/>
      <c r="Q203" s="668">
        <v>5216</v>
      </c>
    </row>
    <row r="204" spans="1:17" ht="14.4" customHeight="1" x14ac:dyDescent="0.3">
      <c r="A204" s="663" t="s">
        <v>4300</v>
      </c>
      <c r="B204" s="664" t="s">
        <v>4301</v>
      </c>
      <c r="C204" s="664" t="s">
        <v>3314</v>
      </c>
      <c r="D204" s="664" t="s">
        <v>4353</v>
      </c>
      <c r="E204" s="664" t="s">
        <v>4354</v>
      </c>
      <c r="F204" s="667"/>
      <c r="G204" s="667"/>
      <c r="H204" s="667"/>
      <c r="I204" s="667"/>
      <c r="J204" s="667">
        <v>2</v>
      </c>
      <c r="K204" s="667">
        <v>2090</v>
      </c>
      <c r="L204" s="667"/>
      <c r="M204" s="667">
        <v>1045</v>
      </c>
      <c r="N204" s="667"/>
      <c r="O204" s="667"/>
      <c r="P204" s="680"/>
      <c r="Q204" s="668"/>
    </row>
    <row r="205" spans="1:17" ht="14.4" customHeight="1" x14ac:dyDescent="0.3">
      <c r="A205" s="663" t="s">
        <v>4355</v>
      </c>
      <c r="B205" s="664" t="s">
        <v>4356</v>
      </c>
      <c r="C205" s="664" t="s">
        <v>3314</v>
      </c>
      <c r="D205" s="664" t="s">
        <v>4357</v>
      </c>
      <c r="E205" s="664" t="s">
        <v>4358</v>
      </c>
      <c r="F205" s="667">
        <v>158</v>
      </c>
      <c r="G205" s="667">
        <v>25235</v>
      </c>
      <c r="H205" s="667">
        <v>1</v>
      </c>
      <c r="I205" s="667">
        <v>159.71518987341773</v>
      </c>
      <c r="J205" s="667">
        <v>191</v>
      </c>
      <c r="K205" s="667">
        <v>30751</v>
      </c>
      <c r="L205" s="667">
        <v>1.2185852981969487</v>
      </c>
      <c r="M205" s="667">
        <v>161</v>
      </c>
      <c r="N205" s="667">
        <v>253</v>
      </c>
      <c r="O205" s="667">
        <v>43769</v>
      </c>
      <c r="P205" s="680">
        <v>1.7344561125421043</v>
      </c>
      <c r="Q205" s="668">
        <v>173</v>
      </c>
    </row>
    <row r="206" spans="1:17" ht="14.4" customHeight="1" x14ac:dyDescent="0.3">
      <c r="A206" s="663" t="s">
        <v>4355</v>
      </c>
      <c r="B206" s="664" t="s">
        <v>4356</v>
      </c>
      <c r="C206" s="664" t="s">
        <v>3314</v>
      </c>
      <c r="D206" s="664" t="s">
        <v>4359</v>
      </c>
      <c r="E206" s="664" t="s">
        <v>4360</v>
      </c>
      <c r="F206" s="667">
        <v>1</v>
      </c>
      <c r="G206" s="667">
        <v>1165</v>
      </c>
      <c r="H206" s="667">
        <v>1</v>
      </c>
      <c r="I206" s="667">
        <v>1165</v>
      </c>
      <c r="J206" s="667">
        <v>2</v>
      </c>
      <c r="K206" s="667">
        <v>2338</v>
      </c>
      <c r="L206" s="667">
        <v>2.0068669527896996</v>
      </c>
      <c r="M206" s="667">
        <v>1169</v>
      </c>
      <c r="N206" s="667"/>
      <c r="O206" s="667"/>
      <c r="P206" s="680"/>
      <c r="Q206" s="668"/>
    </row>
    <row r="207" spans="1:17" ht="14.4" customHeight="1" x14ac:dyDescent="0.3">
      <c r="A207" s="663" t="s">
        <v>4355</v>
      </c>
      <c r="B207" s="664" t="s">
        <v>4356</v>
      </c>
      <c r="C207" s="664" t="s">
        <v>3314</v>
      </c>
      <c r="D207" s="664" t="s">
        <v>4361</v>
      </c>
      <c r="E207" s="664" t="s">
        <v>4362</v>
      </c>
      <c r="F207" s="667">
        <v>66</v>
      </c>
      <c r="G207" s="667">
        <v>2626</v>
      </c>
      <c r="H207" s="667">
        <v>1</v>
      </c>
      <c r="I207" s="667">
        <v>39.787878787878789</v>
      </c>
      <c r="J207" s="667">
        <v>24</v>
      </c>
      <c r="K207" s="667">
        <v>960</v>
      </c>
      <c r="L207" s="667">
        <v>0.3655750190403656</v>
      </c>
      <c r="M207" s="667">
        <v>40</v>
      </c>
      <c r="N207" s="667">
        <v>14</v>
      </c>
      <c r="O207" s="667">
        <v>574</v>
      </c>
      <c r="P207" s="680">
        <v>0.21858339680121858</v>
      </c>
      <c r="Q207" s="668">
        <v>41</v>
      </c>
    </row>
    <row r="208" spans="1:17" ht="14.4" customHeight="1" x14ac:dyDescent="0.3">
      <c r="A208" s="663" t="s">
        <v>4355</v>
      </c>
      <c r="B208" s="664" t="s">
        <v>4356</v>
      </c>
      <c r="C208" s="664" t="s">
        <v>3314</v>
      </c>
      <c r="D208" s="664" t="s">
        <v>4363</v>
      </c>
      <c r="E208" s="664" t="s">
        <v>4364</v>
      </c>
      <c r="F208" s="667">
        <v>1</v>
      </c>
      <c r="G208" s="667">
        <v>383</v>
      </c>
      <c r="H208" s="667">
        <v>1</v>
      </c>
      <c r="I208" s="667">
        <v>383</v>
      </c>
      <c r="J208" s="667"/>
      <c r="K208" s="667"/>
      <c r="L208" s="667"/>
      <c r="M208" s="667"/>
      <c r="N208" s="667"/>
      <c r="O208" s="667"/>
      <c r="P208" s="680"/>
      <c r="Q208" s="668"/>
    </row>
    <row r="209" spans="1:17" ht="14.4" customHeight="1" x14ac:dyDescent="0.3">
      <c r="A209" s="663" t="s">
        <v>4355</v>
      </c>
      <c r="B209" s="664" t="s">
        <v>4356</v>
      </c>
      <c r="C209" s="664" t="s">
        <v>3314</v>
      </c>
      <c r="D209" s="664" t="s">
        <v>4365</v>
      </c>
      <c r="E209" s="664" t="s">
        <v>4366</v>
      </c>
      <c r="F209" s="667">
        <v>6</v>
      </c>
      <c r="G209" s="667">
        <v>2667</v>
      </c>
      <c r="H209" s="667">
        <v>1</v>
      </c>
      <c r="I209" s="667">
        <v>444.5</v>
      </c>
      <c r="J209" s="667">
        <v>3</v>
      </c>
      <c r="K209" s="667">
        <v>1335</v>
      </c>
      <c r="L209" s="667">
        <v>0.50056242969628795</v>
      </c>
      <c r="M209" s="667">
        <v>445</v>
      </c>
      <c r="N209" s="667"/>
      <c r="O209" s="667"/>
      <c r="P209" s="680"/>
      <c r="Q209" s="668"/>
    </row>
    <row r="210" spans="1:17" ht="14.4" customHeight="1" x14ac:dyDescent="0.3">
      <c r="A210" s="663" t="s">
        <v>4355</v>
      </c>
      <c r="B210" s="664" t="s">
        <v>4356</v>
      </c>
      <c r="C210" s="664" t="s">
        <v>3314</v>
      </c>
      <c r="D210" s="664" t="s">
        <v>4367</v>
      </c>
      <c r="E210" s="664" t="s">
        <v>4368</v>
      </c>
      <c r="F210" s="667">
        <v>1</v>
      </c>
      <c r="G210" s="667">
        <v>491</v>
      </c>
      <c r="H210" s="667">
        <v>1</v>
      </c>
      <c r="I210" s="667">
        <v>491</v>
      </c>
      <c r="J210" s="667"/>
      <c r="K210" s="667"/>
      <c r="L210" s="667"/>
      <c r="M210" s="667"/>
      <c r="N210" s="667"/>
      <c r="O210" s="667"/>
      <c r="P210" s="680"/>
      <c r="Q210" s="668"/>
    </row>
    <row r="211" spans="1:17" ht="14.4" customHeight="1" x14ac:dyDescent="0.3">
      <c r="A211" s="663" t="s">
        <v>4355</v>
      </c>
      <c r="B211" s="664" t="s">
        <v>4356</v>
      </c>
      <c r="C211" s="664" t="s">
        <v>3314</v>
      </c>
      <c r="D211" s="664" t="s">
        <v>4369</v>
      </c>
      <c r="E211" s="664" t="s">
        <v>4370</v>
      </c>
      <c r="F211" s="667">
        <v>5</v>
      </c>
      <c r="G211" s="667">
        <v>155</v>
      </c>
      <c r="H211" s="667">
        <v>1</v>
      </c>
      <c r="I211" s="667">
        <v>31</v>
      </c>
      <c r="J211" s="667">
        <v>8</v>
      </c>
      <c r="K211" s="667">
        <v>248</v>
      </c>
      <c r="L211" s="667">
        <v>1.6</v>
      </c>
      <c r="M211" s="667">
        <v>31</v>
      </c>
      <c r="N211" s="667">
        <v>9</v>
      </c>
      <c r="O211" s="667">
        <v>279</v>
      </c>
      <c r="P211" s="680">
        <v>1.8</v>
      </c>
      <c r="Q211" s="668">
        <v>31</v>
      </c>
    </row>
    <row r="212" spans="1:17" ht="14.4" customHeight="1" x14ac:dyDescent="0.3">
      <c r="A212" s="663" t="s">
        <v>4355</v>
      </c>
      <c r="B212" s="664" t="s">
        <v>4356</v>
      </c>
      <c r="C212" s="664" t="s">
        <v>3314</v>
      </c>
      <c r="D212" s="664" t="s">
        <v>4371</v>
      </c>
      <c r="E212" s="664" t="s">
        <v>4372</v>
      </c>
      <c r="F212" s="667"/>
      <c r="G212" s="667"/>
      <c r="H212" s="667"/>
      <c r="I212" s="667"/>
      <c r="J212" s="667">
        <v>2</v>
      </c>
      <c r="K212" s="667">
        <v>414</v>
      </c>
      <c r="L212" s="667"/>
      <c r="M212" s="667">
        <v>207</v>
      </c>
      <c r="N212" s="667"/>
      <c r="O212" s="667"/>
      <c r="P212" s="680"/>
      <c r="Q212" s="668"/>
    </row>
    <row r="213" spans="1:17" ht="14.4" customHeight="1" x14ac:dyDescent="0.3">
      <c r="A213" s="663" t="s">
        <v>4355</v>
      </c>
      <c r="B213" s="664" t="s">
        <v>4356</v>
      </c>
      <c r="C213" s="664" t="s">
        <v>3314</v>
      </c>
      <c r="D213" s="664" t="s">
        <v>4373</v>
      </c>
      <c r="E213" s="664" t="s">
        <v>4374</v>
      </c>
      <c r="F213" s="667"/>
      <c r="G213" s="667"/>
      <c r="H213" s="667"/>
      <c r="I213" s="667"/>
      <c r="J213" s="667">
        <v>2</v>
      </c>
      <c r="K213" s="667">
        <v>760</v>
      </c>
      <c r="L213" s="667"/>
      <c r="M213" s="667">
        <v>380</v>
      </c>
      <c r="N213" s="667"/>
      <c r="O213" s="667"/>
      <c r="P213" s="680"/>
      <c r="Q213" s="668"/>
    </row>
    <row r="214" spans="1:17" ht="14.4" customHeight="1" x14ac:dyDescent="0.3">
      <c r="A214" s="663" t="s">
        <v>4355</v>
      </c>
      <c r="B214" s="664" t="s">
        <v>4356</v>
      </c>
      <c r="C214" s="664" t="s">
        <v>3314</v>
      </c>
      <c r="D214" s="664" t="s">
        <v>4375</v>
      </c>
      <c r="E214" s="664" t="s">
        <v>4376</v>
      </c>
      <c r="F214" s="667">
        <v>73</v>
      </c>
      <c r="G214" s="667">
        <v>8359</v>
      </c>
      <c r="H214" s="667">
        <v>1</v>
      </c>
      <c r="I214" s="667">
        <v>114.50684931506849</v>
      </c>
      <c r="J214" s="667">
        <v>93</v>
      </c>
      <c r="K214" s="667">
        <v>10788</v>
      </c>
      <c r="L214" s="667">
        <v>1.2905849982055271</v>
      </c>
      <c r="M214" s="667">
        <v>116</v>
      </c>
      <c r="N214" s="667">
        <v>127</v>
      </c>
      <c r="O214" s="667">
        <v>14859</v>
      </c>
      <c r="P214" s="680">
        <v>1.7776049766718507</v>
      </c>
      <c r="Q214" s="668">
        <v>117</v>
      </c>
    </row>
    <row r="215" spans="1:17" ht="14.4" customHeight="1" x14ac:dyDescent="0.3">
      <c r="A215" s="663" t="s">
        <v>4355</v>
      </c>
      <c r="B215" s="664" t="s">
        <v>4356</v>
      </c>
      <c r="C215" s="664" t="s">
        <v>3314</v>
      </c>
      <c r="D215" s="664" t="s">
        <v>4377</v>
      </c>
      <c r="E215" s="664" t="s">
        <v>4378</v>
      </c>
      <c r="F215" s="667">
        <v>24</v>
      </c>
      <c r="G215" s="667">
        <v>2036</v>
      </c>
      <c r="H215" s="667">
        <v>1</v>
      </c>
      <c r="I215" s="667">
        <v>84.833333333333329</v>
      </c>
      <c r="J215" s="667">
        <v>40</v>
      </c>
      <c r="K215" s="667">
        <v>3400</v>
      </c>
      <c r="L215" s="667">
        <v>1.6699410609037328</v>
      </c>
      <c r="M215" s="667">
        <v>85</v>
      </c>
      <c r="N215" s="667">
        <v>72</v>
      </c>
      <c r="O215" s="667">
        <v>6552</v>
      </c>
      <c r="P215" s="680">
        <v>3.2180746561886049</v>
      </c>
      <c r="Q215" s="668">
        <v>91</v>
      </c>
    </row>
    <row r="216" spans="1:17" ht="14.4" customHeight="1" x14ac:dyDescent="0.3">
      <c r="A216" s="663" t="s">
        <v>4355</v>
      </c>
      <c r="B216" s="664" t="s">
        <v>4356</v>
      </c>
      <c r="C216" s="664" t="s">
        <v>3314</v>
      </c>
      <c r="D216" s="664" t="s">
        <v>4379</v>
      </c>
      <c r="E216" s="664" t="s">
        <v>4380</v>
      </c>
      <c r="F216" s="667">
        <v>4</v>
      </c>
      <c r="G216" s="667">
        <v>84</v>
      </c>
      <c r="H216" s="667">
        <v>1</v>
      </c>
      <c r="I216" s="667">
        <v>21</v>
      </c>
      <c r="J216" s="667">
        <v>27</v>
      </c>
      <c r="K216" s="667">
        <v>567</v>
      </c>
      <c r="L216" s="667">
        <v>6.75</v>
      </c>
      <c r="M216" s="667">
        <v>21</v>
      </c>
      <c r="N216" s="667">
        <v>15</v>
      </c>
      <c r="O216" s="667">
        <v>315</v>
      </c>
      <c r="P216" s="680">
        <v>3.75</v>
      </c>
      <c r="Q216" s="668">
        <v>21</v>
      </c>
    </row>
    <row r="217" spans="1:17" ht="14.4" customHeight="1" x14ac:dyDescent="0.3">
      <c r="A217" s="663" t="s">
        <v>4355</v>
      </c>
      <c r="B217" s="664" t="s">
        <v>4356</v>
      </c>
      <c r="C217" s="664" t="s">
        <v>3314</v>
      </c>
      <c r="D217" s="664" t="s">
        <v>4381</v>
      </c>
      <c r="E217" s="664" t="s">
        <v>4382</v>
      </c>
      <c r="F217" s="667">
        <v>20</v>
      </c>
      <c r="G217" s="667">
        <v>9729</v>
      </c>
      <c r="H217" s="667">
        <v>1</v>
      </c>
      <c r="I217" s="667">
        <v>486.45</v>
      </c>
      <c r="J217" s="667">
        <v>15</v>
      </c>
      <c r="K217" s="667">
        <v>7305</v>
      </c>
      <c r="L217" s="667">
        <v>0.75084798026518651</v>
      </c>
      <c r="M217" s="667">
        <v>487</v>
      </c>
      <c r="N217" s="667">
        <v>2</v>
      </c>
      <c r="O217" s="667">
        <v>976</v>
      </c>
      <c r="P217" s="680">
        <v>0.10031863500873676</v>
      </c>
      <c r="Q217" s="668">
        <v>488</v>
      </c>
    </row>
    <row r="218" spans="1:17" ht="14.4" customHeight="1" x14ac:dyDescent="0.3">
      <c r="A218" s="663" t="s">
        <v>4355</v>
      </c>
      <c r="B218" s="664" t="s">
        <v>4356</v>
      </c>
      <c r="C218" s="664" t="s">
        <v>3314</v>
      </c>
      <c r="D218" s="664" t="s">
        <v>4383</v>
      </c>
      <c r="E218" s="664" t="s">
        <v>4384</v>
      </c>
      <c r="F218" s="667">
        <v>16</v>
      </c>
      <c r="G218" s="667">
        <v>652</v>
      </c>
      <c r="H218" s="667">
        <v>1</v>
      </c>
      <c r="I218" s="667">
        <v>40.75</v>
      </c>
      <c r="J218" s="667">
        <v>50</v>
      </c>
      <c r="K218" s="667">
        <v>2050</v>
      </c>
      <c r="L218" s="667">
        <v>3.1441717791411041</v>
      </c>
      <c r="M218" s="667">
        <v>41</v>
      </c>
      <c r="N218" s="667">
        <v>50</v>
      </c>
      <c r="O218" s="667">
        <v>2050</v>
      </c>
      <c r="P218" s="680">
        <v>3.1441717791411041</v>
      </c>
      <c r="Q218" s="668">
        <v>41</v>
      </c>
    </row>
    <row r="219" spans="1:17" ht="14.4" customHeight="1" x14ac:dyDescent="0.3">
      <c r="A219" s="663" t="s">
        <v>4355</v>
      </c>
      <c r="B219" s="664" t="s">
        <v>4356</v>
      </c>
      <c r="C219" s="664" t="s">
        <v>3314</v>
      </c>
      <c r="D219" s="664" t="s">
        <v>4385</v>
      </c>
      <c r="E219" s="664" t="s">
        <v>4386</v>
      </c>
      <c r="F219" s="667"/>
      <c r="G219" s="667"/>
      <c r="H219" s="667"/>
      <c r="I219" s="667"/>
      <c r="J219" s="667">
        <v>1</v>
      </c>
      <c r="K219" s="667">
        <v>2072</v>
      </c>
      <c r="L219" s="667"/>
      <c r="M219" s="667">
        <v>2072</v>
      </c>
      <c r="N219" s="667"/>
      <c r="O219" s="667"/>
      <c r="P219" s="680"/>
      <c r="Q219" s="668"/>
    </row>
    <row r="220" spans="1:17" ht="14.4" customHeight="1" x14ac:dyDescent="0.3">
      <c r="A220" s="663" t="s">
        <v>4355</v>
      </c>
      <c r="B220" s="664" t="s">
        <v>4356</v>
      </c>
      <c r="C220" s="664" t="s">
        <v>3314</v>
      </c>
      <c r="D220" s="664" t="s">
        <v>4387</v>
      </c>
      <c r="E220" s="664" t="s">
        <v>4388</v>
      </c>
      <c r="F220" s="667">
        <v>1</v>
      </c>
      <c r="G220" s="667">
        <v>1731</v>
      </c>
      <c r="H220" s="667">
        <v>1</v>
      </c>
      <c r="I220" s="667">
        <v>1731</v>
      </c>
      <c r="J220" s="667"/>
      <c r="K220" s="667"/>
      <c r="L220" s="667"/>
      <c r="M220" s="667"/>
      <c r="N220" s="667"/>
      <c r="O220" s="667"/>
      <c r="P220" s="680"/>
      <c r="Q220" s="668"/>
    </row>
    <row r="221" spans="1:17" ht="14.4" customHeight="1" x14ac:dyDescent="0.3">
      <c r="A221" s="663" t="s">
        <v>4355</v>
      </c>
      <c r="B221" s="664" t="s">
        <v>4356</v>
      </c>
      <c r="C221" s="664" t="s">
        <v>3314</v>
      </c>
      <c r="D221" s="664" t="s">
        <v>4389</v>
      </c>
      <c r="E221" s="664" t="s">
        <v>4390</v>
      </c>
      <c r="F221" s="667"/>
      <c r="G221" s="667"/>
      <c r="H221" s="667"/>
      <c r="I221" s="667"/>
      <c r="J221" s="667"/>
      <c r="K221" s="667"/>
      <c r="L221" s="667"/>
      <c r="M221" s="667"/>
      <c r="N221" s="667">
        <v>1</v>
      </c>
      <c r="O221" s="667">
        <v>30</v>
      </c>
      <c r="P221" s="680"/>
      <c r="Q221" s="668">
        <v>30</v>
      </c>
    </row>
    <row r="222" spans="1:17" ht="14.4" customHeight="1" x14ac:dyDescent="0.3">
      <c r="A222" s="663" t="s">
        <v>4391</v>
      </c>
      <c r="B222" s="664" t="s">
        <v>4392</v>
      </c>
      <c r="C222" s="664" t="s">
        <v>3314</v>
      </c>
      <c r="D222" s="664" t="s">
        <v>4393</v>
      </c>
      <c r="E222" s="664" t="s">
        <v>4394</v>
      </c>
      <c r="F222" s="667">
        <v>2</v>
      </c>
      <c r="G222" s="667">
        <v>7752</v>
      </c>
      <c r="H222" s="667">
        <v>1</v>
      </c>
      <c r="I222" s="667">
        <v>3876</v>
      </c>
      <c r="J222" s="667"/>
      <c r="K222" s="667"/>
      <c r="L222" s="667"/>
      <c r="M222" s="667"/>
      <c r="N222" s="667"/>
      <c r="O222" s="667"/>
      <c r="P222" s="680"/>
      <c r="Q222" s="668"/>
    </row>
    <row r="223" spans="1:17" ht="14.4" customHeight="1" x14ac:dyDescent="0.3">
      <c r="A223" s="663" t="s">
        <v>4391</v>
      </c>
      <c r="B223" s="664" t="s">
        <v>4392</v>
      </c>
      <c r="C223" s="664" t="s">
        <v>3314</v>
      </c>
      <c r="D223" s="664" t="s">
        <v>4395</v>
      </c>
      <c r="E223" s="664" t="s">
        <v>4396</v>
      </c>
      <c r="F223" s="667">
        <v>2</v>
      </c>
      <c r="G223" s="667">
        <v>2014</v>
      </c>
      <c r="H223" s="667">
        <v>1</v>
      </c>
      <c r="I223" s="667">
        <v>1007</v>
      </c>
      <c r="J223" s="667"/>
      <c r="K223" s="667"/>
      <c r="L223" s="667"/>
      <c r="M223" s="667"/>
      <c r="N223" s="667"/>
      <c r="O223" s="667"/>
      <c r="P223" s="680"/>
      <c r="Q223" s="668"/>
    </row>
    <row r="224" spans="1:17" ht="14.4" customHeight="1" x14ac:dyDescent="0.3">
      <c r="A224" s="663" t="s">
        <v>4391</v>
      </c>
      <c r="B224" s="664" t="s">
        <v>4392</v>
      </c>
      <c r="C224" s="664" t="s">
        <v>3314</v>
      </c>
      <c r="D224" s="664" t="s">
        <v>4397</v>
      </c>
      <c r="E224" s="664" t="s">
        <v>4398</v>
      </c>
      <c r="F224" s="667"/>
      <c r="G224" s="667"/>
      <c r="H224" s="667"/>
      <c r="I224" s="667"/>
      <c r="J224" s="667">
        <v>2</v>
      </c>
      <c r="K224" s="667">
        <v>334</v>
      </c>
      <c r="L224" s="667"/>
      <c r="M224" s="667">
        <v>167</v>
      </c>
      <c r="N224" s="667">
        <v>2</v>
      </c>
      <c r="O224" s="667">
        <v>336</v>
      </c>
      <c r="P224" s="680"/>
      <c r="Q224" s="668">
        <v>168</v>
      </c>
    </row>
    <row r="225" spans="1:17" ht="14.4" customHeight="1" x14ac:dyDescent="0.3">
      <c r="A225" s="663" t="s">
        <v>4391</v>
      </c>
      <c r="B225" s="664" t="s">
        <v>4392</v>
      </c>
      <c r="C225" s="664" t="s">
        <v>3314</v>
      </c>
      <c r="D225" s="664" t="s">
        <v>4399</v>
      </c>
      <c r="E225" s="664" t="s">
        <v>4400</v>
      </c>
      <c r="F225" s="667"/>
      <c r="G225" s="667"/>
      <c r="H225" s="667"/>
      <c r="I225" s="667"/>
      <c r="J225" s="667">
        <v>2</v>
      </c>
      <c r="K225" s="667">
        <v>346</v>
      </c>
      <c r="L225" s="667"/>
      <c r="M225" s="667">
        <v>173</v>
      </c>
      <c r="N225" s="667">
        <v>2</v>
      </c>
      <c r="O225" s="667">
        <v>348</v>
      </c>
      <c r="P225" s="680"/>
      <c r="Q225" s="668">
        <v>174</v>
      </c>
    </row>
    <row r="226" spans="1:17" ht="14.4" customHeight="1" x14ac:dyDescent="0.3">
      <c r="A226" s="663" t="s">
        <v>4391</v>
      </c>
      <c r="B226" s="664" t="s">
        <v>4392</v>
      </c>
      <c r="C226" s="664" t="s">
        <v>3314</v>
      </c>
      <c r="D226" s="664" t="s">
        <v>4401</v>
      </c>
      <c r="E226" s="664" t="s">
        <v>4402</v>
      </c>
      <c r="F226" s="667"/>
      <c r="G226" s="667"/>
      <c r="H226" s="667"/>
      <c r="I226" s="667"/>
      <c r="J226" s="667">
        <v>1</v>
      </c>
      <c r="K226" s="667">
        <v>676</v>
      </c>
      <c r="L226" s="667"/>
      <c r="M226" s="667">
        <v>676</v>
      </c>
      <c r="N226" s="667"/>
      <c r="O226" s="667"/>
      <c r="P226" s="680"/>
      <c r="Q226" s="668"/>
    </row>
    <row r="227" spans="1:17" ht="14.4" customHeight="1" x14ac:dyDescent="0.3">
      <c r="A227" s="663" t="s">
        <v>4391</v>
      </c>
      <c r="B227" s="664" t="s">
        <v>4392</v>
      </c>
      <c r="C227" s="664" t="s">
        <v>3314</v>
      </c>
      <c r="D227" s="664" t="s">
        <v>4403</v>
      </c>
      <c r="E227" s="664" t="s">
        <v>4404</v>
      </c>
      <c r="F227" s="667">
        <v>2</v>
      </c>
      <c r="G227" s="667">
        <v>436</v>
      </c>
      <c r="H227" s="667">
        <v>1</v>
      </c>
      <c r="I227" s="667">
        <v>218</v>
      </c>
      <c r="J227" s="667"/>
      <c r="K227" s="667"/>
      <c r="L227" s="667"/>
      <c r="M227" s="667"/>
      <c r="N227" s="667"/>
      <c r="O227" s="667"/>
      <c r="P227" s="680"/>
      <c r="Q227" s="668"/>
    </row>
    <row r="228" spans="1:17" ht="14.4" customHeight="1" x14ac:dyDescent="0.3">
      <c r="A228" s="663" t="s">
        <v>4391</v>
      </c>
      <c r="B228" s="664" t="s">
        <v>4392</v>
      </c>
      <c r="C228" s="664" t="s">
        <v>3314</v>
      </c>
      <c r="D228" s="664" t="s">
        <v>4405</v>
      </c>
      <c r="E228" s="664" t="s">
        <v>4406</v>
      </c>
      <c r="F228" s="667">
        <v>2</v>
      </c>
      <c r="G228" s="667">
        <v>46</v>
      </c>
      <c r="H228" s="667">
        <v>1</v>
      </c>
      <c r="I228" s="667">
        <v>23</v>
      </c>
      <c r="J228" s="667"/>
      <c r="K228" s="667"/>
      <c r="L228" s="667"/>
      <c r="M228" s="667"/>
      <c r="N228" s="667"/>
      <c r="O228" s="667"/>
      <c r="P228" s="680"/>
      <c r="Q228" s="668"/>
    </row>
    <row r="229" spans="1:17" ht="14.4" customHeight="1" x14ac:dyDescent="0.3">
      <c r="A229" s="663" t="s">
        <v>4391</v>
      </c>
      <c r="B229" s="664" t="s">
        <v>4392</v>
      </c>
      <c r="C229" s="664" t="s">
        <v>3314</v>
      </c>
      <c r="D229" s="664" t="s">
        <v>4041</v>
      </c>
      <c r="E229" s="664" t="s">
        <v>4042</v>
      </c>
      <c r="F229" s="667"/>
      <c r="G229" s="667"/>
      <c r="H229" s="667"/>
      <c r="I229" s="667"/>
      <c r="J229" s="667">
        <v>6</v>
      </c>
      <c r="K229" s="667">
        <v>2094</v>
      </c>
      <c r="L229" s="667"/>
      <c r="M229" s="667">
        <v>349</v>
      </c>
      <c r="N229" s="667">
        <v>6</v>
      </c>
      <c r="O229" s="667">
        <v>2100</v>
      </c>
      <c r="P229" s="680"/>
      <c r="Q229" s="668">
        <v>350</v>
      </c>
    </row>
    <row r="230" spans="1:17" ht="14.4" customHeight="1" x14ac:dyDescent="0.3">
      <c r="A230" s="663" t="s">
        <v>4391</v>
      </c>
      <c r="B230" s="664" t="s">
        <v>4392</v>
      </c>
      <c r="C230" s="664" t="s">
        <v>3314</v>
      </c>
      <c r="D230" s="664" t="s">
        <v>4018</v>
      </c>
      <c r="E230" s="664" t="s">
        <v>4019</v>
      </c>
      <c r="F230" s="667">
        <v>2</v>
      </c>
      <c r="G230" s="667">
        <v>2522</v>
      </c>
      <c r="H230" s="667">
        <v>1</v>
      </c>
      <c r="I230" s="667">
        <v>1261</v>
      </c>
      <c r="J230" s="667"/>
      <c r="K230" s="667"/>
      <c r="L230" s="667"/>
      <c r="M230" s="667"/>
      <c r="N230" s="667"/>
      <c r="O230" s="667"/>
      <c r="P230" s="680"/>
      <c r="Q230" s="668"/>
    </row>
    <row r="231" spans="1:17" ht="14.4" customHeight="1" x14ac:dyDescent="0.3">
      <c r="A231" s="663" t="s">
        <v>4391</v>
      </c>
      <c r="B231" s="664" t="s">
        <v>4392</v>
      </c>
      <c r="C231" s="664" t="s">
        <v>3314</v>
      </c>
      <c r="D231" s="664" t="s">
        <v>4407</v>
      </c>
      <c r="E231" s="664" t="s">
        <v>4408</v>
      </c>
      <c r="F231" s="667"/>
      <c r="G231" s="667"/>
      <c r="H231" s="667"/>
      <c r="I231" s="667"/>
      <c r="J231" s="667">
        <v>2</v>
      </c>
      <c r="K231" s="667">
        <v>414</v>
      </c>
      <c r="L231" s="667"/>
      <c r="M231" s="667">
        <v>207</v>
      </c>
      <c r="N231" s="667"/>
      <c r="O231" s="667"/>
      <c r="P231" s="680"/>
      <c r="Q231" s="668"/>
    </row>
    <row r="232" spans="1:17" ht="14.4" customHeight="1" x14ac:dyDescent="0.3">
      <c r="A232" s="663" t="s">
        <v>4391</v>
      </c>
      <c r="B232" s="664" t="s">
        <v>4392</v>
      </c>
      <c r="C232" s="664" t="s">
        <v>3314</v>
      </c>
      <c r="D232" s="664" t="s">
        <v>4409</v>
      </c>
      <c r="E232" s="664" t="s">
        <v>4410</v>
      </c>
      <c r="F232" s="667"/>
      <c r="G232" s="667"/>
      <c r="H232" s="667"/>
      <c r="I232" s="667"/>
      <c r="J232" s="667"/>
      <c r="K232" s="667"/>
      <c r="L232" s="667"/>
      <c r="M232" s="667"/>
      <c r="N232" s="667">
        <v>1</v>
      </c>
      <c r="O232" s="667">
        <v>40</v>
      </c>
      <c r="P232" s="680"/>
      <c r="Q232" s="668">
        <v>40</v>
      </c>
    </row>
    <row r="233" spans="1:17" ht="14.4" customHeight="1" x14ac:dyDescent="0.3">
      <c r="A233" s="663" t="s">
        <v>4391</v>
      </c>
      <c r="B233" s="664" t="s">
        <v>4392</v>
      </c>
      <c r="C233" s="664" t="s">
        <v>3314</v>
      </c>
      <c r="D233" s="664" t="s">
        <v>4411</v>
      </c>
      <c r="E233" s="664" t="s">
        <v>4412</v>
      </c>
      <c r="F233" s="667"/>
      <c r="G233" s="667"/>
      <c r="H233" s="667"/>
      <c r="I233" s="667"/>
      <c r="J233" s="667">
        <v>2</v>
      </c>
      <c r="K233" s="667">
        <v>340</v>
      </c>
      <c r="L233" s="667"/>
      <c r="M233" s="667">
        <v>170</v>
      </c>
      <c r="N233" s="667">
        <v>2</v>
      </c>
      <c r="O233" s="667">
        <v>342</v>
      </c>
      <c r="P233" s="680"/>
      <c r="Q233" s="668">
        <v>171</v>
      </c>
    </row>
    <row r="234" spans="1:17" ht="14.4" customHeight="1" x14ac:dyDescent="0.3">
      <c r="A234" s="663" t="s">
        <v>4391</v>
      </c>
      <c r="B234" s="664" t="s">
        <v>4392</v>
      </c>
      <c r="C234" s="664" t="s">
        <v>3314</v>
      </c>
      <c r="D234" s="664" t="s">
        <v>4413</v>
      </c>
      <c r="E234" s="664" t="s">
        <v>4414</v>
      </c>
      <c r="F234" s="667"/>
      <c r="G234" s="667"/>
      <c r="H234" s="667"/>
      <c r="I234" s="667"/>
      <c r="J234" s="667">
        <v>2</v>
      </c>
      <c r="K234" s="667">
        <v>696</v>
      </c>
      <c r="L234" s="667"/>
      <c r="M234" s="667">
        <v>348</v>
      </c>
      <c r="N234" s="667">
        <v>1</v>
      </c>
      <c r="O234" s="667">
        <v>350</v>
      </c>
      <c r="P234" s="680"/>
      <c r="Q234" s="668">
        <v>350</v>
      </c>
    </row>
    <row r="235" spans="1:17" ht="14.4" customHeight="1" x14ac:dyDescent="0.3">
      <c r="A235" s="663" t="s">
        <v>4391</v>
      </c>
      <c r="B235" s="664" t="s">
        <v>4392</v>
      </c>
      <c r="C235" s="664" t="s">
        <v>3314</v>
      </c>
      <c r="D235" s="664" t="s">
        <v>4415</v>
      </c>
      <c r="E235" s="664" t="s">
        <v>4416</v>
      </c>
      <c r="F235" s="667"/>
      <c r="G235" s="667"/>
      <c r="H235" s="667"/>
      <c r="I235" s="667"/>
      <c r="J235" s="667">
        <v>2</v>
      </c>
      <c r="K235" s="667">
        <v>346</v>
      </c>
      <c r="L235" s="667"/>
      <c r="M235" s="667">
        <v>173</v>
      </c>
      <c r="N235" s="667">
        <v>2</v>
      </c>
      <c r="O235" s="667">
        <v>348</v>
      </c>
      <c r="P235" s="680"/>
      <c r="Q235" s="668">
        <v>174</v>
      </c>
    </row>
    <row r="236" spans="1:17" ht="14.4" customHeight="1" x14ac:dyDescent="0.3">
      <c r="A236" s="663" t="s">
        <v>4391</v>
      </c>
      <c r="B236" s="664" t="s">
        <v>4392</v>
      </c>
      <c r="C236" s="664" t="s">
        <v>3314</v>
      </c>
      <c r="D236" s="664" t="s">
        <v>4417</v>
      </c>
      <c r="E236" s="664" t="s">
        <v>4418</v>
      </c>
      <c r="F236" s="667">
        <v>6</v>
      </c>
      <c r="G236" s="667">
        <v>2580</v>
      </c>
      <c r="H236" s="667">
        <v>1</v>
      </c>
      <c r="I236" s="667">
        <v>430</v>
      </c>
      <c r="J236" s="667"/>
      <c r="K236" s="667"/>
      <c r="L236" s="667"/>
      <c r="M236" s="667"/>
      <c r="N236" s="667"/>
      <c r="O236" s="667"/>
      <c r="P236" s="680"/>
      <c r="Q236" s="668"/>
    </row>
    <row r="237" spans="1:17" ht="14.4" customHeight="1" x14ac:dyDescent="0.3">
      <c r="A237" s="663" t="s">
        <v>4391</v>
      </c>
      <c r="B237" s="664" t="s">
        <v>4392</v>
      </c>
      <c r="C237" s="664" t="s">
        <v>3314</v>
      </c>
      <c r="D237" s="664" t="s">
        <v>4419</v>
      </c>
      <c r="E237" s="664" t="s">
        <v>4420</v>
      </c>
      <c r="F237" s="667"/>
      <c r="G237" s="667"/>
      <c r="H237" s="667"/>
      <c r="I237" s="667"/>
      <c r="J237" s="667">
        <v>1</v>
      </c>
      <c r="K237" s="667">
        <v>676</v>
      </c>
      <c r="L237" s="667"/>
      <c r="M237" s="667">
        <v>676</v>
      </c>
      <c r="N237" s="667"/>
      <c r="O237" s="667"/>
      <c r="P237" s="680"/>
      <c r="Q237" s="668"/>
    </row>
    <row r="238" spans="1:17" ht="14.4" customHeight="1" x14ac:dyDescent="0.3">
      <c r="A238" s="663" t="s">
        <v>4391</v>
      </c>
      <c r="B238" s="664" t="s">
        <v>4392</v>
      </c>
      <c r="C238" s="664" t="s">
        <v>3314</v>
      </c>
      <c r="D238" s="664" t="s">
        <v>4183</v>
      </c>
      <c r="E238" s="664" t="s">
        <v>4184</v>
      </c>
      <c r="F238" s="667">
        <v>6</v>
      </c>
      <c r="G238" s="667">
        <v>6036</v>
      </c>
      <c r="H238" s="667">
        <v>1</v>
      </c>
      <c r="I238" s="667">
        <v>1006</v>
      </c>
      <c r="J238" s="667"/>
      <c r="K238" s="667"/>
      <c r="L238" s="667"/>
      <c r="M238" s="667"/>
      <c r="N238" s="667"/>
      <c r="O238" s="667"/>
      <c r="P238" s="680"/>
      <c r="Q238" s="668"/>
    </row>
    <row r="239" spans="1:17" ht="14.4" customHeight="1" thickBot="1" x14ac:dyDescent="0.35">
      <c r="A239" s="669" t="s">
        <v>4391</v>
      </c>
      <c r="B239" s="670" t="s">
        <v>4392</v>
      </c>
      <c r="C239" s="670" t="s">
        <v>3314</v>
      </c>
      <c r="D239" s="670" t="s">
        <v>4421</v>
      </c>
      <c r="E239" s="670" t="s">
        <v>4422</v>
      </c>
      <c r="F239" s="673"/>
      <c r="G239" s="673"/>
      <c r="H239" s="673"/>
      <c r="I239" s="673"/>
      <c r="J239" s="673">
        <v>2</v>
      </c>
      <c r="K239" s="673">
        <v>334</v>
      </c>
      <c r="L239" s="673"/>
      <c r="M239" s="673">
        <v>167</v>
      </c>
      <c r="N239" s="673">
        <v>2</v>
      </c>
      <c r="O239" s="673">
        <v>336</v>
      </c>
      <c r="P239" s="681"/>
      <c r="Q239" s="674">
        <v>168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309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2342</v>
      </c>
      <c r="D3" s="197">
        <f>SUBTOTAL(9,D6:D1048576)</f>
        <v>2352</v>
      </c>
      <c r="E3" s="197">
        <f>SUBTOTAL(9,E6:E1048576)</f>
        <v>2274</v>
      </c>
      <c r="F3" s="198">
        <f>IF(OR(E3=0,C3=0),"",E3/C3)</f>
        <v>0.97096498719043556</v>
      </c>
      <c r="G3" s="453">
        <f>SUBTOTAL(9,G6:G1048576)</f>
        <v>2256.5754000000006</v>
      </c>
      <c r="H3" s="454">
        <f>SUBTOTAL(9,H6:H1048576)</f>
        <v>2209.4115000000011</v>
      </c>
      <c r="I3" s="454">
        <f>SUBTOTAL(9,I6:I1048576)</f>
        <v>2116.4872000000005</v>
      </c>
      <c r="J3" s="198">
        <f>IF(OR(I3=0,G3=0),"",I3/G3)</f>
        <v>0.93792000036870027</v>
      </c>
      <c r="K3" s="453">
        <f>SUBTOTAL(9,K6:K1048576)</f>
        <v>81.97</v>
      </c>
      <c r="L3" s="454">
        <f>SUBTOTAL(9,L6:L1048576)</f>
        <v>82.32</v>
      </c>
      <c r="M3" s="454">
        <f>SUBTOTAL(9,M6:M1048576)</f>
        <v>79.59</v>
      </c>
      <c r="N3" s="199">
        <f>IF(OR(M3=0,E3=0),"",M3/E3)</f>
        <v>3.5000000000000003E-2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08"/>
      <c r="B5" s="909"/>
      <c r="C5" s="912">
        <v>2014</v>
      </c>
      <c r="D5" s="912">
        <v>2015</v>
      </c>
      <c r="E5" s="912">
        <v>2016</v>
      </c>
      <c r="F5" s="913" t="s">
        <v>2</v>
      </c>
      <c r="G5" s="917">
        <v>2014</v>
      </c>
      <c r="H5" s="912">
        <v>2015</v>
      </c>
      <c r="I5" s="912">
        <v>2016</v>
      </c>
      <c r="J5" s="913" t="s">
        <v>2</v>
      </c>
      <c r="K5" s="917">
        <v>2014</v>
      </c>
      <c r="L5" s="912">
        <v>2015</v>
      </c>
      <c r="M5" s="912">
        <v>2016</v>
      </c>
      <c r="N5" s="918" t="s">
        <v>93</v>
      </c>
    </row>
    <row r="6" spans="1:14" ht="14.4" customHeight="1" thickBot="1" x14ac:dyDescent="0.35">
      <c r="A6" s="910" t="s">
        <v>3725</v>
      </c>
      <c r="B6" s="911" t="s">
        <v>4424</v>
      </c>
      <c r="C6" s="914">
        <v>2342</v>
      </c>
      <c r="D6" s="915">
        <v>2352</v>
      </c>
      <c r="E6" s="915">
        <v>2274</v>
      </c>
      <c r="F6" s="916">
        <v>0.97096498719043556</v>
      </c>
      <c r="G6" s="914">
        <v>2256.5754000000006</v>
      </c>
      <c r="H6" s="915">
        <v>2209.4115000000011</v>
      </c>
      <c r="I6" s="915">
        <v>2116.4872000000005</v>
      </c>
      <c r="J6" s="916">
        <v>0.93792000036870027</v>
      </c>
      <c r="K6" s="914">
        <v>81.97</v>
      </c>
      <c r="L6" s="915">
        <v>82.32</v>
      </c>
      <c r="M6" s="915">
        <v>79.59</v>
      </c>
      <c r="N6" s="919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1.1987325249973766</v>
      </c>
      <c r="C4" s="330">
        <f t="shared" ref="C4:M4" si="0">(C10+C8)/C6</f>
        <v>1.5026010524804059</v>
      </c>
      <c r="D4" s="330">
        <f t="shared" si="0"/>
        <v>1.5483355757701707</v>
      </c>
      <c r="E4" s="330">
        <f t="shared" si="0"/>
        <v>1.5808314437941415</v>
      </c>
      <c r="F4" s="330">
        <f t="shared" si="0"/>
        <v>1.6357842468223758</v>
      </c>
      <c r="G4" s="330">
        <f t="shared" si="0"/>
        <v>1.6076621231784716</v>
      </c>
      <c r="H4" s="330">
        <f t="shared" si="0"/>
        <v>1.520368714884311</v>
      </c>
      <c r="I4" s="330">
        <f t="shared" si="0"/>
        <v>1.495512760616138</v>
      </c>
      <c r="J4" s="330">
        <f t="shared" si="0"/>
        <v>0.57541671402557071</v>
      </c>
      <c r="K4" s="330">
        <f t="shared" si="0"/>
        <v>0.57541671402557071</v>
      </c>
      <c r="L4" s="330">
        <f t="shared" si="0"/>
        <v>0.57541671402557071</v>
      </c>
      <c r="M4" s="330">
        <f t="shared" si="0"/>
        <v>0.57541671402557071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3378.5045</v>
      </c>
      <c r="C5" s="330">
        <f>IF(ISERROR(VLOOKUP($A5,'Man Tab'!$A:$Q,COLUMN()+2,0)),0,VLOOKUP($A5,'Man Tab'!$A:$Q,COLUMN()+2,0))</f>
        <v>3314.6899400000002</v>
      </c>
      <c r="D5" s="330">
        <f>IF(ISERROR(VLOOKUP($A5,'Man Tab'!$A:$Q,COLUMN()+2,0)),0,VLOOKUP($A5,'Man Tab'!$A:$Q,COLUMN()+2,0))</f>
        <v>3402.9947999999999</v>
      </c>
      <c r="E5" s="330">
        <f>IF(ISERROR(VLOOKUP($A5,'Man Tab'!$A:$Q,COLUMN()+2,0)),0,VLOOKUP($A5,'Man Tab'!$A:$Q,COLUMN()+2,0))</f>
        <v>3188.5709299999999</v>
      </c>
      <c r="F5" s="330">
        <f>IF(ISERROR(VLOOKUP($A5,'Man Tab'!$A:$Q,COLUMN()+2,0)),0,VLOOKUP($A5,'Man Tab'!$A:$Q,COLUMN()+2,0))</f>
        <v>3156.9258300000001</v>
      </c>
      <c r="G5" s="330">
        <f>IF(ISERROR(VLOOKUP($A5,'Man Tab'!$A:$Q,COLUMN()+2,0)),0,VLOOKUP($A5,'Man Tab'!$A:$Q,COLUMN()+2,0))</f>
        <v>3436.7626300000102</v>
      </c>
      <c r="H5" s="330">
        <f>IF(ISERROR(VLOOKUP($A5,'Man Tab'!$A:$Q,COLUMN()+2,0)),0,VLOOKUP($A5,'Man Tab'!$A:$Q,COLUMN()+2,0))</f>
        <v>4041.55996</v>
      </c>
      <c r="I5" s="330">
        <f>IF(ISERROR(VLOOKUP($A5,'Man Tab'!$A:$Q,COLUMN()+2,0)),0,VLOOKUP($A5,'Man Tab'!$A:$Q,COLUMN()+2,0))</f>
        <v>3248.6767799999998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3378.5045</v>
      </c>
      <c r="C6" s="332">
        <f t="shared" ref="C6:M6" si="1">C5+B6</f>
        <v>6693.1944400000002</v>
      </c>
      <c r="D6" s="332">
        <f t="shared" si="1"/>
        <v>10096.18924</v>
      </c>
      <c r="E6" s="332">
        <f t="shared" si="1"/>
        <v>13284.76017</v>
      </c>
      <c r="F6" s="332">
        <f t="shared" si="1"/>
        <v>16441.686000000002</v>
      </c>
      <c r="G6" s="332">
        <f t="shared" si="1"/>
        <v>19878.448630000014</v>
      </c>
      <c r="H6" s="332">
        <f t="shared" si="1"/>
        <v>23920.008590000012</v>
      </c>
      <c r="I6" s="332">
        <f t="shared" si="1"/>
        <v>27168.685370000014</v>
      </c>
      <c r="J6" s="332">
        <f t="shared" si="1"/>
        <v>27168.685370000014</v>
      </c>
      <c r="K6" s="332">
        <f t="shared" si="1"/>
        <v>27168.685370000014</v>
      </c>
      <c r="L6" s="332">
        <f t="shared" si="1"/>
        <v>27168.685370000014</v>
      </c>
      <c r="M6" s="332">
        <f t="shared" si="1"/>
        <v>27168.685370000014</v>
      </c>
    </row>
    <row r="7" spans="1:13" ht="14.4" customHeight="1" x14ac:dyDescent="0.3">
      <c r="A7" s="331" t="s">
        <v>126</v>
      </c>
      <c r="B7" s="331">
        <v>67.632999999999996</v>
      </c>
      <c r="C7" s="331">
        <v>205.36099999999999</v>
      </c>
      <c r="D7" s="331">
        <v>323.887</v>
      </c>
      <c r="E7" s="331">
        <v>433.16500000000002</v>
      </c>
      <c r="F7" s="331">
        <v>559.995</v>
      </c>
      <c r="G7" s="331">
        <v>661.38199999999995</v>
      </c>
      <c r="H7" s="331">
        <v>747.80799999999999</v>
      </c>
      <c r="I7" s="331">
        <v>833.26</v>
      </c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2028.9899999999998</v>
      </c>
      <c r="C8" s="332">
        <f t="shared" ref="C8:M8" si="2">C7*30</f>
        <v>6160.83</v>
      </c>
      <c r="D8" s="332">
        <f t="shared" si="2"/>
        <v>9716.61</v>
      </c>
      <c r="E8" s="332">
        <f t="shared" si="2"/>
        <v>12994.95</v>
      </c>
      <c r="F8" s="332">
        <f t="shared" si="2"/>
        <v>16799.849999999999</v>
      </c>
      <c r="G8" s="332">
        <f t="shared" si="2"/>
        <v>19841.46</v>
      </c>
      <c r="H8" s="332">
        <f t="shared" si="2"/>
        <v>22434.239999999998</v>
      </c>
      <c r="I8" s="332">
        <f t="shared" si="2"/>
        <v>24997.8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2020933.2299999995</v>
      </c>
      <c r="C9" s="331">
        <v>1875437.7800000007</v>
      </c>
      <c r="D9" s="331">
        <v>2019307.9700000014</v>
      </c>
      <c r="E9" s="331">
        <v>2090337.6200000015</v>
      </c>
      <c r="F9" s="331">
        <v>2089184.3500000015</v>
      </c>
      <c r="G9" s="331">
        <v>2021167.98</v>
      </c>
      <c r="H9" s="331">
        <v>1816623.7900000003</v>
      </c>
      <c r="I9" s="331">
        <v>1700322.94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2020.9332299999994</v>
      </c>
      <c r="C10" s="332">
        <f t="shared" ref="C10:M10" si="3">C9/1000+B10</f>
        <v>3896.3710099999998</v>
      </c>
      <c r="D10" s="332">
        <f t="shared" si="3"/>
        <v>5915.6789800000015</v>
      </c>
      <c r="E10" s="332">
        <f t="shared" si="3"/>
        <v>8006.0166000000027</v>
      </c>
      <c r="F10" s="332">
        <f t="shared" si="3"/>
        <v>10095.200950000004</v>
      </c>
      <c r="G10" s="332">
        <f t="shared" si="3"/>
        <v>12116.368930000004</v>
      </c>
      <c r="H10" s="332">
        <f t="shared" si="3"/>
        <v>13932.992720000004</v>
      </c>
      <c r="I10" s="332">
        <f t="shared" si="3"/>
        <v>15633.315660000004</v>
      </c>
      <c r="J10" s="332">
        <f t="shared" si="3"/>
        <v>15633.315660000004</v>
      </c>
      <c r="K10" s="332">
        <f t="shared" si="3"/>
        <v>15633.315660000004</v>
      </c>
      <c r="L10" s="332">
        <f t="shared" si="3"/>
        <v>15633.315660000004</v>
      </c>
      <c r="M10" s="332">
        <f t="shared" si="3"/>
        <v>15633.315660000004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8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1.5189653100741052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1.5189653100741052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311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309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284</v>
      </c>
      <c r="E4" s="242" t="s">
        <v>285</v>
      </c>
      <c r="F4" s="242" t="s">
        <v>286</v>
      </c>
      <c r="G4" s="242" t="s">
        <v>287</v>
      </c>
      <c r="H4" s="242" t="s">
        <v>288</v>
      </c>
      <c r="I4" s="242" t="s">
        <v>289</v>
      </c>
      <c r="J4" s="242" t="s">
        <v>290</v>
      </c>
      <c r="K4" s="242" t="s">
        <v>291</v>
      </c>
      <c r="L4" s="242" t="s">
        <v>292</v>
      </c>
      <c r="M4" s="242" t="s">
        <v>293</v>
      </c>
      <c r="N4" s="242" t="s">
        <v>294</v>
      </c>
      <c r="O4" s="242" t="s">
        <v>295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310</v>
      </c>
    </row>
    <row r="7" spans="1:17" ht="14.4" customHeight="1" x14ac:dyDescent="0.3">
      <c r="A7" s="19" t="s">
        <v>35</v>
      </c>
      <c r="B7" s="55">
        <v>1770.85000976011</v>
      </c>
      <c r="C7" s="56">
        <v>147.57083414667599</v>
      </c>
      <c r="D7" s="56">
        <v>193.12138999999999</v>
      </c>
      <c r="E7" s="56">
        <v>208.86995999999999</v>
      </c>
      <c r="F7" s="56">
        <v>120.19729</v>
      </c>
      <c r="G7" s="56">
        <v>103.62871</v>
      </c>
      <c r="H7" s="56">
        <v>93.797120000000007</v>
      </c>
      <c r="I7" s="56">
        <v>237.24252999999999</v>
      </c>
      <c r="J7" s="56">
        <v>64.329409999999996</v>
      </c>
      <c r="K7" s="56">
        <v>121.97313</v>
      </c>
      <c r="L7" s="56">
        <v>0</v>
      </c>
      <c r="M7" s="56">
        <v>0</v>
      </c>
      <c r="N7" s="56">
        <v>0</v>
      </c>
      <c r="O7" s="56">
        <v>0</v>
      </c>
      <c r="P7" s="57">
        <v>1143.1595400000001</v>
      </c>
      <c r="Q7" s="189">
        <v>0.968314256175</v>
      </c>
    </row>
    <row r="8" spans="1:17" ht="14.4" customHeight="1" x14ac:dyDescent="0.3">
      <c r="A8" s="19" t="s">
        <v>36</v>
      </c>
      <c r="B8" s="55">
        <v>66.488741247793001</v>
      </c>
      <c r="C8" s="56">
        <v>5.540728437316</v>
      </c>
      <c r="D8" s="56">
        <v>22.17</v>
      </c>
      <c r="E8" s="56">
        <v>19.224</v>
      </c>
      <c r="F8" s="56">
        <v>9.0500000000000007</v>
      </c>
      <c r="G8" s="56">
        <v>11.254</v>
      </c>
      <c r="H8" s="56">
        <v>0</v>
      </c>
      <c r="I8" s="56">
        <v>0</v>
      </c>
      <c r="J8" s="56">
        <v>0</v>
      </c>
      <c r="K8" s="56">
        <v>9.0500000000000007</v>
      </c>
      <c r="L8" s="56">
        <v>0</v>
      </c>
      <c r="M8" s="56">
        <v>0</v>
      </c>
      <c r="N8" s="56">
        <v>0</v>
      </c>
      <c r="O8" s="56">
        <v>0</v>
      </c>
      <c r="P8" s="57">
        <v>70.748000000000005</v>
      </c>
      <c r="Q8" s="189">
        <v>1.5960897741240001</v>
      </c>
    </row>
    <row r="9" spans="1:17" ht="14.4" customHeight="1" x14ac:dyDescent="0.3">
      <c r="A9" s="19" t="s">
        <v>37</v>
      </c>
      <c r="B9" s="55">
        <v>2990.93695304629</v>
      </c>
      <c r="C9" s="56">
        <v>249.244746087191</v>
      </c>
      <c r="D9" s="56">
        <v>229.54443000000001</v>
      </c>
      <c r="E9" s="56">
        <v>136.88404</v>
      </c>
      <c r="F9" s="56">
        <v>185.3219</v>
      </c>
      <c r="G9" s="56">
        <v>143.48698999999999</v>
      </c>
      <c r="H9" s="56">
        <v>185.36946</v>
      </c>
      <c r="I9" s="56">
        <v>169.43287000000001</v>
      </c>
      <c r="J9" s="56">
        <v>173.57580999999999</v>
      </c>
      <c r="K9" s="56">
        <v>196.78122999999999</v>
      </c>
      <c r="L9" s="56">
        <v>0</v>
      </c>
      <c r="M9" s="56">
        <v>0</v>
      </c>
      <c r="N9" s="56">
        <v>0</v>
      </c>
      <c r="O9" s="56">
        <v>0</v>
      </c>
      <c r="P9" s="57">
        <v>1420.3967299999999</v>
      </c>
      <c r="Q9" s="189">
        <v>0.71235038666700001</v>
      </c>
    </row>
    <row r="10" spans="1:17" ht="14.4" customHeight="1" x14ac:dyDescent="0.3">
      <c r="A10" s="19" t="s">
        <v>38</v>
      </c>
      <c r="B10" s="55">
        <v>326.77348134095502</v>
      </c>
      <c r="C10" s="56">
        <v>27.231123445079</v>
      </c>
      <c r="D10" s="56">
        <v>27.576090000000001</v>
      </c>
      <c r="E10" s="56">
        <v>28.24492</v>
      </c>
      <c r="F10" s="56">
        <v>30.784279999999999</v>
      </c>
      <c r="G10" s="56">
        <v>30.82694</v>
      </c>
      <c r="H10" s="56">
        <v>27.638349999999999</v>
      </c>
      <c r="I10" s="56">
        <v>26.320509999999999</v>
      </c>
      <c r="J10" s="56">
        <v>21.032440000000001</v>
      </c>
      <c r="K10" s="56">
        <v>23.328700000000001</v>
      </c>
      <c r="L10" s="56">
        <v>0</v>
      </c>
      <c r="M10" s="56">
        <v>0</v>
      </c>
      <c r="N10" s="56">
        <v>0</v>
      </c>
      <c r="O10" s="56">
        <v>0</v>
      </c>
      <c r="P10" s="57">
        <v>215.75223</v>
      </c>
      <c r="Q10" s="189">
        <v>0.99037517876799996</v>
      </c>
    </row>
    <row r="11" spans="1:17" ht="14.4" customHeight="1" x14ac:dyDescent="0.3">
      <c r="A11" s="19" t="s">
        <v>39</v>
      </c>
      <c r="B11" s="55">
        <v>683.61015708110597</v>
      </c>
      <c r="C11" s="56">
        <v>56.967513090091998</v>
      </c>
      <c r="D11" s="56">
        <v>41.871090000000002</v>
      </c>
      <c r="E11" s="56">
        <v>35.106749999999998</v>
      </c>
      <c r="F11" s="56">
        <v>50.491140000000001</v>
      </c>
      <c r="G11" s="56">
        <v>49.194519999999997</v>
      </c>
      <c r="H11" s="56">
        <v>42.996859999999998</v>
      </c>
      <c r="I11" s="56">
        <v>61.928820000000002</v>
      </c>
      <c r="J11" s="56">
        <v>40.543869999999998</v>
      </c>
      <c r="K11" s="56">
        <v>40.558869999999999</v>
      </c>
      <c r="L11" s="56">
        <v>0</v>
      </c>
      <c r="M11" s="56">
        <v>0</v>
      </c>
      <c r="N11" s="56">
        <v>0</v>
      </c>
      <c r="O11" s="56">
        <v>0</v>
      </c>
      <c r="P11" s="57">
        <v>362.69191999999998</v>
      </c>
      <c r="Q11" s="189">
        <v>0.79583059783999999</v>
      </c>
    </row>
    <row r="12" spans="1:17" ht="14.4" customHeight="1" x14ac:dyDescent="0.3">
      <c r="A12" s="19" t="s">
        <v>40</v>
      </c>
      <c r="B12" s="55">
        <v>48.174723708842997</v>
      </c>
      <c r="C12" s="56">
        <v>4.0145603090700002</v>
      </c>
      <c r="D12" s="56">
        <v>0</v>
      </c>
      <c r="E12" s="56">
        <v>1.94398</v>
      </c>
      <c r="F12" s="56">
        <v>2.4262999999999999</v>
      </c>
      <c r="G12" s="56">
        <v>0.76049999999999995</v>
      </c>
      <c r="H12" s="56">
        <v>3.4106299999999998</v>
      </c>
      <c r="I12" s="56">
        <v>4.9050399999999996</v>
      </c>
      <c r="J12" s="56">
        <v>1.6944999999999999</v>
      </c>
      <c r="K12" s="56">
        <v>1.694</v>
      </c>
      <c r="L12" s="56">
        <v>0</v>
      </c>
      <c r="M12" s="56">
        <v>0</v>
      </c>
      <c r="N12" s="56">
        <v>0</v>
      </c>
      <c r="O12" s="56">
        <v>0</v>
      </c>
      <c r="P12" s="57">
        <v>16.834949999999999</v>
      </c>
      <c r="Q12" s="189">
        <v>0.52418411681199995</v>
      </c>
    </row>
    <row r="13" spans="1:17" ht="14.4" customHeight="1" x14ac:dyDescent="0.3">
      <c r="A13" s="19" t="s">
        <v>41</v>
      </c>
      <c r="B13" s="55">
        <v>831.83242333581995</v>
      </c>
      <c r="C13" s="56">
        <v>69.319368611317998</v>
      </c>
      <c r="D13" s="56">
        <v>30.84524</v>
      </c>
      <c r="E13" s="56">
        <v>99.981849999999994</v>
      </c>
      <c r="F13" s="56">
        <v>66.581130000000002</v>
      </c>
      <c r="G13" s="56">
        <v>68.705590000000001</v>
      </c>
      <c r="H13" s="56">
        <v>62.080930000000002</v>
      </c>
      <c r="I13" s="56">
        <v>80.04674</v>
      </c>
      <c r="J13" s="56">
        <v>70.123159999999999</v>
      </c>
      <c r="K13" s="56">
        <v>68.976789999999994</v>
      </c>
      <c r="L13" s="56">
        <v>0</v>
      </c>
      <c r="M13" s="56">
        <v>0</v>
      </c>
      <c r="N13" s="56">
        <v>0</v>
      </c>
      <c r="O13" s="56">
        <v>0</v>
      </c>
      <c r="P13" s="57">
        <v>547.34142999999995</v>
      </c>
      <c r="Q13" s="189">
        <v>0.98699223782000001</v>
      </c>
    </row>
    <row r="14" spans="1:17" ht="14.4" customHeight="1" x14ac:dyDescent="0.3">
      <c r="A14" s="19" t="s">
        <v>42</v>
      </c>
      <c r="B14" s="55">
        <v>2286.1289875439702</v>
      </c>
      <c r="C14" s="56">
        <v>190.51074896199799</v>
      </c>
      <c r="D14" s="56">
        <v>305.26</v>
      </c>
      <c r="E14" s="56">
        <v>233.06700000000001</v>
      </c>
      <c r="F14" s="56">
        <v>246.50899999999999</v>
      </c>
      <c r="G14" s="56">
        <v>187.524</v>
      </c>
      <c r="H14" s="56">
        <v>140.97499999999999</v>
      </c>
      <c r="I14" s="56">
        <v>119.797</v>
      </c>
      <c r="J14" s="56">
        <v>111.17400000000001</v>
      </c>
      <c r="K14" s="56">
        <v>114.973</v>
      </c>
      <c r="L14" s="56">
        <v>0</v>
      </c>
      <c r="M14" s="56">
        <v>0</v>
      </c>
      <c r="N14" s="56">
        <v>0</v>
      </c>
      <c r="O14" s="56">
        <v>0</v>
      </c>
      <c r="P14" s="57">
        <v>1459.279</v>
      </c>
      <c r="Q14" s="189">
        <v>0.95747812652999997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310</v>
      </c>
    </row>
    <row r="17" spans="1:17" ht="14.4" customHeight="1" x14ac:dyDescent="0.3">
      <c r="A17" s="19" t="s">
        <v>45</v>
      </c>
      <c r="B17" s="55">
        <v>428.10556379703002</v>
      </c>
      <c r="C17" s="56">
        <v>35.675463649751997</v>
      </c>
      <c r="D17" s="56">
        <v>30.75883</v>
      </c>
      <c r="E17" s="56">
        <v>64.405720000000002</v>
      </c>
      <c r="F17" s="56">
        <v>36.68544</v>
      </c>
      <c r="G17" s="56">
        <v>30.416779999999999</v>
      </c>
      <c r="H17" s="56">
        <v>36.461120000000001</v>
      </c>
      <c r="I17" s="56">
        <v>40.418930000000003</v>
      </c>
      <c r="J17" s="56">
        <v>17.474340000000002</v>
      </c>
      <c r="K17" s="56">
        <v>64.971580000000003</v>
      </c>
      <c r="L17" s="56">
        <v>0</v>
      </c>
      <c r="M17" s="56">
        <v>0</v>
      </c>
      <c r="N17" s="56">
        <v>0</v>
      </c>
      <c r="O17" s="56">
        <v>0</v>
      </c>
      <c r="P17" s="57">
        <v>321.59273999999999</v>
      </c>
      <c r="Q17" s="189">
        <v>1.1267994410569999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0.32400000000000001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137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137.32400000000001</v>
      </c>
      <c r="Q18" s="189" t="s">
        <v>310</v>
      </c>
    </row>
    <row r="19" spans="1:17" ht="14.4" customHeight="1" x14ac:dyDescent="0.3">
      <c r="A19" s="19" t="s">
        <v>47</v>
      </c>
      <c r="B19" s="55">
        <v>1785.12765289975</v>
      </c>
      <c r="C19" s="56">
        <v>148.76063774164601</v>
      </c>
      <c r="D19" s="56">
        <v>143.59734</v>
      </c>
      <c r="E19" s="56">
        <v>132.01300000000001</v>
      </c>
      <c r="F19" s="56">
        <v>169.83018999999999</v>
      </c>
      <c r="G19" s="56">
        <v>169.99968999999999</v>
      </c>
      <c r="H19" s="56">
        <v>135.11142000000001</v>
      </c>
      <c r="I19" s="56">
        <v>116.17712</v>
      </c>
      <c r="J19" s="56">
        <v>139.29477</v>
      </c>
      <c r="K19" s="56">
        <v>151.94388000000001</v>
      </c>
      <c r="L19" s="56">
        <v>0</v>
      </c>
      <c r="M19" s="56">
        <v>0</v>
      </c>
      <c r="N19" s="56">
        <v>0</v>
      </c>
      <c r="O19" s="56">
        <v>0</v>
      </c>
      <c r="P19" s="57">
        <v>1157.96741</v>
      </c>
      <c r="Q19" s="189">
        <v>0.97301227291900005</v>
      </c>
    </row>
    <row r="20" spans="1:17" ht="14.4" customHeight="1" x14ac:dyDescent="0.3">
      <c r="A20" s="19" t="s">
        <v>48</v>
      </c>
      <c r="B20" s="55">
        <v>25534.002286328199</v>
      </c>
      <c r="C20" s="56">
        <v>2127.8335238606801</v>
      </c>
      <c r="D20" s="56">
        <v>2218.2494700000002</v>
      </c>
      <c r="E20" s="56">
        <v>2144.5573399999998</v>
      </c>
      <c r="F20" s="56">
        <v>2269.3238099999999</v>
      </c>
      <c r="G20" s="56">
        <v>2261.8265999999999</v>
      </c>
      <c r="H20" s="56">
        <v>2286.9965099999999</v>
      </c>
      <c r="I20" s="56">
        <v>2313.8051500000001</v>
      </c>
      <c r="J20" s="56">
        <v>2996.6728499999999</v>
      </c>
      <c r="K20" s="56">
        <v>2324.3518899999999</v>
      </c>
      <c r="L20" s="56">
        <v>0</v>
      </c>
      <c r="M20" s="56">
        <v>0</v>
      </c>
      <c r="N20" s="56">
        <v>0</v>
      </c>
      <c r="O20" s="56">
        <v>0</v>
      </c>
      <c r="P20" s="57">
        <v>18815.783619999998</v>
      </c>
      <c r="Q20" s="189">
        <v>1.105336919512</v>
      </c>
    </row>
    <row r="21" spans="1:17" ht="14.4" customHeight="1" x14ac:dyDescent="0.3">
      <c r="A21" s="20" t="s">
        <v>49</v>
      </c>
      <c r="B21" s="55">
        <v>1568.0036209191401</v>
      </c>
      <c r="C21" s="56">
        <v>130.66696840992799</v>
      </c>
      <c r="D21" s="56">
        <v>135.18600000000001</v>
      </c>
      <c r="E21" s="56">
        <v>210.19200000000001</v>
      </c>
      <c r="F21" s="56">
        <v>130.17400000000001</v>
      </c>
      <c r="G21" s="56">
        <v>130.173</v>
      </c>
      <c r="H21" s="56">
        <v>127.491</v>
      </c>
      <c r="I21" s="56">
        <v>126.973</v>
      </c>
      <c r="J21" s="56">
        <v>130.02799999999999</v>
      </c>
      <c r="K21" s="56">
        <v>130.02799999999999</v>
      </c>
      <c r="L21" s="56">
        <v>0</v>
      </c>
      <c r="M21" s="56">
        <v>0</v>
      </c>
      <c r="N21" s="56">
        <v>0</v>
      </c>
      <c r="O21" s="56">
        <v>0</v>
      </c>
      <c r="P21" s="57">
        <v>1120.2449999999999</v>
      </c>
      <c r="Q21" s="189">
        <v>1.0716604716860001</v>
      </c>
    </row>
    <row r="22" spans="1:17" ht="14.4" customHeight="1" x14ac:dyDescent="0.3">
      <c r="A22" s="19" t="s">
        <v>50</v>
      </c>
      <c r="B22" s="55">
        <v>7.9999985169899999</v>
      </c>
      <c r="C22" s="56">
        <v>0.66666654308200002</v>
      </c>
      <c r="D22" s="56">
        <v>0</v>
      </c>
      <c r="E22" s="56">
        <v>0</v>
      </c>
      <c r="F22" s="56">
        <v>0</v>
      </c>
      <c r="G22" s="56">
        <v>0</v>
      </c>
      <c r="H22" s="56">
        <v>14.52</v>
      </c>
      <c r="I22" s="56">
        <v>33.721800000000002</v>
      </c>
      <c r="J22" s="56">
        <v>138.61771999999999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186.85952</v>
      </c>
      <c r="Q22" s="189">
        <v>35.036166494869001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310</v>
      </c>
    </row>
    <row r="24" spans="1:17" ht="14.4" customHeight="1" x14ac:dyDescent="0.3">
      <c r="A24" s="20" t="s">
        <v>52</v>
      </c>
      <c r="B24" s="55">
        <v>7.2759576141834308E-12</v>
      </c>
      <c r="C24" s="56">
        <v>4.5474735088646402E-13</v>
      </c>
      <c r="D24" s="56">
        <v>6.19999999E-4</v>
      </c>
      <c r="E24" s="56">
        <v>0.19938</v>
      </c>
      <c r="F24" s="56">
        <v>85.620320000000007</v>
      </c>
      <c r="G24" s="56">
        <v>0.77360999999900004</v>
      </c>
      <c r="H24" s="56">
        <v>7.7429999998999993E-2</v>
      </c>
      <c r="I24" s="56">
        <v>105.99312</v>
      </c>
      <c r="J24" s="56">
        <v>-9.1E-4</v>
      </c>
      <c r="K24" s="56">
        <v>4.5710000000000001E-2</v>
      </c>
      <c r="L24" s="56">
        <v>0</v>
      </c>
      <c r="M24" s="56">
        <v>0</v>
      </c>
      <c r="N24" s="56">
        <v>0</v>
      </c>
      <c r="O24" s="56">
        <v>0</v>
      </c>
      <c r="P24" s="57">
        <v>192.70928000000001</v>
      </c>
      <c r="Q24" s="189"/>
    </row>
    <row r="25" spans="1:17" ht="14.4" customHeight="1" x14ac:dyDescent="0.3">
      <c r="A25" s="21" t="s">
        <v>53</v>
      </c>
      <c r="B25" s="58">
        <v>38328.034599526</v>
      </c>
      <c r="C25" s="59">
        <v>3194.0028832938301</v>
      </c>
      <c r="D25" s="59">
        <v>3378.5045</v>
      </c>
      <c r="E25" s="59">
        <v>3314.6899400000002</v>
      </c>
      <c r="F25" s="59">
        <v>3402.9947999999999</v>
      </c>
      <c r="G25" s="59">
        <v>3188.5709299999999</v>
      </c>
      <c r="H25" s="59">
        <v>3156.9258300000001</v>
      </c>
      <c r="I25" s="59">
        <v>3436.7626300000102</v>
      </c>
      <c r="J25" s="59">
        <v>4041.55996</v>
      </c>
      <c r="K25" s="59">
        <v>3248.6767799999998</v>
      </c>
      <c r="L25" s="59">
        <v>0</v>
      </c>
      <c r="M25" s="59">
        <v>0</v>
      </c>
      <c r="N25" s="59">
        <v>0</v>
      </c>
      <c r="O25" s="59">
        <v>0</v>
      </c>
      <c r="P25" s="60">
        <v>27168.685369999999</v>
      </c>
      <c r="Q25" s="190">
        <v>1.0632694444370001</v>
      </c>
    </row>
    <row r="26" spans="1:17" ht="14.4" customHeight="1" x14ac:dyDescent="0.3">
      <c r="A26" s="19" t="s">
        <v>54</v>
      </c>
      <c r="B26" s="55">
        <v>5268.41974994456</v>
      </c>
      <c r="C26" s="56">
        <v>439.03497916204702</v>
      </c>
      <c r="D26" s="56">
        <v>413.89172000000002</v>
      </c>
      <c r="E26" s="56">
        <v>387.67770000000002</v>
      </c>
      <c r="F26" s="56">
        <v>428.04151999999999</v>
      </c>
      <c r="G26" s="56">
        <v>437.47483</v>
      </c>
      <c r="H26" s="56">
        <v>406.88524999999998</v>
      </c>
      <c r="I26" s="56">
        <v>558.03611999999998</v>
      </c>
      <c r="J26" s="56">
        <v>450.10563999999999</v>
      </c>
      <c r="K26" s="56">
        <v>467.66275999999999</v>
      </c>
      <c r="L26" s="56">
        <v>0</v>
      </c>
      <c r="M26" s="56">
        <v>0</v>
      </c>
      <c r="N26" s="56">
        <v>0</v>
      </c>
      <c r="O26" s="56">
        <v>0</v>
      </c>
      <c r="P26" s="57">
        <v>3549.7755400000001</v>
      </c>
      <c r="Q26" s="189">
        <v>1.0106756034490001</v>
      </c>
    </row>
    <row r="27" spans="1:17" ht="14.4" customHeight="1" x14ac:dyDescent="0.3">
      <c r="A27" s="22" t="s">
        <v>55</v>
      </c>
      <c r="B27" s="58">
        <v>43596.454349470499</v>
      </c>
      <c r="C27" s="59">
        <v>3633.0378624558798</v>
      </c>
      <c r="D27" s="59">
        <v>3792.3962200000001</v>
      </c>
      <c r="E27" s="59">
        <v>3702.3676399999999</v>
      </c>
      <c r="F27" s="59">
        <v>3831.0363200000002</v>
      </c>
      <c r="G27" s="59">
        <v>3626.04576</v>
      </c>
      <c r="H27" s="59">
        <v>3563.8110799999999</v>
      </c>
      <c r="I27" s="59">
        <v>3994.7987500000099</v>
      </c>
      <c r="J27" s="59">
        <v>4491.6656000000003</v>
      </c>
      <c r="K27" s="59">
        <v>3716.3395399999999</v>
      </c>
      <c r="L27" s="59">
        <v>0</v>
      </c>
      <c r="M27" s="59">
        <v>0</v>
      </c>
      <c r="N27" s="59">
        <v>0</v>
      </c>
      <c r="O27" s="59">
        <v>0</v>
      </c>
      <c r="P27" s="60">
        <v>30718.460910000002</v>
      </c>
      <c r="Q27" s="190">
        <v>1.056913734214</v>
      </c>
    </row>
    <row r="28" spans="1:17" ht="14.4" customHeight="1" x14ac:dyDescent="0.3">
      <c r="A28" s="20" t="s">
        <v>56</v>
      </c>
      <c r="B28" s="55">
        <v>1550.2175914624399</v>
      </c>
      <c r="C28" s="56">
        <v>129.18479928853699</v>
      </c>
      <c r="D28" s="56">
        <v>87.284279999999995</v>
      </c>
      <c r="E28" s="56">
        <v>128.74710999999999</v>
      </c>
      <c r="F28" s="56">
        <v>116.76316</v>
      </c>
      <c r="G28" s="56">
        <v>87.612650000000002</v>
      </c>
      <c r="H28" s="56">
        <v>106.99164</v>
      </c>
      <c r="I28" s="56">
        <v>150.15276</v>
      </c>
      <c r="J28" s="56">
        <v>22.967949999999998</v>
      </c>
      <c r="K28" s="56">
        <v>24.271360000000001</v>
      </c>
      <c r="L28" s="56">
        <v>0</v>
      </c>
      <c r="M28" s="56">
        <v>0</v>
      </c>
      <c r="N28" s="56">
        <v>0</v>
      </c>
      <c r="O28" s="56">
        <v>0</v>
      </c>
      <c r="P28" s="57">
        <v>724.79091000000005</v>
      </c>
      <c r="Q28" s="189">
        <v>0.70131210675599998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310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309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301</v>
      </c>
      <c r="G4" s="502" t="s">
        <v>64</v>
      </c>
      <c r="H4" s="266" t="s">
        <v>183</v>
      </c>
      <c r="I4" s="500" t="s">
        <v>65</v>
      </c>
      <c r="J4" s="502" t="s">
        <v>274</v>
      </c>
      <c r="K4" s="503" t="s">
        <v>303</v>
      </c>
    </row>
    <row r="5" spans="1:11" ht="42" thickBot="1" x14ac:dyDescent="0.35">
      <c r="A5" s="103"/>
      <c r="B5" s="28" t="s">
        <v>297</v>
      </c>
      <c r="C5" s="29" t="s">
        <v>298</v>
      </c>
      <c r="D5" s="30" t="s">
        <v>299</v>
      </c>
      <c r="E5" s="30" t="s">
        <v>300</v>
      </c>
      <c r="F5" s="501"/>
      <c r="G5" s="501"/>
      <c r="H5" s="29" t="s">
        <v>302</v>
      </c>
      <c r="I5" s="501"/>
      <c r="J5" s="501"/>
      <c r="K5" s="504"/>
    </row>
    <row r="6" spans="1:11" ht="14.4" customHeight="1" thickBot="1" x14ac:dyDescent="0.35">
      <c r="A6" s="637" t="s">
        <v>312</v>
      </c>
      <c r="B6" s="619">
        <v>43681.204141936403</v>
      </c>
      <c r="C6" s="619">
        <v>41791.153050000001</v>
      </c>
      <c r="D6" s="620">
        <v>-1890.0510919363601</v>
      </c>
      <c r="E6" s="621">
        <v>0.956730792361</v>
      </c>
      <c r="F6" s="619">
        <v>38328.034599526</v>
      </c>
      <c r="G6" s="620">
        <v>25552.023066350699</v>
      </c>
      <c r="H6" s="622">
        <v>3248.6767799999998</v>
      </c>
      <c r="I6" s="619">
        <v>27168.685369999999</v>
      </c>
      <c r="J6" s="620">
        <v>1616.66230364935</v>
      </c>
      <c r="K6" s="623">
        <v>0.70884629629100004</v>
      </c>
    </row>
    <row r="7" spans="1:11" ht="14.4" customHeight="1" thickBot="1" x14ac:dyDescent="0.35">
      <c r="A7" s="638" t="s">
        <v>313</v>
      </c>
      <c r="B7" s="619">
        <v>8757.0461558766092</v>
      </c>
      <c r="C7" s="619">
        <v>7748.1943799999999</v>
      </c>
      <c r="D7" s="620">
        <v>-1008.85177587661</v>
      </c>
      <c r="E7" s="621">
        <v>0.88479542554400004</v>
      </c>
      <c r="F7" s="619">
        <v>9004.7954770648903</v>
      </c>
      <c r="G7" s="620">
        <v>6003.1969847099299</v>
      </c>
      <c r="H7" s="622">
        <v>577.33569999999997</v>
      </c>
      <c r="I7" s="619">
        <v>5236.2038499999999</v>
      </c>
      <c r="J7" s="620">
        <v>-766.99313470992604</v>
      </c>
      <c r="K7" s="623">
        <v>0.58149059168899997</v>
      </c>
    </row>
    <row r="8" spans="1:11" ht="14.4" customHeight="1" thickBot="1" x14ac:dyDescent="0.35">
      <c r="A8" s="639" t="s">
        <v>314</v>
      </c>
      <c r="B8" s="619">
        <v>6218.4801328005296</v>
      </c>
      <c r="C8" s="619">
        <v>5445.0613800000001</v>
      </c>
      <c r="D8" s="620">
        <v>-773.41875280052398</v>
      </c>
      <c r="E8" s="621">
        <v>0.87562575801700004</v>
      </c>
      <c r="F8" s="619">
        <v>6718.6664895209196</v>
      </c>
      <c r="G8" s="620">
        <v>4479.1109930139501</v>
      </c>
      <c r="H8" s="622">
        <v>462.36270000000002</v>
      </c>
      <c r="I8" s="619">
        <v>3776.9248499999999</v>
      </c>
      <c r="J8" s="620">
        <v>-702.18614301394405</v>
      </c>
      <c r="K8" s="623">
        <v>0.56215394169199995</v>
      </c>
    </row>
    <row r="9" spans="1:11" ht="14.4" customHeight="1" thickBot="1" x14ac:dyDescent="0.35">
      <c r="A9" s="640" t="s">
        <v>315</v>
      </c>
      <c r="B9" s="624">
        <v>0</v>
      </c>
      <c r="C9" s="624">
        <v>-3.3999999999999998E-3</v>
      </c>
      <c r="D9" s="625">
        <v>-3.3999999999999998E-3</v>
      </c>
      <c r="E9" s="626" t="s">
        <v>310</v>
      </c>
      <c r="F9" s="624">
        <v>0</v>
      </c>
      <c r="G9" s="625">
        <v>0</v>
      </c>
      <c r="H9" s="627">
        <v>-1.99999999999999E-5</v>
      </c>
      <c r="I9" s="624">
        <v>5.0000000000000497E-5</v>
      </c>
      <c r="J9" s="625">
        <v>5.0000000000000497E-5</v>
      </c>
      <c r="K9" s="628" t="s">
        <v>310</v>
      </c>
    </row>
    <row r="10" spans="1:11" ht="14.4" customHeight="1" thickBot="1" x14ac:dyDescent="0.35">
      <c r="A10" s="641" t="s">
        <v>316</v>
      </c>
      <c r="B10" s="619">
        <v>0</v>
      </c>
      <c r="C10" s="619">
        <v>-3.3999999999999998E-3</v>
      </c>
      <c r="D10" s="620">
        <v>-3.3999999999999998E-3</v>
      </c>
      <c r="E10" s="629" t="s">
        <v>310</v>
      </c>
      <c r="F10" s="619">
        <v>0</v>
      </c>
      <c r="G10" s="620">
        <v>0</v>
      </c>
      <c r="H10" s="622">
        <v>-1.99999999999999E-5</v>
      </c>
      <c r="I10" s="619">
        <v>5.0000000000000497E-5</v>
      </c>
      <c r="J10" s="620">
        <v>5.0000000000000497E-5</v>
      </c>
      <c r="K10" s="630" t="s">
        <v>310</v>
      </c>
    </row>
    <row r="11" spans="1:11" ht="14.4" customHeight="1" thickBot="1" x14ac:dyDescent="0.35">
      <c r="A11" s="640" t="s">
        <v>317</v>
      </c>
      <c r="B11" s="624">
        <v>1631.8334109303801</v>
      </c>
      <c r="C11" s="624">
        <v>1529.4411700000001</v>
      </c>
      <c r="D11" s="625">
        <v>-102.39224093038</v>
      </c>
      <c r="E11" s="631">
        <v>0.93725325131500004</v>
      </c>
      <c r="F11" s="624">
        <v>1770.85000976011</v>
      </c>
      <c r="G11" s="625">
        <v>1180.56667317341</v>
      </c>
      <c r="H11" s="627">
        <v>121.97313</v>
      </c>
      <c r="I11" s="624">
        <v>1143.1595400000001</v>
      </c>
      <c r="J11" s="625">
        <v>-37.407133173409001</v>
      </c>
      <c r="K11" s="632">
        <v>0.64554283744999996</v>
      </c>
    </row>
    <row r="12" spans="1:11" ht="14.4" customHeight="1" thickBot="1" x14ac:dyDescent="0.35">
      <c r="A12" s="641" t="s">
        <v>318</v>
      </c>
      <c r="B12" s="619">
        <v>808.98378504888899</v>
      </c>
      <c r="C12" s="619">
        <v>748.27666999999997</v>
      </c>
      <c r="D12" s="620">
        <v>-60.707115048889001</v>
      </c>
      <c r="E12" s="621">
        <v>0.92495879871599995</v>
      </c>
      <c r="F12" s="619">
        <v>906.375951255166</v>
      </c>
      <c r="G12" s="620">
        <v>604.25063417011097</v>
      </c>
      <c r="H12" s="622">
        <v>73.365210000000005</v>
      </c>
      <c r="I12" s="619">
        <v>501.24907999999999</v>
      </c>
      <c r="J12" s="620">
        <v>-103.00155417011101</v>
      </c>
      <c r="K12" s="623">
        <v>0.55302557322400003</v>
      </c>
    </row>
    <row r="13" spans="1:11" ht="14.4" customHeight="1" thickBot="1" x14ac:dyDescent="0.35">
      <c r="A13" s="641" t="s">
        <v>319</v>
      </c>
      <c r="B13" s="619">
        <v>2</v>
      </c>
      <c r="C13" s="619">
        <v>8.6185799999999997</v>
      </c>
      <c r="D13" s="620">
        <v>6.6185799999999997</v>
      </c>
      <c r="E13" s="621">
        <v>4.3092899999999998</v>
      </c>
      <c r="F13" s="619">
        <v>32.000001510665001</v>
      </c>
      <c r="G13" s="620">
        <v>21.333334340442999</v>
      </c>
      <c r="H13" s="622">
        <v>0</v>
      </c>
      <c r="I13" s="619">
        <v>14.416869999999999</v>
      </c>
      <c r="J13" s="620">
        <v>-6.9164643404430004</v>
      </c>
      <c r="K13" s="623">
        <v>0.45052716623099998</v>
      </c>
    </row>
    <row r="14" spans="1:11" ht="14.4" customHeight="1" thickBot="1" x14ac:dyDescent="0.35">
      <c r="A14" s="641" t="s">
        <v>320</v>
      </c>
      <c r="B14" s="619">
        <v>100</v>
      </c>
      <c r="C14" s="619">
        <v>73.036299999999997</v>
      </c>
      <c r="D14" s="620">
        <v>-26.963699999999999</v>
      </c>
      <c r="E14" s="621">
        <v>0.73036299999999998</v>
      </c>
      <c r="F14" s="619">
        <v>74.000006680680997</v>
      </c>
      <c r="G14" s="620">
        <v>49.333337787121003</v>
      </c>
      <c r="H14" s="622">
        <v>4.5139100000000001</v>
      </c>
      <c r="I14" s="619">
        <v>43.26314</v>
      </c>
      <c r="J14" s="620">
        <v>-6.0701977871209998</v>
      </c>
      <c r="K14" s="623">
        <v>0.58463697424600003</v>
      </c>
    </row>
    <row r="15" spans="1:11" ht="14.4" customHeight="1" thickBot="1" x14ac:dyDescent="0.35">
      <c r="A15" s="641" t="s">
        <v>321</v>
      </c>
      <c r="B15" s="619">
        <v>0</v>
      </c>
      <c r="C15" s="619">
        <v>0</v>
      </c>
      <c r="D15" s="620">
        <v>0</v>
      </c>
      <c r="E15" s="621">
        <v>1</v>
      </c>
      <c r="F15" s="619">
        <v>0</v>
      </c>
      <c r="G15" s="620">
        <v>0</v>
      </c>
      <c r="H15" s="622">
        <v>0</v>
      </c>
      <c r="I15" s="619">
        <v>7.6548600000000002</v>
      </c>
      <c r="J15" s="620">
        <v>7.6548600000000002</v>
      </c>
      <c r="K15" s="630" t="s">
        <v>322</v>
      </c>
    </row>
    <row r="16" spans="1:11" ht="14.4" customHeight="1" thickBot="1" x14ac:dyDescent="0.35">
      <c r="A16" s="641" t="s">
        <v>323</v>
      </c>
      <c r="B16" s="619">
        <v>34.434622133315003</v>
      </c>
      <c r="C16" s="619">
        <v>30.992599999999999</v>
      </c>
      <c r="D16" s="620">
        <v>-3.4420221333150001</v>
      </c>
      <c r="E16" s="621">
        <v>0.90004182070000005</v>
      </c>
      <c r="F16" s="619">
        <v>33.000002979222998</v>
      </c>
      <c r="G16" s="620">
        <v>22.000001986148</v>
      </c>
      <c r="H16" s="622">
        <v>0</v>
      </c>
      <c r="I16" s="619">
        <v>0</v>
      </c>
      <c r="J16" s="620">
        <v>-22.000001986148</v>
      </c>
      <c r="K16" s="623">
        <v>0</v>
      </c>
    </row>
    <row r="17" spans="1:11" ht="14.4" customHeight="1" thickBot="1" x14ac:dyDescent="0.35">
      <c r="A17" s="641" t="s">
        <v>324</v>
      </c>
      <c r="B17" s="619">
        <v>18.999999401545999</v>
      </c>
      <c r="C17" s="619">
        <v>90.292699999999996</v>
      </c>
      <c r="D17" s="620">
        <v>71.292700598452996</v>
      </c>
      <c r="E17" s="621">
        <v>4.7522475181050003</v>
      </c>
      <c r="F17" s="619">
        <v>113.000010201582</v>
      </c>
      <c r="G17" s="620">
        <v>75.333340134387001</v>
      </c>
      <c r="H17" s="622">
        <v>0</v>
      </c>
      <c r="I17" s="619">
        <v>333.40832</v>
      </c>
      <c r="J17" s="620">
        <v>258.07497986561202</v>
      </c>
      <c r="K17" s="623">
        <v>2.9505158398229998</v>
      </c>
    </row>
    <row r="18" spans="1:11" ht="14.4" customHeight="1" thickBot="1" x14ac:dyDescent="0.35">
      <c r="A18" s="641" t="s">
        <v>325</v>
      </c>
      <c r="B18" s="619">
        <v>328.23016528133701</v>
      </c>
      <c r="C18" s="619">
        <v>219.28926999999999</v>
      </c>
      <c r="D18" s="620">
        <v>-108.94089528133701</v>
      </c>
      <c r="E18" s="621">
        <v>0.66809602893099995</v>
      </c>
      <c r="F18" s="619">
        <v>282.48190405303001</v>
      </c>
      <c r="G18" s="620">
        <v>188.32126936868701</v>
      </c>
      <c r="H18" s="622">
        <v>35.672550000000001</v>
      </c>
      <c r="I18" s="619">
        <v>152.23499000000001</v>
      </c>
      <c r="J18" s="620">
        <v>-36.086279368686</v>
      </c>
      <c r="K18" s="623">
        <v>0.53891944161899996</v>
      </c>
    </row>
    <row r="19" spans="1:11" ht="14.4" customHeight="1" thickBot="1" x14ac:dyDescent="0.35">
      <c r="A19" s="641" t="s">
        <v>326</v>
      </c>
      <c r="B19" s="619">
        <v>242.99999968502399</v>
      </c>
      <c r="C19" s="619">
        <v>257.33568000000002</v>
      </c>
      <c r="D19" s="620">
        <v>14.335680314975001</v>
      </c>
      <c r="E19" s="621">
        <v>1.0589945692730001</v>
      </c>
      <c r="F19" s="619">
        <v>239.992124954612</v>
      </c>
      <c r="G19" s="620">
        <v>159.994749969742</v>
      </c>
      <c r="H19" s="622">
        <v>2.00244</v>
      </c>
      <c r="I19" s="619">
        <v>29.36544</v>
      </c>
      <c r="J19" s="620">
        <v>-130.629309969742</v>
      </c>
      <c r="K19" s="623">
        <v>0.122360014961</v>
      </c>
    </row>
    <row r="20" spans="1:11" ht="14.4" customHeight="1" thickBot="1" x14ac:dyDescent="0.35">
      <c r="A20" s="641" t="s">
        <v>327</v>
      </c>
      <c r="B20" s="619">
        <v>96.184839380268002</v>
      </c>
      <c r="C20" s="619">
        <v>101.59936999999999</v>
      </c>
      <c r="D20" s="620">
        <v>5.4145306197309999</v>
      </c>
      <c r="E20" s="621">
        <v>1.056292973556</v>
      </c>
      <c r="F20" s="619">
        <v>90.000008125153002</v>
      </c>
      <c r="G20" s="620">
        <v>60.000005416769</v>
      </c>
      <c r="H20" s="622">
        <v>6.4190199999999997</v>
      </c>
      <c r="I20" s="619">
        <v>61.566839999999999</v>
      </c>
      <c r="J20" s="620">
        <v>1.5668345832299999</v>
      </c>
      <c r="K20" s="623">
        <v>0.68407593824099999</v>
      </c>
    </row>
    <row r="21" spans="1:11" ht="14.4" customHeight="1" thickBot="1" x14ac:dyDescent="0.35">
      <c r="A21" s="640" t="s">
        <v>328</v>
      </c>
      <c r="B21" s="624">
        <v>91.940663175859996</v>
      </c>
      <c r="C21" s="624">
        <v>58.503</v>
      </c>
      <c r="D21" s="625">
        <v>-33.437663175860003</v>
      </c>
      <c r="E21" s="631">
        <v>0.63631257355699999</v>
      </c>
      <c r="F21" s="624">
        <v>66.488741247793001</v>
      </c>
      <c r="G21" s="625">
        <v>44.325827498528</v>
      </c>
      <c r="H21" s="627">
        <v>9.0500000000000007</v>
      </c>
      <c r="I21" s="624">
        <v>70.748000000000005</v>
      </c>
      <c r="J21" s="625">
        <v>26.422172501471</v>
      </c>
      <c r="K21" s="632">
        <v>1.0640598494160001</v>
      </c>
    </row>
    <row r="22" spans="1:11" ht="14.4" customHeight="1" thickBot="1" x14ac:dyDescent="0.35">
      <c r="A22" s="641" t="s">
        <v>329</v>
      </c>
      <c r="B22" s="619">
        <v>87.999997228213005</v>
      </c>
      <c r="C22" s="619">
        <v>40.749000000000002</v>
      </c>
      <c r="D22" s="620">
        <v>-47.250997228213002</v>
      </c>
      <c r="E22" s="621">
        <v>0.46305683276600001</v>
      </c>
      <c r="F22" s="619">
        <v>49.685715750402998</v>
      </c>
      <c r="G22" s="620">
        <v>33.123810500269002</v>
      </c>
      <c r="H22" s="622">
        <v>8</v>
      </c>
      <c r="I22" s="619">
        <v>59.84</v>
      </c>
      <c r="J22" s="620">
        <v>26.71618949973</v>
      </c>
      <c r="K22" s="623">
        <v>1.2043702922699999</v>
      </c>
    </row>
    <row r="23" spans="1:11" ht="14.4" customHeight="1" thickBot="1" x14ac:dyDescent="0.35">
      <c r="A23" s="641" t="s">
        <v>330</v>
      </c>
      <c r="B23" s="619">
        <v>3.940665947646</v>
      </c>
      <c r="C23" s="619">
        <v>17.754000000000001</v>
      </c>
      <c r="D23" s="620">
        <v>13.813334052352999</v>
      </c>
      <c r="E23" s="621">
        <v>4.5053298695870003</v>
      </c>
      <c r="F23" s="619">
        <v>16.803025497389001</v>
      </c>
      <c r="G23" s="620">
        <v>11.202016998258999</v>
      </c>
      <c r="H23" s="622">
        <v>1.05</v>
      </c>
      <c r="I23" s="619">
        <v>10.907999999999999</v>
      </c>
      <c r="J23" s="620">
        <v>-0.29401699825900002</v>
      </c>
      <c r="K23" s="623">
        <v>0.64916880604000005</v>
      </c>
    </row>
    <row r="24" spans="1:11" ht="14.4" customHeight="1" thickBot="1" x14ac:dyDescent="0.35">
      <c r="A24" s="640" t="s">
        <v>331</v>
      </c>
      <c r="B24" s="624">
        <v>2551.43286218514</v>
      </c>
      <c r="C24" s="624">
        <v>2081.6300500000002</v>
      </c>
      <c r="D24" s="625">
        <v>-469.802812185135</v>
      </c>
      <c r="E24" s="631">
        <v>0.81586706859900004</v>
      </c>
      <c r="F24" s="624">
        <v>2990.93695304629</v>
      </c>
      <c r="G24" s="625">
        <v>1993.9579686975201</v>
      </c>
      <c r="H24" s="627">
        <v>196.78122999999999</v>
      </c>
      <c r="I24" s="624">
        <v>1420.3967299999999</v>
      </c>
      <c r="J24" s="625">
        <v>-573.561238697524</v>
      </c>
      <c r="K24" s="632">
        <v>0.47490025777799999</v>
      </c>
    </row>
    <row r="25" spans="1:11" ht="14.4" customHeight="1" thickBot="1" x14ac:dyDescent="0.35">
      <c r="A25" s="641" t="s">
        <v>332</v>
      </c>
      <c r="B25" s="619">
        <v>6.9999997795160001</v>
      </c>
      <c r="C25" s="619">
        <v>3.5405799999999998</v>
      </c>
      <c r="D25" s="620">
        <v>-3.4594197795160002</v>
      </c>
      <c r="E25" s="621">
        <v>0.50579715878800002</v>
      </c>
      <c r="F25" s="619">
        <v>6.0000005416760001</v>
      </c>
      <c r="G25" s="620">
        <v>4.0000003611170003</v>
      </c>
      <c r="H25" s="622">
        <v>0.41170000000000001</v>
      </c>
      <c r="I25" s="619">
        <v>-22.48865</v>
      </c>
      <c r="J25" s="620">
        <v>-26.488650361116999</v>
      </c>
      <c r="K25" s="623">
        <v>-3.7481079949559999</v>
      </c>
    </row>
    <row r="26" spans="1:11" ht="14.4" customHeight="1" thickBot="1" x14ac:dyDescent="0.35">
      <c r="A26" s="641" t="s">
        <v>333</v>
      </c>
      <c r="B26" s="619">
        <v>301.99999048773202</v>
      </c>
      <c r="C26" s="619">
        <v>224.60997</v>
      </c>
      <c r="D26" s="620">
        <v>-77.390020487730993</v>
      </c>
      <c r="E26" s="621">
        <v>0.74374164594199998</v>
      </c>
      <c r="F26" s="619">
        <v>399.93485166017899</v>
      </c>
      <c r="G26" s="620">
        <v>266.62323444011997</v>
      </c>
      <c r="H26" s="622">
        <v>0</v>
      </c>
      <c r="I26" s="619">
        <v>61.833269999999999</v>
      </c>
      <c r="J26" s="620">
        <v>-204.78996444012</v>
      </c>
      <c r="K26" s="623">
        <v>0.15460835619400001</v>
      </c>
    </row>
    <row r="27" spans="1:11" ht="14.4" customHeight="1" thickBot="1" x14ac:dyDescent="0.35">
      <c r="A27" s="641" t="s">
        <v>334</v>
      </c>
      <c r="B27" s="619">
        <v>10.999999653526</v>
      </c>
      <c r="C27" s="619">
        <v>1.9179999999999999</v>
      </c>
      <c r="D27" s="620">
        <v>-9.0819996535259992</v>
      </c>
      <c r="E27" s="621">
        <v>0.174363641855</v>
      </c>
      <c r="F27" s="619">
        <v>10.000000902794</v>
      </c>
      <c r="G27" s="620">
        <v>6.6666672685290003</v>
      </c>
      <c r="H27" s="622">
        <v>0</v>
      </c>
      <c r="I27" s="619">
        <v>0.90249999999999997</v>
      </c>
      <c r="J27" s="620">
        <v>-5.7641672685290004</v>
      </c>
      <c r="K27" s="623">
        <v>9.0249991852E-2</v>
      </c>
    </row>
    <row r="28" spans="1:11" ht="14.4" customHeight="1" thickBot="1" x14ac:dyDescent="0.35">
      <c r="A28" s="641" t="s">
        <v>335</v>
      </c>
      <c r="B28" s="619">
        <v>1.999999937004</v>
      </c>
      <c r="C28" s="619">
        <v>0</v>
      </c>
      <c r="D28" s="620">
        <v>-1.999999937004</v>
      </c>
      <c r="E28" s="621">
        <v>0</v>
      </c>
      <c r="F28" s="619">
        <v>2.0000001805580001</v>
      </c>
      <c r="G28" s="620">
        <v>1.3333334537049999</v>
      </c>
      <c r="H28" s="622">
        <v>1.5552600000000001</v>
      </c>
      <c r="I28" s="619">
        <v>1.5552600000000001</v>
      </c>
      <c r="J28" s="620">
        <v>0.22192654629399999</v>
      </c>
      <c r="K28" s="623">
        <v>0.77762992979500001</v>
      </c>
    </row>
    <row r="29" spans="1:11" ht="14.4" customHeight="1" thickBot="1" x14ac:dyDescent="0.35">
      <c r="A29" s="641" t="s">
        <v>336</v>
      </c>
      <c r="B29" s="619">
        <v>1.2819599596210001</v>
      </c>
      <c r="C29" s="619">
        <v>0.27888000000000002</v>
      </c>
      <c r="D29" s="620">
        <v>-1.0030799596210001</v>
      </c>
      <c r="E29" s="621">
        <v>0.21754189583399999</v>
      </c>
      <c r="F29" s="619">
        <v>1.0000000902790001</v>
      </c>
      <c r="G29" s="620">
        <v>0.66666672685200001</v>
      </c>
      <c r="H29" s="622">
        <v>0</v>
      </c>
      <c r="I29" s="619">
        <v>1.1155200000000001</v>
      </c>
      <c r="J29" s="620">
        <v>0.44885327314700002</v>
      </c>
      <c r="K29" s="623">
        <v>1.115519899291</v>
      </c>
    </row>
    <row r="30" spans="1:11" ht="14.4" customHeight="1" thickBot="1" x14ac:dyDescent="0.35">
      <c r="A30" s="641" t="s">
        <v>337</v>
      </c>
      <c r="B30" s="619">
        <v>0</v>
      </c>
      <c r="C30" s="619">
        <v>0</v>
      </c>
      <c r="D30" s="620">
        <v>0</v>
      </c>
      <c r="E30" s="621">
        <v>1</v>
      </c>
      <c r="F30" s="619">
        <v>0</v>
      </c>
      <c r="G30" s="620">
        <v>0</v>
      </c>
      <c r="H30" s="622">
        <v>0</v>
      </c>
      <c r="I30" s="619">
        <v>0.22506000000000001</v>
      </c>
      <c r="J30" s="620">
        <v>0.22506000000000001</v>
      </c>
      <c r="K30" s="630" t="s">
        <v>322</v>
      </c>
    </row>
    <row r="31" spans="1:11" ht="14.4" customHeight="1" thickBot="1" x14ac:dyDescent="0.35">
      <c r="A31" s="641" t="s">
        <v>338</v>
      </c>
      <c r="B31" s="619">
        <v>261.69790501247797</v>
      </c>
      <c r="C31" s="619">
        <v>274.49335000000002</v>
      </c>
      <c r="D31" s="620">
        <v>12.795444987521</v>
      </c>
      <c r="E31" s="621">
        <v>1.048893952692</v>
      </c>
      <c r="F31" s="619">
        <v>411.89282955220898</v>
      </c>
      <c r="G31" s="620">
        <v>274.59521970147301</v>
      </c>
      <c r="H31" s="622">
        <v>28.905999999999999</v>
      </c>
      <c r="I31" s="619">
        <v>225.53196</v>
      </c>
      <c r="J31" s="620">
        <v>-49.063259701471999</v>
      </c>
      <c r="K31" s="623">
        <v>0.54755009997399995</v>
      </c>
    </row>
    <row r="32" spans="1:11" ht="14.4" customHeight="1" thickBot="1" x14ac:dyDescent="0.35">
      <c r="A32" s="641" t="s">
        <v>339</v>
      </c>
      <c r="B32" s="619">
        <v>431.870224152204</v>
      </c>
      <c r="C32" s="619">
        <v>326.92448999999999</v>
      </c>
      <c r="D32" s="620">
        <v>-104.945734152204</v>
      </c>
      <c r="E32" s="621">
        <v>0.756997060035</v>
      </c>
      <c r="F32" s="619">
        <v>403.48581837092098</v>
      </c>
      <c r="G32" s="620">
        <v>268.99054558061403</v>
      </c>
      <c r="H32" s="622">
        <v>19.383189999999999</v>
      </c>
      <c r="I32" s="619">
        <v>234.40016</v>
      </c>
      <c r="J32" s="620">
        <v>-34.590385580613003</v>
      </c>
      <c r="K32" s="623">
        <v>0.580937790939</v>
      </c>
    </row>
    <row r="33" spans="1:11" ht="14.4" customHeight="1" thickBot="1" x14ac:dyDescent="0.35">
      <c r="A33" s="641" t="s">
        <v>340</v>
      </c>
      <c r="B33" s="619">
        <v>23.999999244057999</v>
      </c>
      <c r="C33" s="619">
        <v>45.202500000000001</v>
      </c>
      <c r="D33" s="620">
        <v>21.202500755940999</v>
      </c>
      <c r="E33" s="621">
        <v>1.8834375593229999</v>
      </c>
      <c r="F33" s="619">
        <v>35.000003159781997</v>
      </c>
      <c r="G33" s="620">
        <v>23.333335439854</v>
      </c>
      <c r="H33" s="622">
        <v>4.08</v>
      </c>
      <c r="I33" s="619">
        <v>24.825199999999999</v>
      </c>
      <c r="J33" s="620">
        <v>1.491864560145</v>
      </c>
      <c r="K33" s="623">
        <v>0.70929136453599995</v>
      </c>
    </row>
    <row r="34" spans="1:11" ht="14.4" customHeight="1" thickBot="1" x14ac:dyDescent="0.35">
      <c r="A34" s="641" t="s">
        <v>341</v>
      </c>
      <c r="B34" s="619">
        <v>377.48772123496099</v>
      </c>
      <c r="C34" s="619">
        <v>359.00351000000001</v>
      </c>
      <c r="D34" s="620">
        <v>-18.484211234960998</v>
      </c>
      <c r="E34" s="621">
        <v>0.95103360931900005</v>
      </c>
      <c r="F34" s="619">
        <v>458.00002969588701</v>
      </c>
      <c r="G34" s="620">
        <v>305.33335313059098</v>
      </c>
      <c r="H34" s="622">
        <v>63.356290000000001</v>
      </c>
      <c r="I34" s="619">
        <v>276.06076999999999</v>
      </c>
      <c r="J34" s="620">
        <v>-29.272583130590998</v>
      </c>
      <c r="K34" s="623">
        <v>0.60275273384399997</v>
      </c>
    </row>
    <row r="35" spans="1:11" ht="14.4" customHeight="1" thickBot="1" x14ac:dyDescent="0.35">
      <c r="A35" s="641" t="s">
        <v>342</v>
      </c>
      <c r="B35" s="619">
        <v>6.9999997795160001</v>
      </c>
      <c r="C35" s="619">
        <v>12.433</v>
      </c>
      <c r="D35" s="620">
        <v>5.4330002204829997</v>
      </c>
      <c r="E35" s="621">
        <v>1.7761429130869999</v>
      </c>
      <c r="F35" s="619">
        <v>18.805950799274999</v>
      </c>
      <c r="G35" s="620">
        <v>12.537300532850001</v>
      </c>
      <c r="H35" s="622">
        <v>1.103</v>
      </c>
      <c r="I35" s="619">
        <v>10.409000000000001</v>
      </c>
      <c r="J35" s="620">
        <v>-2.12830053285</v>
      </c>
      <c r="K35" s="623">
        <v>0.55349501395</v>
      </c>
    </row>
    <row r="36" spans="1:11" ht="14.4" customHeight="1" thickBot="1" x14ac:dyDescent="0.35">
      <c r="A36" s="641" t="s">
        <v>343</v>
      </c>
      <c r="B36" s="619">
        <v>155.60057640700899</v>
      </c>
      <c r="C36" s="619">
        <v>153.17527000000001</v>
      </c>
      <c r="D36" s="620">
        <v>-2.4253064070089998</v>
      </c>
      <c r="E36" s="621">
        <v>0.98441325563799997</v>
      </c>
      <c r="F36" s="619">
        <v>190.357481314344</v>
      </c>
      <c r="G36" s="620">
        <v>126.904987542896</v>
      </c>
      <c r="H36" s="622">
        <v>11.219110000000001</v>
      </c>
      <c r="I36" s="619">
        <v>97.503110000000007</v>
      </c>
      <c r="J36" s="620">
        <v>-29.401877542895999</v>
      </c>
      <c r="K36" s="623">
        <v>0.51221054894600004</v>
      </c>
    </row>
    <row r="37" spans="1:11" ht="14.4" customHeight="1" thickBot="1" x14ac:dyDescent="0.35">
      <c r="A37" s="641" t="s">
        <v>344</v>
      </c>
      <c r="B37" s="619">
        <v>0.69468296249700001</v>
      </c>
      <c r="C37" s="619">
        <v>3.2134200000000002</v>
      </c>
      <c r="D37" s="620">
        <v>2.518737037502</v>
      </c>
      <c r="E37" s="621">
        <v>4.6257360169709996</v>
      </c>
      <c r="F37" s="619">
        <v>1.0000000902790001</v>
      </c>
      <c r="G37" s="620">
        <v>0.66666672685200001</v>
      </c>
      <c r="H37" s="622">
        <v>0</v>
      </c>
      <c r="I37" s="619">
        <v>4.6916700000000002</v>
      </c>
      <c r="J37" s="620">
        <v>4.025003273147</v>
      </c>
      <c r="K37" s="623">
        <v>4.6916695764379996</v>
      </c>
    </row>
    <row r="38" spans="1:11" ht="14.4" customHeight="1" thickBot="1" x14ac:dyDescent="0.35">
      <c r="A38" s="641" t="s">
        <v>345</v>
      </c>
      <c r="B38" s="619">
        <v>0</v>
      </c>
      <c r="C38" s="619">
        <v>0.2782</v>
      </c>
      <c r="D38" s="620">
        <v>0.2782</v>
      </c>
      <c r="E38" s="629" t="s">
        <v>322</v>
      </c>
      <c r="F38" s="619">
        <v>0.27820002511500003</v>
      </c>
      <c r="G38" s="620">
        <v>0.18546668341</v>
      </c>
      <c r="H38" s="622">
        <v>0</v>
      </c>
      <c r="I38" s="619">
        <v>0.68969999999999998</v>
      </c>
      <c r="J38" s="620">
        <v>0.50423331658899995</v>
      </c>
      <c r="K38" s="623">
        <v>2.4791514656150002</v>
      </c>
    </row>
    <row r="39" spans="1:11" ht="14.4" customHeight="1" thickBot="1" x14ac:dyDescent="0.35">
      <c r="A39" s="641" t="s">
        <v>346</v>
      </c>
      <c r="B39" s="619">
        <v>969.79980357500904</v>
      </c>
      <c r="C39" s="619">
        <v>676.55888000000004</v>
      </c>
      <c r="D39" s="620">
        <v>-293.24092357500899</v>
      </c>
      <c r="E39" s="621">
        <v>0.69762736340599996</v>
      </c>
      <c r="F39" s="619">
        <v>1053.1817866629799</v>
      </c>
      <c r="G39" s="620">
        <v>702.12119110865603</v>
      </c>
      <c r="H39" s="622">
        <v>66.766679999999994</v>
      </c>
      <c r="I39" s="619">
        <v>503.1422</v>
      </c>
      <c r="J39" s="620">
        <v>-198.97899110865501</v>
      </c>
      <c r="K39" s="623">
        <v>0.477735378993</v>
      </c>
    </row>
    <row r="40" spans="1:11" ht="14.4" customHeight="1" thickBot="1" x14ac:dyDescent="0.35">
      <c r="A40" s="640" t="s">
        <v>347</v>
      </c>
      <c r="B40" s="624">
        <v>243.999992314591</v>
      </c>
      <c r="C40" s="624">
        <v>330.47904999999997</v>
      </c>
      <c r="D40" s="625">
        <v>86.479057685407994</v>
      </c>
      <c r="E40" s="631">
        <v>1.3544223787259999</v>
      </c>
      <c r="F40" s="624">
        <v>326.77348134095502</v>
      </c>
      <c r="G40" s="625">
        <v>217.848987560637</v>
      </c>
      <c r="H40" s="627">
        <v>23.328700000000001</v>
      </c>
      <c r="I40" s="624">
        <v>215.75223</v>
      </c>
      <c r="J40" s="625">
        <v>-2.0967575606360001</v>
      </c>
      <c r="K40" s="632">
        <v>0.66025011917900001</v>
      </c>
    </row>
    <row r="41" spans="1:11" ht="14.4" customHeight="1" thickBot="1" x14ac:dyDescent="0.35">
      <c r="A41" s="641" t="s">
        <v>348</v>
      </c>
      <c r="B41" s="619">
        <v>208.99999341700601</v>
      </c>
      <c r="C41" s="619">
        <v>237.43842000000001</v>
      </c>
      <c r="D41" s="620">
        <v>28.438426582992999</v>
      </c>
      <c r="E41" s="621">
        <v>1.1360690309979999</v>
      </c>
      <c r="F41" s="619">
        <v>261.89115158064601</v>
      </c>
      <c r="G41" s="620">
        <v>174.59410105376401</v>
      </c>
      <c r="H41" s="622">
        <v>17.651160000000001</v>
      </c>
      <c r="I41" s="619">
        <v>154.15656000000001</v>
      </c>
      <c r="J41" s="620">
        <v>-20.437541053764001</v>
      </c>
      <c r="K41" s="623">
        <v>0.58862836361399995</v>
      </c>
    </row>
    <row r="42" spans="1:11" ht="14.4" customHeight="1" thickBot="1" x14ac:dyDescent="0.35">
      <c r="A42" s="641" t="s">
        <v>349</v>
      </c>
      <c r="B42" s="619">
        <v>34.999998897584</v>
      </c>
      <c r="C42" s="619">
        <v>93.040629999999993</v>
      </c>
      <c r="D42" s="620">
        <v>58.040631102414999</v>
      </c>
      <c r="E42" s="621">
        <v>2.6583037980149999</v>
      </c>
      <c r="F42" s="619">
        <v>64.882329760307996</v>
      </c>
      <c r="G42" s="620">
        <v>43.254886506871998</v>
      </c>
      <c r="H42" s="622">
        <v>5.6775399999999996</v>
      </c>
      <c r="I42" s="619">
        <v>61.595669999999998</v>
      </c>
      <c r="J42" s="620">
        <v>18.340783493126999</v>
      </c>
      <c r="K42" s="623">
        <v>0.94934430109900003</v>
      </c>
    </row>
    <row r="43" spans="1:11" ht="14.4" customHeight="1" thickBot="1" x14ac:dyDescent="0.35">
      <c r="A43" s="640" t="s">
        <v>350</v>
      </c>
      <c r="B43" s="624">
        <v>547.06601210904705</v>
      </c>
      <c r="C43" s="624">
        <v>572.48231999999996</v>
      </c>
      <c r="D43" s="625">
        <v>25.416307890952002</v>
      </c>
      <c r="E43" s="631">
        <v>1.0464593071549999</v>
      </c>
      <c r="F43" s="624">
        <v>683.61015708110597</v>
      </c>
      <c r="G43" s="625">
        <v>455.74010472073701</v>
      </c>
      <c r="H43" s="627">
        <v>40.558869999999999</v>
      </c>
      <c r="I43" s="624">
        <v>362.69191999999998</v>
      </c>
      <c r="J43" s="625">
        <v>-93.048184720736998</v>
      </c>
      <c r="K43" s="632">
        <v>0.53055373189300004</v>
      </c>
    </row>
    <row r="44" spans="1:11" ht="14.4" customHeight="1" thickBot="1" x14ac:dyDescent="0.35">
      <c r="A44" s="641" t="s">
        <v>351</v>
      </c>
      <c r="B44" s="619">
        <v>1.8616666083560001</v>
      </c>
      <c r="C44" s="619">
        <v>19</v>
      </c>
      <c r="D44" s="620">
        <v>17.138333391642998</v>
      </c>
      <c r="E44" s="621">
        <v>10.205909003637</v>
      </c>
      <c r="F44" s="619">
        <v>14.878652595365001</v>
      </c>
      <c r="G44" s="620">
        <v>9.9191017302429998</v>
      </c>
      <c r="H44" s="622">
        <v>-2.70682</v>
      </c>
      <c r="I44" s="619">
        <v>4.5803000000000003</v>
      </c>
      <c r="J44" s="620">
        <v>-5.3388017302430004</v>
      </c>
      <c r="K44" s="623">
        <v>0.30784373589199998</v>
      </c>
    </row>
    <row r="45" spans="1:11" ht="14.4" customHeight="1" thickBot="1" x14ac:dyDescent="0.35">
      <c r="A45" s="641" t="s">
        <v>352</v>
      </c>
      <c r="B45" s="619">
        <v>12.999999590531001</v>
      </c>
      <c r="C45" s="619">
        <v>11.82287</v>
      </c>
      <c r="D45" s="620">
        <v>-1.177129590531</v>
      </c>
      <c r="E45" s="621">
        <v>0.90945156710700004</v>
      </c>
      <c r="F45" s="619">
        <v>21.293868097891</v>
      </c>
      <c r="G45" s="620">
        <v>14.195912065261</v>
      </c>
      <c r="H45" s="622">
        <v>1.1408700000000001</v>
      </c>
      <c r="I45" s="619">
        <v>7.0392599999999996</v>
      </c>
      <c r="J45" s="620">
        <v>-7.1566520652610004</v>
      </c>
      <c r="K45" s="623">
        <v>0.33057685750799998</v>
      </c>
    </row>
    <row r="46" spans="1:11" ht="14.4" customHeight="1" thickBot="1" x14ac:dyDescent="0.35">
      <c r="A46" s="641" t="s">
        <v>353</v>
      </c>
      <c r="B46" s="619">
        <v>246.461104653956</v>
      </c>
      <c r="C46" s="619">
        <v>243.70624000000001</v>
      </c>
      <c r="D46" s="620">
        <v>-2.7548646539549999</v>
      </c>
      <c r="E46" s="621">
        <v>0.98882231475000004</v>
      </c>
      <c r="F46" s="619">
        <v>259.94289502396998</v>
      </c>
      <c r="G46" s="620">
        <v>173.29526334931299</v>
      </c>
      <c r="H46" s="622">
        <v>14.69708</v>
      </c>
      <c r="I46" s="619">
        <v>145.89861999999999</v>
      </c>
      <c r="J46" s="620">
        <v>-27.396643349312999</v>
      </c>
      <c r="K46" s="623">
        <v>0.56127181312800001</v>
      </c>
    </row>
    <row r="47" spans="1:11" ht="14.4" customHeight="1" thickBot="1" x14ac:dyDescent="0.35">
      <c r="A47" s="641" t="s">
        <v>354</v>
      </c>
      <c r="B47" s="619">
        <v>27.999999118066999</v>
      </c>
      <c r="C47" s="619">
        <v>49.086449999999999</v>
      </c>
      <c r="D47" s="620">
        <v>21.086450881931999</v>
      </c>
      <c r="E47" s="621">
        <v>1.7530875552180001</v>
      </c>
      <c r="F47" s="619">
        <v>69.200319912308004</v>
      </c>
      <c r="G47" s="620">
        <v>46.133546608205002</v>
      </c>
      <c r="H47" s="622">
        <v>4.0630600000000001</v>
      </c>
      <c r="I47" s="619">
        <v>30.837019999999999</v>
      </c>
      <c r="J47" s="620">
        <v>-15.296526608204999</v>
      </c>
      <c r="K47" s="623">
        <v>0.44561961619599999</v>
      </c>
    </row>
    <row r="48" spans="1:11" ht="14.4" customHeight="1" thickBot="1" x14ac:dyDescent="0.35">
      <c r="A48" s="641" t="s">
        <v>355</v>
      </c>
      <c r="B48" s="619">
        <v>15.999999496038001</v>
      </c>
      <c r="C48" s="619">
        <v>23.969629999999999</v>
      </c>
      <c r="D48" s="620">
        <v>7.9696305039609996</v>
      </c>
      <c r="E48" s="621">
        <v>1.4981019221859999</v>
      </c>
      <c r="F48" s="619">
        <v>24.199630854129001</v>
      </c>
      <c r="G48" s="620">
        <v>16.133087236085998</v>
      </c>
      <c r="H48" s="622">
        <v>0.3049</v>
      </c>
      <c r="I48" s="619">
        <v>9.2544000000000004</v>
      </c>
      <c r="J48" s="620">
        <v>-6.8786872360859999</v>
      </c>
      <c r="K48" s="623">
        <v>0.382419056546</v>
      </c>
    </row>
    <row r="49" spans="1:11" ht="14.4" customHeight="1" thickBot="1" x14ac:dyDescent="0.35">
      <c r="A49" s="641" t="s">
        <v>356</v>
      </c>
      <c r="B49" s="619">
        <v>0.77591953313200002</v>
      </c>
      <c r="C49" s="619">
        <v>1.02468</v>
      </c>
      <c r="D49" s="620">
        <v>0.24876046686700001</v>
      </c>
      <c r="E49" s="621">
        <v>1.32060085646</v>
      </c>
      <c r="F49" s="619">
        <v>0</v>
      </c>
      <c r="G49" s="620">
        <v>0</v>
      </c>
      <c r="H49" s="622">
        <v>0</v>
      </c>
      <c r="I49" s="619">
        <v>0.29769000000000001</v>
      </c>
      <c r="J49" s="620">
        <v>0.29769000000000001</v>
      </c>
      <c r="K49" s="630" t="s">
        <v>310</v>
      </c>
    </row>
    <row r="50" spans="1:11" ht="14.4" customHeight="1" thickBot="1" x14ac:dyDescent="0.35">
      <c r="A50" s="641" t="s">
        <v>357</v>
      </c>
      <c r="B50" s="619">
        <v>2.002549371432</v>
      </c>
      <c r="C50" s="619">
        <v>3.08982</v>
      </c>
      <c r="D50" s="620">
        <v>1.087270628567</v>
      </c>
      <c r="E50" s="621">
        <v>1.5429432323000001</v>
      </c>
      <c r="F50" s="619">
        <v>2.9569016724989998</v>
      </c>
      <c r="G50" s="620">
        <v>1.971267781666</v>
      </c>
      <c r="H50" s="622">
        <v>0</v>
      </c>
      <c r="I50" s="619">
        <v>0.50417999999999996</v>
      </c>
      <c r="J50" s="620">
        <v>-1.467087781666</v>
      </c>
      <c r="K50" s="623">
        <v>0.17050955893700001</v>
      </c>
    </row>
    <row r="51" spans="1:11" ht="14.4" customHeight="1" thickBot="1" x14ac:dyDescent="0.35">
      <c r="A51" s="641" t="s">
        <v>358</v>
      </c>
      <c r="B51" s="619">
        <v>127.99999596831</v>
      </c>
      <c r="C51" s="619">
        <v>124.41258000000001</v>
      </c>
      <c r="D51" s="620">
        <v>-3.5874159683100002</v>
      </c>
      <c r="E51" s="621">
        <v>0.97197331186400004</v>
      </c>
      <c r="F51" s="619">
        <v>186.46050273156499</v>
      </c>
      <c r="G51" s="620">
        <v>124.307001821043</v>
      </c>
      <c r="H51" s="622">
        <v>10.82278</v>
      </c>
      <c r="I51" s="619">
        <v>90.016170000000002</v>
      </c>
      <c r="J51" s="620">
        <v>-34.290831821043</v>
      </c>
      <c r="K51" s="623">
        <v>0.48276266920499999</v>
      </c>
    </row>
    <row r="52" spans="1:11" ht="14.4" customHeight="1" thickBot="1" x14ac:dyDescent="0.35">
      <c r="A52" s="641" t="s">
        <v>359</v>
      </c>
      <c r="B52" s="619">
        <v>17.964780635499</v>
      </c>
      <c r="C52" s="619">
        <v>19.58267</v>
      </c>
      <c r="D52" s="620">
        <v>1.6178893645000001</v>
      </c>
      <c r="E52" s="621">
        <v>1.0900589546470001</v>
      </c>
      <c r="F52" s="619">
        <v>18.569228516035999</v>
      </c>
      <c r="G52" s="620">
        <v>12.379485677358</v>
      </c>
      <c r="H52" s="622">
        <v>2.68221</v>
      </c>
      <c r="I52" s="619">
        <v>17.56193</v>
      </c>
      <c r="J52" s="620">
        <v>5.1824443226419996</v>
      </c>
      <c r="K52" s="623">
        <v>0.94575442296000001</v>
      </c>
    </row>
    <row r="53" spans="1:11" ht="14.4" customHeight="1" thickBot="1" x14ac:dyDescent="0.35">
      <c r="A53" s="641" t="s">
        <v>360</v>
      </c>
      <c r="B53" s="619">
        <v>0</v>
      </c>
      <c r="C53" s="619">
        <v>1.258</v>
      </c>
      <c r="D53" s="620">
        <v>1.258</v>
      </c>
      <c r="E53" s="629" t="s">
        <v>322</v>
      </c>
      <c r="F53" s="619">
        <v>0</v>
      </c>
      <c r="G53" s="620">
        <v>0</v>
      </c>
      <c r="H53" s="622">
        <v>0</v>
      </c>
      <c r="I53" s="619">
        <v>9.3653999999999993</v>
      </c>
      <c r="J53" s="620">
        <v>9.3653999999999993</v>
      </c>
      <c r="K53" s="630" t="s">
        <v>310</v>
      </c>
    </row>
    <row r="54" spans="1:11" ht="14.4" customHeight="1" thickBot="1" x14ac:dyDescent="0.35">
      <c r="A54" s="641" t="s">
        <v>361</v>
      </c>
      <c r="B54" s="619">
        <v>0</v>
      </c>
      <c r="C54" s="619">
        <v>0.89</v>
      </c>
      <c r="D54" s="620">
        <v>0.89</v>
      </c>
      <c r="E54" s="629" t="s">
        <v>322</v>
      </c>
      <c r="F54" s="619">
        <v>0</v>
      </c>
      <c r="G54" s="620">
        <v>0</v>
      </c>
      <c r="H54" s="622">
        <v>0</v>
      </c>
      <c r="I54" s="619">
        <v>0</v>
      </c>
      <c r="J54" s="620">
        <v>0</v>
      </c>
      <c r="K54" s="630" t="s">
        <v>310</v>
      </c>
    </row>
    <row r="55" spans="1:11" ht="14.4" customHeight="1" thickBot="1" x14ac:dyDescent="0.35">
      <c r="A55" s="641" t="s">
        <v>362</v>
      </c>
      <c r="B55" s="619">
        <v>0</v>
      </c>
      <c r="C55" s="619">
        <v>0</v>
      </c>
      <c r="D55" s="620">
        <v>0</v>
      </c>
      <c r="E55" s="621">
        <v>1</v>
      </c>
      <c r="F55" s="619">
        <v>0</v>
      </c>
      <c r="G55" s="620">
        <v>0</v>
      </c>
      <c r="H55" s="622">
        <v>2.70682</v>
      </c>
      <c r="I55" s="619">
        <v>2.70682</v>
      </c>
      <c r="J55" s="620">
        <v>2.70682</v>
      </c>
      <c r="K55" s="630" t="s">
        <v>322</v>
      </c>
    </row>
    <row r="56" spans="1:11" ht="14.4" customHeight="1" thickBot="1" x14ac:dyDescent="0.35">
      <c r="A56" s="641" t="s">
        <v>363</v>
      </c>
      <c r="B56" s="619">
        <v>92.999997133720001</v>
      </c>
      <c r="C56" s="619">
        <v>74.639380000000003</v>
      </c>
      <c r="D56" s="620">
        <v>-18.360617133720002</v>
      </c>
      <c r="E56" s="621">
        <v>0.80257400323000005</v>
      </c>
      <c r="F56" s="619">
        <v>86.108157677338994</v>
      </c>
      <c r="G56" s="620">
        <v>57.405438451559</v>
      </c>
      <c r="H56" s="622">
        <v>6.8479700000000001</v>
      </c>
      <c r="I56" s="619">
        <v>44.630130000000001</v>
      </c>
      <c r="J56" s="620">
        <v>-12.775308451559001</v>
      </c>
      <c r="K56" s="623">
        <v>0.51830315737599997</v>
      </c>
    </row>
    <row r="57" spans="1:11" ht="14.4" customHeight="1" thickBot="1" x14ac:dyDescent="0.35">
      <c r="A57" s="640" t="s">
        <v>364</v>
      </c>
      <c r="B57" s="624">
        <v>23.207227646271999</v>
      </c>
      <c r="C57" s="624">
        <v>48.80838</v>
      </c>
      <c r="D57" s="625">
        <v>25.601152353726999</v>
      </c>
      <c r="E57" s="631">
        <v>2.1031542734849999</v>
      </c>
      <c r="F57" s="624">
        <v>48.174723708842997</v>
      </c>
      <c r="G57" s="625">
        <v>32.116482472561998</v>
      </c>
      <c r="H57" s="627">
        <v>1.694</v>
      </c>
      <c r="I57" s="624">
        <v>16.834949999999999</v>
      </c>
      <c r="J57" s="625">
        <v>-15.281532472562001</v>
      </c>
      <c r="K57" s="632">
        <v>0.34945607787400002</v>
      </c>
    </row>
    <row r="58" spans="1:11" ht="14.4" customHeight="1" thickBot="1" x14ac:dyDescent="0.35">
      <c r="A58" s="641" t="s">
        <v>365</v>
      </c>
      <c r="B58" s="619">
        <v>0</v>
      </c>
      <c r="C58" s="619">
        <v>1.222E-2</v>
      </c>
      <c r="D58" s="620">
        <v>1.222E-2</v>
      </c>
      <c r="E58" s="629" t="s">
        <v>322</v>
      </c>
      <c r="F58" s="619">
        <v>0</v>
      </c>
      <c r="G58" s="620">
        <v>0</v>
      </c>
      <c r="H58" s="622">
        <v>0</v>
      </c>
      <c r="I58" s="619">
        <v>0</v>
      </c>
      <c r="J58" s="620">
        <v>0</v>
      </c>
      <c r="K58" s="623">
        <v>0</v>
      </c>
    </row>
    <row r="59" spans="1:11" ht="14.4" customHeight="1" thickBot="1" x14ac:dyDescent="0.35">
      <c r="A59" s="641" t="s">
        <v>366</v>
      </c>
      <c r="B59" s="619">
        <v>0</v>
      </c>
      <c r="C59" s="619">
        <v>8.4700000000000006</v>
      </c>
      <c r="D59" s="620">
        <v>8.4700000000000006</v>
      </c>
      <c r="E59" s="629" t="s">
        <v>310</v>
      </c>
      <c r="F59" s="619">
        <v>6.3128631047099999</v>
      </c>
      <c r="G59" s="620">
        <v>4.2085754031400002</v>
      </c>
      <c r="H59" s="622">
        <v>1.694</v>
      </c>
      <c r="I59" s="619">
        <v>5.0824999999999996</v>
      </c>
      <c r="J59" s="620">
        <v>0.87392459685900004</v>
      </c>
      <c r="K59" s="623">
        <v>0.80510220413400002</v>
      </c>
    </row>
    <row r="60" spans="1:11" ht="14.4" customHeight="1" thickBot="1" x14ac:dyDescent="0.35">
      <c r="A60" s="641" t="s">
        <v>367</v>
      </c>
      <c r="B60" s="619">
        <v>0</v>
      </c>
      <c r="C60" s="619">
        <v>4.452</v>
      </c>
      <c r="D60" s="620">
        <v>4.452</v>
      </c>
      <c r="E60" s="629" t="s">
        <v>322</v>
      </c>
      <c r="F60" s="619">
        <v>4.0083462533430003</v>
      </c>
      <c r="G60" s="620">
        <v>2.6722308355619999</v>
      </c>
      <c r="H60" s="622">
        <v>0</v>
      </c>
      <c r="I60" s="619">
        <v>4.2539999999999996</v>
      </c>
      <c r="J60" s="620">
        <v>1.581769164437</v>
      </c>
      <c r="K60" s="623">
        <v>1.06128556046</v>
      </c>
    </row>
    <row r="61" spans="1:11" ht="14.4" customHeight="1" thickBot="1" x14ac:dyDescent="0.35">
      <c r="A61" s="641" t="s">
        <v>368</v>
      </c>
      <c r="B61" s="619">
        <v>13.207227961248</v>
      </c>
      <c r="C61" s="619">
        <v>18.87895</v>
      </c>
      <c r="D61" s="620">
        <v>5.6717220387509997</v>
      </c>
      <c r="E61" s="621">
        <v>1.4294407619359999</v>
      </c>
      <c r="F61" s="619">
        <v>19.354890252941001</v>
      </c>
      <c r="G61" s="620">
        <v>12.903260168627</v>
      </c>
      <c r="H61" s="622">
        <v>0</v>
      </c>
      <c r="I61" s="619">
        <v>4.4596499999999999</v>
      </c>
      <c r="J61" s="620">
        <v>-8.443610168627</v>
      </c>
      <c r="K61" s="623">
        <v>0.23041463639000001</v>
      </c>
    </row>
    <row r="62" spans="1:11" ht="14.4" customHeight="1" thickBot="1" x14ac:dyDescent="0.35">
      <c r="A62" s="641" t="s">
        <v>369</v>
      </c>
      <c r="B62" s="619">
        <v>9.9999996850239992</v>
      </c>
      <c r="C62" s="619">
        <v>16.99521</v>
      </c>
      <c r="D62" s="620">
        <v>6.995210314975</v>
      </c>
      <c r="E62" s="621">
        <v>1.69952105353</v>
      </c>
      <c r="F62" s="619">
        <v>18.498624097846999</v>
      </c>
      <c r="G62" s="620">
        <v>12.332416065231</v>
      </c>
      <c r="H62" s="622">
        <v>0</v>
      </c>
      <c r="I62" s="619">
        <v>3.0388000000000002</v>
      </c>
      <c r="J62" s="620">
        <v>-9.2936160652309994</v>
      </c>
      <c r="K62" s="623">
        <v>0.164271676851</v>
      </c>
    </row>
    <row r="63" spans="1:11" ht="14.4" customHeight="1" thickBot="1" x14ac:dyDescent="0.35">
      <c r="A63" s="640" t="s">
        <v>370</v>
      </c>
      <c r="B63" s="624">
        <v>1128.9999644392401</v>
      </c>
      <c r="C63" s="624">
        <v>823.72081000000003</v>
      </c>
      <c r="D63" s="625">
        <v>-305.279154439237</v>
      </c>
      <c r="E63" s="631">
        <v>0.72960215761299996</v>
      </c>
      <c r="F63" s="624">
        <v>831.83242333581995</v>
      </c>
      <c r="G63" s="625">
        <v>554.55494889054603</v>
      </c>
      <c r="H63" s="627">
        <v>68.976789999999994</v>
      </c>
      <c r="I63" s="624">
        <v>547.34142999999995</v>
      </c>
      <c r="J63" s="625">
        <v>-7.2135188905460002</v>
      </c>
      <c r="K63" s="632">
        <v>0.65799482521300001</v>
      </c>
    </row>
    <row r="64" spans="1:11" ht="14.4" customHeight="1" thickBot="1" x14ac:dyDescent="0.35">
      <c r="A64" s="641" t="s">
        <v>371</v>
      </c>
      <c r="B64" s="619">
        <v>0</v>
      </c>
      <c r="C64" s="619">
        <v>0.59199999999999997</v>
      </c>
      <c r="D64" s="620">
        <v>0.59199999999999997</v>
      </c>
      <c r="E64" s="629" t="s">
        <v>322</v>
      </c>
      <c r="F64" s="619">
        <v>0</v>
      </c>
      <c r="G64" s="620">
        <v>0</v>
      </c>
      <c r="H64" s="622">
        <v>0</v>
      </c>
      <c r="I64" s="619">
        <v>0</v>
      </c>
      <c r="J64" s="620">
        <v>0</v>
      </c>
      <c r="K64" s="623">
        <v>0</v>
      </c>
    </row>
    <row r="65" spans="1:11" ht="14.4" customHeight="1" thickBot="1" x14ac:dyDescent="0.35">
      <c r="A65" s="641" t="s">
        <v>372</v>
      </c>
      <c r="B65" s="619">
        <v>17.999999433043001</v>
      </c>
      <c r="C65" s="619">
        <v>13.98643</v>
      </c>
      <c r="D65" s="620">
        <v>-4.0135694330430001</v>
      </c>
      <c r="E65" s="621">
        <v>0.77702391336300003</v>
      </c>
      <c r="F65" s="619">
        <v>0</v>
      </c>
      <c r="G65" s="620">
        <v>0</v>
      </c>
      <c r="H65" s="622">
        <v>2.0581999999999998</v>
      </c>
      <c r="I65" s="619">
        <v>10.65489</v>
      </c>
      <c r="J65" s="620">
        <v>10.65489</v>
      </c>
      <c r="K65" s="630" t="s">
        <v>310</v>
      </c>
    </row>
    <row r="66" spans="1:11" ht="14.4" customHeight="1" thickBot="1" x14ac:dyDescent="0.35">
      <c r="A66" s="641" t="s">
        <v>373</v>
      </c>
      <c r="B66" s="619">
        <v>0.99999996850200001</v>
      </c>
      <c r="C66" s="619">
        <v>0.94835000000000003</v>
      </c>
      <c r="D66" s="620">
        <v>-5.1649968502000002E-2</v>
      </c>
      <c r="E66" s="621">
        <v>0.94835002987000006</v>
      </c>
      <c r="F66" s="619">
        <v>1.324255422517</v>
      </c>
      <c r="G66" s="620">
        <v>0.88283694834399995</v>
      </c>
      <c r="H66" s="622">
        <v>0</v>
      </c>
      <c r="I66" s="619">
        <v>0</v>
      </c>
      <c r="J66" s="620">
        <v>-0.88283694834399995</v>
      </c>
      <c r="K66" s="623">
        <v>0</v>
      </c>
    </row>
    <row r="67" spans="1:11" ht="14.4" customHeight="1" thickBot="1" x14ac:dyDescent="0.35">
      <c r="A67" s="641" t="s">
        <v>374</v>
      </c>
      <c r="B67" s="619">
        <v>0.99999996850200001</v>
      </c>
      <c r="C67" s="619">
        <v>2.7512300000000001</v>
      </c>
      <c r="D67" s="620">
        <v>1.751230031497</v>
      </c>
      <c r="E67" s="621">
        <v>2.7512300866569999</v>
      </c>
      <c r="F67" s="619">
        <v>0</v>
      </c>
      <c r="G67" s="620">
        <v>0</v>
      </c>
      <c r="H67" s="622">
        <v>0</v>
      </c>
      <c r="I67" s="619">
        <v>1.1366700000000001</v>
      </c>
      <c r="J67" s="620">
        <v>1.1366700000000001</v>
      </c>
      <c r="K67" s="630" t="s">
        <v>310</v>
      </c>
    </row>
    <row r="68" spans="1:11" ht="14.4" customHeight="1" thickBot="1" x14ac:dyDescent="0.35">
      <c r="A68" s="641" t="s">
        <v>375</v>
      </c>
      <c r="B68" s="619">
        <v>151.99999521236799</v>
      </c>
      <c r="C68" s="619">
        <v>155.72674000000001</v>
      </c>
      <c r="D68" s="620">
        <v>3.726744787631</v>
      </c>
      <c r="E68" s="621">
        <v>1.024518058585</v>
      </c>
      <c r="F68" s="619">
        <v>159.750300163623</v>
      </c>
      <c r="G68" s="620">
        <v>106.500200109082</v>
      </c>
      <c r="H68" s="622">
        <v>12.922929999999999</v>
      </c>
      <c r="I68" s="619">
        <v>105.69923</v>
      </c>
      <c r="J68" s="620">
        <v>-0.80097010908099997</v>
      </c>
      <c r="K68" s="623">
        <v>0.66165277869100003</v>
      </c>
    </row>
    <row r="69" spans="1:11" ht="14.4" customHeight="1" thickBot="1" x14ac:dyDescent="0.35">
      <c r="A69" s="641" t="s">
        <v>376</v>
      </c>
      <c r="B69" s="619">
        <v>890.99997193566003</v>
      </c>
      <c r="C69" s="619">
        <v>606.09725000000003</v>
      </c>
      <c r="D69" s="620">
        <v>-284.90272193566</v>
      </c>
      <c r="E69" s="621">
        <v>0.68024384858599996</v>
      </c>
      <c r="F69" s="619">
        <v>623.75786524594002</v>
      </c>
      <c r="G69" s="620">
        <v>415.83857683062701</v>
      </c>
      <c r="H69" s="622">
        <v>50.621369999999999</v>
      </c>
      <c r="I69" s="619">
        <v>406.34395000000001</v>
      </c>
      <c r="J69" s="620">
        <v>-9.4946268306260002</v>
      </c>
      <c r="K69" s="623">
        <v>0.65144501198299998</v>
      </c>
    </row>
    <row r="70" spans="1:11" ht="14.4" customHeight="1" thickBot="1" x14ac:dyDescent="0.35">
      <c r="A70" s="641" t="s">
        <v>377</v>
      </c>
      <c r="B70" s="619">
        <v>65.999997921160002</v>
      </c>
      <c r="C70" s="619">
        <v>43.618810000000003</v>
      </c>
      <c r="D70" s="620">
        <v>-22.381187921159999</v>
      </c>
      <c r="E70" s="621">
        <v>0.66089108142200004</v>
      </c>
      <c r="F70" s="619">
        <v>47.000002503738997</v>
      </c>
      <c r="G70" s="620">
        <v>31.333335002493001</v>
      </c>
      <c r="H70" s="622">
        <v>3.3742899999999998</v>
      </c>
      <c r="I70" s="619">
        <v>23.506689999999999</v>
      </c>
      <c r="J70" s="620">
        <v>-7.8266450024929997</v>
      </c>
      <c r="K70" s="623">
        <v>0.50014231378200003</v>
      </c>
    </row>
    <row r="71" spans="1:11" ht="14.4" customHeight="1" thickBot="1" x14ac:dyDescent="0.35">
      <c r="A71" s="639" t="s">
        <v>42</v>
      </c>
      <c r="B71" s="619">
        <v>2538.56602307609</v>
      </c>
      <c r="C71" s="619">
        <v>2303.1329999999998</v>
      </c>
      <c r="D71" s="620">
        <v>-235.43302307608499</v>
      </c>
      <c r="E71" s="621">
        <v>0.907257474914</v>
      </c>
      <c r="F71" s="619">
        <v>2286.1289875439702</v>
      </c>
      <c r="G71" s="620">
        <v>1524.0859916959801</v>
      </c>
      <c r="H71" s="622">
        <v>114.973</v>
      </c>
      <c r="I71" s="619">
        <v>1459.279</v>
      </c>
      <c r="J71" s="620">
        <v>-64.806991695980997</v>
      </c>
      <c r="K71" s="623">
        <v>0.63831875102000002</v>
      </c>
    </row>
    <row r="72" spans="1:11" ht="14.4" customHeight="1" thickBot="1" x14ac:dyDescent="0.35">
      <c r="A72" s="640" t="s">
        <v>378</v>
      </c>
      <c r="B72" s="624">
        <v>2538.56602307609</v>
      </c>
      <c r="C72" s="624">
        <v>2303.1329999999998</v>
      </c>
      <c r="D72" s="625">
        <v>-235.43302307608499</v>
      </c>
      <c r="E72" s="631">
        <v>0.907257474914</v>
      </c>
      <c r="F72" s="624">
        <v>2286.1289875439702</v>
      </c>
      <c r="G72" s="625">
        <v>1524.0859916959801</v>
      </c>
      <c r="H72" s="627">
        <v>114.973</v>
      </c>
      <c r="I72" s="624">
        <v>1459.279</v>
      </c>
      <c r="J72" s="625">
        <v>-64.806991695980997</v>
      </c>
      <c r="K72" s="632">
        <v>0.63831875102000002</v>
      </c>
    </row>
    <row r="73" spans="1:11" ht="14.4" customHeight="1" thickBot="1" x14ac:dyDescent="0.35">
      <c r="A73" s="641" t="s">
        <v>379</v>
      </c>
      <c r="B73" s="619">
        <v>681.31564720098402</v>
      </c>
      <c r="C73" s="619">
        <v>681.74599999999998</v>
      </c>
      <c r="D73" s="620">
        <v>0.43035279901500001</v>
      </c>
      <c r="E73" s="621">
        <v>1.0006316496629999</v>
      </c>
      <c r="F73" s="619">
        <v>688.46400716196604</v>
      </c>
      <c r="G73" s="620">
        <v>458.97600477464403</v>
      </c>
      <c r="H73" s="622">
        <v>52.878999999999998</v>
      </c>
      <c r="I73" s="619">
        <v>408.214</v>
      </c>
      <c r="J73" s="620">
        <v>-50.762004774643003</v>
      </c>
      <c r="K73" s="623">
        <v>0.59293441015500004</v>
      </c>
    </row>
    <row r="74" spans="1:11" ht="14.4" customHeight="1" thickBot="1" x14ac:dyDescent="0.35">
      <c r="A74" s="641" t="s">
        <v>380</v>
      </c>
      <c r="B74" s="619">
        <v>249.99999212560601</v>
      </c>
      <c r="C74" s="619">
        <v>223.215</v>
      </c>
      <c r="D74" s="620">
        <v>-26.784992125605001</v>
      </c>
      <c r="E74" s="621">
        <v>0.89286002812200005</v>
      </c>
      <c r="F74" s="619">
        <v>217.50216581338299</v>
      </c>
      <c r="G74" s="620">
        <v>145.001443875588</v>
      </c>
      <c r="H74" s="622">
        <v>18.321999999999999</v>
      </c>
      <c r="I74" s="619">
        <v>156.89699999999999</v>
      </c>
      <c r="J74" s="620">
        <v>11.895556124411</v>
      </c>
      <c r="K74" s="623">
        <v>0.72135833412600003</v>
      </c>
    </row>
    <row r="75" spans="1:11" ht="14.4" customHeight="1" thickBot="1" x14ac:dyDescent="0.35">
      <c r="A75" s="641" t="s">
        <v>381</v>
      </c>
      <c r="B75" s="619">
        <v>1605.9999494148999</v>
      </c>
      <c r="C75" s="619">
        <v>1395.8710000000001</v>
      </c>
      <c r="D75" s="620">
        <v>-210.12894941489901</v>
      </c>
      <c r="E75" s="621">
        <v>0.86916005228299997</v>
      </c>
      <c r="F75" s="619">
        <v>1377.56542564863</v>
      </c>
      <c r="G75" s="620">
        <v>918.37695043242002</v>
      </c>
      <c r="H75" s="622">
        <v>43.671999999999997</v>
      </c>
      <c r="I75" s="619">
        <v>893.36800000000005</v>
      </c>
      <c r="J75" s="620">
        <v>-25.008950432418999</v>
      </c>
      <c r="K75" s="623">
        <v>0.64851221101099998</v>
      </c>
    </row>
    <row r="76" spans="1:11" ht="14.4" customHeight="1" thickBot="1" x14ac:dyDescent="0.35">
      <c r="A76" s="641" t="s">
        <v>382</v>
      </c>
      <c r="B76" s="619">
        <v>1.2504343345960001</v>
      </c>
      <c r="C76" s="619">
        <v>2.3010000000000002</v>
      </c>
      <c r="D76" s="620">
        <v>1.050565665403</v>
      </c>
      <c r="E76" s="621">
        <v>1.840160603668</v>
      </c>
      <c r="F76" s="619">
        <v>2.5973889199940001</v>
      </c>
      <c r="G76" s="620">
        <v>1.7315926133290001</v>
      </c>
      <c r="H76" s="622">
        <v>0.1</v>
      </c>
      <c r="I76" s="619">
        <v>0.8</v>
      </c>
      <c r="J76" s="620">
        <v>-0.93159261332900001</v>
      </c>
      <c r="K76" s="623">
        <v>0.30800162187500002</v>
      </c>
    </row>
    <row r="77" spans="1:11" ht="14.4" customHeight="1" thickBot="1" x14ac:dyDescent="0.35">
      <c r="A77" s="642" t="s">
        <v>383</v>
      </c>
      <c r="B77" s="624">
        <v>2716.15928217491</v>
      </c>
      <c r="C77" s="624">
        <v>2496.431</v>
      </c>
      <c r="D77" s="625">
        <v>-219.72828217490999</v>
      </c>
      <c r="E77" s="631">
        <v>0.91910331488399999</v>
      </c>
      <c r="F77" s="624">
        <v>2213.2332166967799</v>
      </c>
      <c r="G77" s="625">
        <v>1475.48881113119</v>
      </c>
      <c r="H77" s="627">
        <v>216.91546</v>
      </c>
      <c r="I77" s="624">
        <v>1616.8841500000001</v>
      </c>
      <c r="J77" s="625">
        <v>141.39533886881301</v>
      </c>
      <c r="K77" s="632">
        <v>0.73055299269899998</v>
      </c>
    </row>
    <row r="78" spans="1:11" ht="14.4" customHeight="1" thickBot="1" x14ac:dyDescent="0.35">
      <c r="A78" s="639" t="s">
        <v>45</v>
      </c>
      <c r="B78" s="619">
        <v>998.070213794555</v>
      </c>
      <c r="C78" s="619">
        <v>549.09531000000004</v>
      </c>
      <c r="D78" s="620">
        <v>-448.97490379455502</v>
      </c>
      <c r="E78" s="621">
        <v>0.55015699537999996</v>
      </c>
      <c r="F78" s="619">
        <v>428.10556379703002</v>
      </c>
      <c r="G78" s="620">
        <v>285.40370919802001</v>
      </c>
      <c r="H78" s="622">
        <v>64.971580000000003</v>
      </c>
      <c r="I78" s="619">
        <v>321.59273999999999</v>
      </c>
      <c r="J78" s="620">
        <v>36.189030801980003</v>
      </c>
      <c r="K78" s="623">
        <v>0.75119962737099999</v>
      </c>
    </row>
    <row r="79" spans="1:11" ht="14.4" customHeight="1" thickBot="1" x14ac:dyDescent="0.35">
      <c r="A79" s="643" t="s">
        <v>384</v>
      </c>
      <c r="B79" s="619">
        <v>998.070213794555</v>
      </c>
      <c r="C79" s="619">
        <v>549.09531000000004</v>
      </c>
      <c r="D79" s="620">
        <v>-448.97490379455502</v>
      </c>
      <c r="E79" s="621">
        <v>0.55015699537999996</v>
      </c>
      <c r="F79" s="619">
        <v>428.10556379703002</v>
      </c>
      <c r="G79" s="620">
        <v>285.40370919802001</v>
      </c>
      <c r="H79" s="622">
        <v>64.971580000000003</v>
      </c>
      <c r="I79" s="619">
        <v>321.59273999999999</v>
      </c>
      <c r="J79" s="620">
        <v>36.189030801980003</v>
      </c>
      <c r="K79" s="623">
        <v>0.75119962737099999</v>
      </c>
    </row>
    <row r="80" spans="1:11" ht="14.4" customHeight="1" thickBot="1" x14ac:dyDescent="0.35">
      <c r="A80" s="641" t="s">
        <v>385</v>
      </c>
      <c r="B80" s="619">
        <v>311.842747544595</v>
      </c>
      <c r="C80" s="619">
        <v>195.06535</v>
      </c>
      <c r="D80" s="620">
        <v>-116.777397544595</v>
      </c>
      <c r="E80" s="621">
        <v>0.62552472852300001</v>
      </c>
      <c r="F80" s="619">
        <v>129.56286549686899</v>
      </c>
      <c r="G80" s="620">
        <v>86.375243664579003</v>
      </c>
      <c r="H80" s="622">
        <v>6.4340000000000002</v>
      </c>
      <c r="I80" s="619">
        <v>131.07277999999999</v>
      </c>
      <c r="J80" s="620">
        <v>44.697536335419997</v>
      </c>
      <c r="K80" s="623">
        <v>1.011653914085</v>
      </c>
    </row>
    <row r="81" spans="1:11" ht="14.4" customHeight="1" thickBot="1" x14ac:dyDescent="0.35">
      <c r="A81" s="641" t="s">
        <v>386</v>
      </c>
      <c r="B81" s="619">
        <v>16.851681854925001</v>
      </c>
      <c r="C81" s="619">
        <v>55.259210000000003</v>
      </c>
      <c r="D81" s="620">
        <v>38.407528145074998</v>
      </c>
      <c r="E81" s="621">
        <v>3.2791510352330002</v>
      </c>
      <c r="F81" s="619">
        <v>0</v>
      </c>
      <c r="G81" s="620">
        <v>0</v>
      </c>
      <c r="H81" s="622">
        <v>0.13683000000000001</v>
      </c>
      <c r="I81" s="619">
        <v>9.9510400000000008</v>
      </c>
      <c r="J81" s="620">
        <v>9.9510400000000008</v>
      </c>
      <c r="K81" s="630" t="s">
        <v>310</v>
      </c>
    </row>
    <row r="82" spans="1:11" ht="14.4" customHeight="1" thickBot="1" x14ac:dyDescent="0.35">
      <c r="A82" s="641" t="s">
        <v>387</v>
      </c>
      <c r="B82" s="619">
        <v>519.999983621262</v>
      </c>
      <c r="C82" s="619">
        <v>125.29882000000001</v>
      </c>
      <c r="D82" s="620">
        <v>-394.70116362126203</v>
      </c>
      <c r="E82" s="621">
        <v>0.24095927682000001</v>
      </c>
      <c r="F82" s="619">
        <v>125.90483805541</v>
      </c>
      <c r="G82" s="620">
        <v>83.936558703605996</v>
      </c>
      <c r="H82" s="622">
        <v>50.169319999999999</v>
      </c>
      <c r="I82" s="619">
        <v>85.897670000000005</v>
      </c>
      <c r="J82" s="620">
        <v>1.961111296393</v>
      </c>
      <c r="K82" s="623">
        <v>0.682242805969</v>
      </c>
    </row>
    <row r="83" spans="1:11" ht="14.4" customHeight="1" thickBot="1" x14ac:dyDescent="0.35">
      <c r="A83" s="641" t="s">
        <v>388</v>
      </c>
      <c r="B83" s="619">
        <v>149.37580077377299</v>
      </c>
      <c r="C83" s="619">
        <v>171.56003999999999</v>
      </c>
      <c r="D83" s="620">
        <v>22.184239226227</v>
      </c>
      <c r="E83" s="621">
        <v>1.148512939253</v>
      </c>
      <c r="F83" s="619">
        <v>170.374117185133</v>
      </c>
      <c r="G83" s="620">
        <v>113.582744790089</v>
      </c>
      <c r="H83" s="622">
        <v>8.2314299999999996</v>
      </c>
      <c r="I83" s="619">
        <v>94.671250000000001</v>
      </c>
      <c r="J83" s="620">
        <v>-18.911494790088</v>
      </c>
      <c r="K83" s="623">
        <v>0.55566685576399999</v>
      </c>
    </row>
    <row r="84" spans="1:11" ht="14.4" customHeight="1" thickBot="1" x14ac:dyDescent="0.35">
      <c r="A84" s="641" t="s">
        <v>389</v>
      </c>
      <c r="B84" s="619">
        <v>0</v>
      </c>
      <c r="C84" s="619">
        <v>1.9118900000000001</v>
      </c>
      <c r="D84" s="620">
        <v>1.9118900000000001</v>
      </c>
      <c r="E84" s="629" t="s">
        <v>322</v>
      </c>
      <c r="F84" s="619">
        <v>2.2637430596170001</v>
      </c>
      <c r="G84" s="620">
        <v>1.509162039744</v>
      </c>
      <c r="H84" s="622">
        <v>0</v>
      </c>
      <c r="I84" s="619">
        <v>0</v>
      </c>
      <c r="J84" s="620">
        <v>-1.509162039744</v>
      </c>
      <c r="K84" s="623">
        <v>0</v>
      </c>
    </row>
    <row r="85" spans="1:11" ht="14.4" customHeight="1" thickBot="1" x14ac:dyDescent="0.35">
      <c r="A85" s="644" t="s">
        <v>46</v>
      </c>
      <c r="B85" s="624">
        <v>0</v>
      </c>
      <c r="C85" s="624">
        <v>34.499000000000002</v>
      </c>
      <c r="D85" s="625">
        <v>34.499000000000002</v>
      </c>
      <c r="E85" s="626" t="s">
        <v>310</v>
      </c>
      <c r="F85" s="624">
        <v>0</v>
      </c>
      <c r="G85" s="625">
        <v>0</v>
      </c>
      <c r="H85" s="627">
        <v>0</v>
      </c>
      <c r="I85" s="624">
        <v>137.32400000000001</v>
      </c>
      <c r="J85" s="625">
        <v>137.32400000000001</v>
      </c>
      <c r="K85" s="628" t="s">
        <v>310</v>
      </c>
    </row>
    <row r="86" spans="1:11" ht="14.4" customHeight="1" thickBot="1" x14ac:dyDescent="0.35">
      <c r="A86" s="640" t="s">
        <v>390</v>
      </c>
      <c r="B86" s="624">
        <v>0</v>
      </c>
      <c r="C86" s="624">
        <v>6.9809999999999999</v>
      </c>
      <c r="D86" s="625">
        <v>6.9809999999999999</v>
      </c>
      <c r="E86" s="626" t="s">
        <v>310</v>
      </c>
      <c r="F86" s="624">
        <v>0</v>
      </c>
      <c r="G86" s="625">
        <v>0</v>
      </c>
      <c r="H86" s="627">
        <v>0</v>
      </c>
      <c r="I86" s="624">
        <v>0.32400000000000001</v>
      </c>
      <c r="J86" s="625">
        <v>0.32400000000000001</v>
      </c>
      <c r="K86" s="628" t="s">
        <v>310</v>
      </c>
    </row>
    <row r="87" spans="1:11" ht="14.4" customHeight="1" thickBot="1" x14ac:dyDescent="0.35">
      <c r="A87" s="641" t="s">
        <v>391</v>
      </c>
      <c r="B87" s="619">
        <v>0</v>
      </c>
      <c r="C87" s="619">
        <v>6.9809999999999999</v>
      </c>
      <c r="D87" s="620">
        <v>6.9809999999999999</v>
      </c>
      <c r="E87" s="629" t="s">
        <v>310</v>
      </c>
      <c r="F87" s="619">
        <v>0</v>
      </c>
      <c r="G87" s="620">
        <v>0</v>
      </c>
      <c r="H87" s="622">
        <v>0</v>
      </c>
      <c r="I87" s="619">
        <v>0.32400000000000001</v>
      </c>
      <c r="J87" s="620">
        <v>0.32400000000000001</v>
      </c>
      <c r="K87" s="630" t="s">
        <v>310</v>
      </c>
    </row>
    <row r="88" spans="1:11" ht="14.4" customHeight="1" thickBot="1" x14ac:dyDescent="0.35">
      <c r="A88" s="640" t="s">
        <v>392</v>
      </c>
      <c r="B88" s="624">
        <v>0</v>
      </c>
      <c r="C88" s="624">
        <v>27.518000000000001</v>
      </c>
      <c r="D88" s="625">
        <v>27.518000000000001</v>
      </c>
      <c r="E88" s="626" t="s">
        <v>322</v>
      </c>
      <c r="F88" s="624">
        <v>0</v>
      </c>
      <c r="G88" s="625">
        <v>0</v>
      </c>
      <c r="H88" s="627">
        <v>0</v>
      </c>
      <c r="I88" s="624">
        <v>137</v>
      </c>
      <c r="J88" s="625">
        <v>137</v>
      </c>
      <c r="K88" s="628" t="s">
        <v>310</v>
      </c>
    </row>
    <row r="89" spans="1:11" ht="14.4" customHeight="1" thickBot="1" x14ac:dyDescent="0.35">
      <c r="A89" s="641" t="s">
        <v>393</v>
      </c>
      <c r="B89" s="619">
        <v>0</v>
      </c>
      <c r="C89" s="619">
        <v>27.518000000000001</v>
      </c>
      <c r="D89" s="620">
        <v>27.518000000000001</v>
      </c>
      <c r="E89" s="629" t="s">
        <v>322</v>
      </c>
      <c r="F89" s="619">
        <v>0</v>
      </c>
      <c r="G89" s="620">
        <v>0</v>
      </c>
      <c r="H89" s="622">
        <v>0</v>
      </c>
      <c r="I89" s="619">
        <v>0</v>
      </c>
      <c r="J89" s="620">
        <v>0</v>
      </c>
      <c r="K89" s="630" t="s">
        <v>310</v>
      </c>
    </row>
    <row r="90" spans="1:11" ht="14.4" customHeight="1" thickBot="1" x14ac:dyDescent="0.35">
      <c r="A90" s="641" t="s">
        <v>394</v>
      </c>
      <c r="B90" s="619">
        <v>0</v>
      </c>
      <c r="C90" s="619">
        <v>0</v>
      </c>
      <c r="D90" s="620">
        <v>0</v>
      </c>
      <c r="E90" s="621">
        <v>1</v>
      </c>
      <c r="F90" s="619">
        <v>0</v>
      </c>
      <c r="G90" s="620">
        <v>0</v>
      </c>
      <c r="H90" s="622">
        <v>0</v>
      </c>
      <c r="I90" s="619">
        <v>137</v>
      </c>
      <c r="J90" s="620">
        <v>137</v>
      </c>
      <c r="K90" s="630" t="s">
        <v>322</v>
      </c>
    </row>
    <row r="91" spans="1:11" ht="14.4" customHeight="1" thickBot="1" x14ac:dyDescent="0.35">
      <c r="A91" s="639" t="s">
        <v>47</v>
      </c>
      <c r="B91" s="619">
        <v>1718.08906838036</v>
      </c>
      <c r="C91" s="619">
        <v>1912.8366900000001</v>
      </c>
      <c r="D91" s="620">
        <v>194.74762161964401</v>
      </c>
      <c r="E91" s="621">
        <v>1.1133512954610001</v>
      </c>
      <c r="F91" s="619">
        <v>1785.12765289975</v>
      </c>
      <c r="G91" s="620">
        <v>1190.0851019331701</v>
      </c>
      <c r="H91" s="622">
        <v>151.94388000000001</v>
      </c>
      <c r="I91" s="619">
        <v>1157.96741</v>
      </c>
      <c r="J91" s="620">
        <v>-32.117691933166</v>
      </c>
      <c r="K91" s="623">
        <v>0.64867484861299995</v>
      </c>
    </row>
    <row r="92" spans="1:11" ht="14.4" customHeight="1" thickBot="1" x14ac:dyDescent="0.35">
      <c r="A92" s="640" t="s">
        <v>395</v>
      </c>
      <c r="B92" s="624">
        <v>0.72390066600799996</v>
      </c>
      <c r="C92" s="624">
        <v>1.7629999999999999</v>
      </c>
      <c r="D92" s="625">
        <v>1.039099333991</v>
      </c>
      <c r="E92" s="631">
        <v>2.4354170161509998</v>
      </c>
      <c r="F92" s="624">
        <v>1.622230864924</v>
      </c>
      <c r="G92" s="625">
        <v>1.0814872432830001</v>
      </c>
      <c r="H92" s="627">
        <v>0</v>
      </c>
      <c r="I92" s="624">
        <v>0.13700000000000001</v>
      </c>
      <c r="J92" s="625">
        <v>-0.94448724328300004</v>
      </c>
      <c r="K92" s="632">
        <v>8.4451604861999999E-2</v>
      </c>
    </row>
    <row r="93" spans="1:11" ht="14.4" customHeight="1" thickBot="1" x14ac:dyDescent="0.35">
      <c r="A93" s="641" t="s">
        <v>396</v>
      </c>
      <c r="B93" s="619">
        <v>0.72390066600799996</v>
      </c>
      <c r="C93" s="619">
        <v>1.7629999999999999</v>
      </c>
      <c r="D93" s="620">
        <v>1.039099333991</v>
      </c>
      <c r="E93" s="621">
        <v>2.4354170161509998</v>
      </c>
      <c r="F93" s="619">
        <v>1.622230864924</v>
      </c>
      <c r="G93" s="620">
        <v>1.0814872432830001</v>
      </c>
      <c r="H93" s="622">
        <v>0</v>
      </c>
      <c r="I93" s="619">
        <v>0.13700000000000001</v>
      </c>
      <c r="J93" s="620">
        <v>-0.94448724328300004</v>
      </c>
      <c r="K93" s="623">
        <v>8.4451604861999999E-2</v>
      </c>
    </row>
    <row r="94" spans="1:11" ht="14.4" customHeight="1" thickBot="1" x14ac:dyDescent="0.35">
      <c r="A94" s="640" t="s">
        <v>397</v>
      </c>
      <c r="B94" s="624">
        <v>8.357013766164</v>
      </c>
      <c r="C94" s="624">
        <v>8.2015899999999995</v>
      </c>
      <c r="D94" s="625">
        <v>-0.155423766164</v>
      </c>
      <c r="E94" s="631">
        <v>0.98140199711099996</v>
      </c>
      <c r="F94" s="624">
        <v>9.2297671964970007</v>
      </c>
      <c r="G94" s="625">
        <v>6.1531781309979996</v>
      </c>
      <c r="H94" s="627">
        <v>0.80513000000000001</v>
      </c>
      <c r="I94" s="624">
        <v>7.0921099999999999</v>
      </c>
      <c r="J94" s="625">
        <v>0.93893186900100001</v>
      </c>
      <c r="K94" s="632">
        <v>0.76839532883200001</v>
      </c>
    </row>
    <row r="95" spans="1:11" ht="14.4" customHeight="1" thickBot="1" x14ac:dyDescent="0.35">
      <c r="A95" s="641" t="s">
        <v>398</v>
      </c>
      <c r="B95" s="619">
        <v>1.1540140746730001</v>
      </c>
      <c r="C95" s="619">
        <v>1.2425999999999999</v>
      </c>
      <c r="D95" s="620">
        <v>8.8585925326000001E-2</v>
      </c>
      <c r="E95" s="621">
        <v>1.076763297147</v>
      </c>
      <c r="F95" s="619">
        <v>0.81237410342299998</v>
      </c>
      <c r="G95" s="620">
        <v>0.54158273561500003</v>
      </c>
      <c r="H95" s="622">
        <v>5.1299999999999998E-2</v>
      </c>
      <c r="I95" s="619">
        <v>0.75639999999999996</v>
      </c>
      <c r="J95" s="620">
        <v>0.21481726438400001</v>
      </c>
      <c r="K95" s="623">
        <v>0.93109811946499998</v>
      </c>
    </row>
    <row r="96" spans="1:11" ht="14.4" customHeight="1" thickBot="1" x14ac:dyDescent="0.35">
      <c r="A96" s="641" t="s">
        <v>399</v>
      </c>
      <c r="B96" s="619">
        <v>0</v>
      </c>
      <c r="C96" s="619">
        <v>0.99999999999900002</v>
      </c>
      <c r="D96" s="620">
        <v>0.99999999999900002</v>
      </c>
      <c r="E96" s="629" t="s">
        <v>322</v>
      </c>
      <c r="F96" s="619">
        <v>1.8639646749509999</v>
      </c>
      <c r="G96" s="620">
        <v>1.242643116634</v>
      </c>
      <c r="H96" s="622">
        <v>0</v>
      </c>
      <c r="I96" s="619">
        <v>1</v>
      </c>
      <c r="J96" s="620">
        <v>-0.24264311663400001</v>
      </c>
      <c r="K96" s="623">
        <v>0.53649085384399997</v>
      </c>
    </row>
    <row r="97" spans="1:11" ht="14.4" customHeight="1" thickBot="1" x14ac:dyDescent="0.35">
      <c r="A97" s="641" t="s">
        <v>400</v>
      </c>
      <c r="B97" s="619">
        <v>7.2029996914899996</v>
      </c>
      <c r="C97" s="619">
        <v>5.95899</v>
      </c>
      <c r="D97" s="620">
        <v>-1.2440096914900001</v>
      </c>
      <c r="E97" s="621">
        <v>0.82729283010200005</v>
      </c>
      <c r="F97" s="619">
        <v>6.5534284181220004</v>
      </c>
      <c r="G97" s="620">
        <v>4.368952278748</v>
      </c>
      <c r="H97" s="622">
        <v>0.75383</v>
      </c>
      <c r="I97" s="619">
        <v>5.3357099999999997</v>
      </c>
      <c r="J97" s="620">
        <v>0.96675772125100001</v>
      </c>
      <c r="K97" s="623">
        <v>0.81418605034900005</v>
      </c>
    </row>
    <row r="98" spans="1:11" ht="14.4" customHeight="1" thickBot="1" x14ac:dyDescent="0.35">
      <c r="A98" s="640" t="s">
        <v>401</v>
      </c>
      <c r="B98" s="624">
        <v>73.999997669178001</v>
      </c>
      <c r="C98" s="624">
        <v>70.035910000000001</v>
      </c>
      <c r="D98" s="625">
        <v>-3.9640876691779998</v>
      </c>
      <c r="E98" s="631">
        <v>0.94643124602600004</v>
      </c>
      <c r="F98" s="624">
        <v>80.117728258870002</v>
      </c>
      <c r="G98" s="625">
        <v>53.411818839246003</v>
      </c>
      <c r="H98" s="627">
        <v>0</v>
      </c>
      <c r="I98" s="624">
        <v>45.747340000000001</v>
      </c>
      <c r="J98" s="625">
        <v>-7.6644788392459997</v>
      </c>
      <c r="K98" s="632">
        <v>0.57100146240000005</v>
      </c>
    </row>
    <row r="99" spans="1:11" ht="14.4" customHeight="1" thickBot="1" x14ac:dyDescent="0.35">
      <c r="A99" s="641" t="s">
        <v>402</v>
      </c>
      <c r="B99" s="619">
        <v>24.999999212559999</v>
      </c>
      <c r="C99" s="619">
        <v>26.46</v>
      </c>
      <c r="D99" s="620">
        <v>1.460000787439</v>
      </c>
      <c r="E99" s="621">
        <v>1.0584000333370001</v>
      </c>
      <c r="F99" s="619">
        <v>29.999952253934001</v>
      </c>
      <c r="G99" s="620">
        <v>19.999968169289001</v>
      </c>
      <c r="H99" s="622">
        <v>0</v>
      </c>
      <c r="I99" s="619">
        <v>21.87</v>
      </c>
      <c r="J99" s="620">
        <v>1.8700318307099999</v>
      </c>
      <c r="K99" s="623">
        <v>0.72900116023100003</v>
      </c>
    </row>
    <row r="100" spans="1:11" ht="14.4" customHeight="1" thickBot="1" x14ac:dyDescent="0.35">
      <c r="A100" s="641" t="s">
        <v>403</v>
      </c>
      <c r="B100" s="619">
        <v>48.999998456618002</v>
      </c>
      <c r="C100" s="619">
        <v>43.57591</v>
      </c>
      <c r="D100" s="620">
        <v>-5.4240884566179997</v>
      </c>
      <c r="E100" s="621">
        <v>0.88930431372499996</v>
      </c>
      <c r="F100" s="619">
        <v>50.117776004935003</v>
      </c>
      <c r="G100" s="620">
        <v>33.411850669956998</v>
      </c>
      <c r="H100" s="622">
        <v>0</v>
      </c>
      <c r="I100" s="619">
        <v>23.87734</v>
      </c>
      <c r="J100" s="620">
        <v>-9.5345106699559992</v>
      </c>
      <c r="K100" s="623">
        <v>0.47642457234399999</v>
      </c>
    </row>
    <row r="101" spans="1:11" ht="14.4" customHeight="1" thickBot="1" x14ac:dyDescent="0.35">
      <c r="A101" s="640" t="s">
        <v>404</v>
      </c>
      <c r="B101" s="624">
        <v>0</v>
      </c>
      <c r="C101" s="624">
        <v>86.8</v>
      </c>
      <c r="D101" s="625">
        <v>86.8</v>
      </c>
      <c r="E101" s="626" t="s">
        <v>310</v>
      </c>
      <c r="F101" s="624">
        <v>41.415506913594001</v>
      </c>
      <c r="G101" s="625">
        <v>27.610337942396001</v>
      </c>
      <c r="H101" s="627">
        <v>0</v>
      </c>
      <c r="I101" s="624">
        <v>15.6</v>
      </c>
      <c r="J101" s="625">
        <v>-12.010337942395999</v>
      </c>
      <c r="K101" s="632">
        <v>0.376670507318</v>
      </c>
    </row>
    <row r="102" spans="1:11" ht="14.4" customHeight="1" thickBot="1" x14ac:dyDescent="0.35">
      <c r="A102" s="641" t="s">
        <v>405</v>
      </c>
      <c r="B102" s="619">
        <v>0</v>
      </c>
      <c r="C102" s="619">
        <v>86.8</v>
      </c>
      <c r="D102" s="620">
        <v>86.8</v>
      </c>
      <c r="E102" s="629" t="s">
        <v>310</v>
      </c>
      <c r="F102" s="619">
        <v>41.415506913594001</v>
      </c>
      <c r="G102" s="620">
        <v>27.610337942396001</v>
      </c>
      <c r="H102" s="622">
        <v>0</v>
      </c>
      <c r="I102" s="619">
        <v>15.6</v>
      </c>
      <c r="J102" s="620">
        <v>-12.010337942395999</v>
      </c>
      <c r="K102" s="623">
        <v>0.376670507318</v>
      </c>
    </row>
    <row r="103" spans="1:11" ht="14.4" customHeight="1" thickBot="1" x14ac:dyDescent="0.35">
      <c r="A103" s="640" t="s">
        <v>406</v>
      </c>
      <c r="B103" s="624">
        <v>1182.15815214079</v>
      </c>
      <c r="C103" s="624">
        <v>1182.77082</v>
      </c>
      <c r="D103" s="625">
        <v>0.61266785920599998</v>
      </c>
      <c r="E103" s="631">
        <v>1.000518262178</v>
      </c>
      <c r="F103" s="624">
        <v>1194.4579519809599</v>
      </c>
      <c r="G103" s="625">
        <v>796.30530132063996</v>
      </c>
      <c r="H103" s="627">
        <v>95.868430000000004</v>
      </c>
      <c r="I103" s="624">
        <v>789.46050000000002</v>
      </c>
      <c r="J103" s="625">
        <v>-6.8448013206390002</v>
      </c>
      <c r="K103" s="632">
        <v>0.66093620013200005</v>
      </c>
    </row>
    <row r="104" spans="1:11" ht="14.4" customHeight="1" thickBot="1" x14ac:dyDescent="0.35">
      <c r="A104" s="641" t="s">
        <v>407</v>
      </c>
      <c r="B104" s="619">
        <v>1084.56330111446</v>
      </c>
      <c r="C104" s="619">
        <v>1069.7029</v>
      </c>
      <c r="D104" s="620">
        <v>-14.860401114462</v>
      </c>
      <c r="E104" s="621">
        <v>0.98629826299699996</v>
      </c>
      <c r="F104" s="619">
        <v>1096.2599100929001</v>
      </c>
      <c r="G104" s="620">
        <v>730.83994006193495</v>
      </c>
      <c r="H104" s="622">
        <v>82.03219</v>
      </c>
      <c r="I104" s="619">
        <v>655.2518</v>
      </c>
      <c r="J104" s="620">
        <v>-75.588140061933998</v>
      </c>
      <c r="K104" s="623">
        <v>0.59771573690400004</v>
      </c>
    </row>
    <row r="105" spans="1:11" ht="14.4" customHeight="1" thickBot="1" x14ac:dyDescent="0.35">
      <c r="A105" s="641" t="s">
        <v>408</v>
      </c>
      <c r="B105" s="619">
        <v>0</v>
      </c>
      <c r="C105" s="619">
        <v>0</v>
      </c>
      <c r="D105" s="620">
        <v>0</v>
      </c>
      <c r="E105" s="621">
        <v>1</v>
      </c>
      <c r="F105" s="619">
        <v>0</v>
      </c>
      <c r="G105" s="620">
        <v>0</v>
      </c>
      <c r="H105" s="622">
        <v>6.4614000000000003</v>
      </c>
      <c r="I105" s="619">
        <v>69.570160000000001</v>
      </c>
      <c r="J105" s="620">
        <v>69.570160000000001</v>
      </c>
      <c r="K105" s="630" t="s">
        <v>322</v>
      </c>
    </row>
    <row r="106" spans="1:11" ht="14.4" customHeight="1" thickBot="1" x14ac:dyDescent="0.35">
      <c r="A106" s="641" t="s">
        <v>409</v>
      </c>
      <c r="B106" s="619">
        <v>0.86811408790699995</v>
      </c>
      <c r="C106" s="619">
        <v>2.34</v>
      </c>
      <c r="D106" s="620">
        <v>1.471885912092</v>
      </c>
      <c r="E106" s="621">
        <v>2.6954982445229998</v>
      </c>
      <c r="F106" s="619">
        <v>2.583484525352</v>
      </c>
      <c r="G106" s="620">
        <v>1.722323016901</v>
      </c>
      <c r="H106" s="622">
        <v>0</v>
      </c>
      <c r="I106" s="619">
        <v>0.51300000000000001</v>
      </c>
      <c r="J106" s="620">
        <v>-1.2093230169010001</v>
      </c>
      <c r="K106" s="623">
        <v>0.19856902372099999</v>
      </c>
    </row>
    <row r="107" spans="1:11" ht="14.4" customHeight="1" thickBot="1" x14ac:dyDescent="0.35">
      <c r="A107" s="641" t="s">
        <v>410</v>
      </c>
      <c r="B107" s="619">
        <v>96.726736938423002</v>
      </c>
      <c r="C107" s="619">
        <v>110.72792</v>
      </c>
      <c r="D107" s="620">
        <v>14.001183061576</v>
      </c>
      <c r="E107" s="621">
        <v>1.1447498747989999</v>
      </c>
      <c r="F107" s="619">
        <v>95.614557362705</v>
      </c>
      <c r="G107" s="620">
        <v>63.743038241802999</v>
      </c>
      <c r="H107" s="622">
        <v>7.3748399999999998</v>
      </c>
      <c r="I107" s="619">
        <v>64.125540000000001</v>
      </c>
      <c r="J107" s="620">
        <v>0.38250175819600002</v>
      </c>
      <c r="K107" s="623">
        <v>0.67066712191800004</v>
      </c>
    </row>
    <row r="108" spans="1:11" ht="14.4" customHeight="1" thickBot="1" x14ac:dyDescent="0.35">
      <c r="A108" s="640" t="s">
        <v>411</v>
      </c>
      <c r="B108" s="624">
        <v>114.850014784393</v>
      </c>
      <c r="C108" s="624">
        <v>221.95536999999999</v>
      </c>
      <c r="D108" s="625">
        <v>107.10535521560701</v>
      </c>
      <c r="E108" s="631">
        <v>1.9325671870100001</v>
      </c>
      <c r="F108" s="624">
        <v>270.58270008980401</v>
      </c>
      <c r="G108" s="625">
        <v>180.388466726536</v>
      </c>
      <c r="H108" s="627">
        <v>52.420319999999997</v>
      </c>
      <c r="I108" s="624">
        <v>149.14546000000001</v>
      </c>
      <c r="J108" s="625">
        <v>-31.243006726535</v>
      </c>
      <c r="K108" s="632">
        <v>0.55120101894999995</v>
      </c>
    </row>
    <row r="109" spans="1:11" ht="14.4" customHeight="1" thickBot="1" x14ac:dyDescent="0.35">
      <c r="A109" s="641" t="s">
        <v>412</v>
      </c>
      <c r="B109" s="619">
        <v>0</v>
      </c>
      <c r="C109" s="619">
        <v>0</v>
      </c>
      <c r="D109" s="620">
        <v>0</v>
      </c>
      <c r="E109" s="629" t="s">
        <v>310</v>
      </c>
      <c r="F109" s="619">
        <v>56.999909282475997</v>
      </c>
      <c r="G109" s="620">
        <v>37.999939521649999</v>
      </c>
      <c r="H109" s="622">
        <v>44.505000000000003</v>
      </c>
      <c r="I109" s="619">
        <v>44.505000000000003</v>
      </c>
      <c r="J109" s="620">
        <v>6.5050604783489998</v>
      </c>
      <c r="K109" s="623">
        <v>0.78079071633999997</v>
      </c>
    </row>
    <row r="110" spans="1:11" ht="14.4" customHeight="1" thickBot="1" x14ac:dyDescent="0.35">
      <c r="A110" s="641" t="s">
        <v>413</v>
      </c>
      <c r="B110" s="619">
        <v>77.021090591695</v>
      </c>
      <c r="C110" s="619">
        <v>183.76856000000001</v>
      </c>
      <c r="D110" s="620">
        <v>106.747469408304</v>
      </c>
      <c r="E110" s="621">
        <v>2.3859511542640002</v>
      </c>
      <c r="F110" s="619">
        <v>157.21567633764599</v>
      </c>
      <c r="G110" s="620">
        <v>104.81045089176401</v>
      </c>
      <c r="H110" s="622">
        <v>0.91124000000000005</v>
      </c>
      <c r="I110" s="619">
        <v>74.443709999999996</v>
      </c>
      <c r="J110" s="620">
        <v>-30.366740891763001</v>
      </c>
      <c r="K110" s="623">
        <v>0.47351327637399998</v>
      </c>
    </row>
    <row r="111" spans="1:11" ht="14.4" customHeight="1" thickBot="1" x14ac:dyDescent="0.35">
      <c r="A111" s="641" t="s">
        <v>414</v>
      </c>
      <c r="B111" s="619">
        <v>1.999999937004</v>
      </c>
      <c r="C111" s="619">
        <v>4.2759999999999998</v>
      </c>
      <c r="D111" s="620">
        <v>2.2760000629950001</v>
      </c>
      <c r="E111" s="621">
        <v>2.1380000673409998</v>
      </c>
      <c r="F111" s="619">
        <v>4.9999920423219999</v>
      </c>
      <c r="G111" s="620">
        <v>3.3333280282139999</v>
      </c>
      <c r="H111" s="622">
        <v>0</v>
      </c>
      <c r="I111" s="619">
        <v>0</v>
      </c>
      <c r="J111" s="620">
        <v>-3.3333280282139999</v>
      </c>
      <c r="K111" s="623">
        <v>0</v>
      </c>
    </row>
    <row r="112" spans="1:11" ht="14.4" customHeight="1" thickBot="1" x14ac:dyDescent="0.35">
      <c r="A112" s="641" t="s">
        <v>415</v>
      </c>
      <c r="B112" s="619">
        <v>6.5207587964969997</v>
      </c>
      <c r="C112" s="619">
        <v>3.6133299999999999</v>
      </c>
      <c r="D112" s="620">
        <v>-2.9074287964969998</v>
      </c>
      <c r="E112" s="621">
        <v>0.55412722855800001</v>
      </c>
      <c r="F112" s="619">
        <v>3.5653958161400001</v>
      </c>
      <c r="G112" s="620">
        <v>2.3769305440930002</v>
      </c>
      <c r="H112" s="622">
        <v>0</v>
      </c>
      <c r="I112" s="619">
        <v>0.77439999999999998</v>
      </c>
      <c r="J112" s="620">
        <v>-1.602530544093</v>
      </c>
      <c r="K112" s="623">
        <v>0.21719888616399999</v>
      </c>
    </row>
    <row r="113" spans="1:11" ht="14.4" customHeight="1" thickBot="1" x14ac:dyDescent="0.35">
      <c r="A113" s="641" t="s">
        <v>416</v>
      </c>
      <c r="B113" s="619">
        <v>29.308165459194001</v>
      </c>
      <c r="C113" s="619">
        <v>30.29748</v>
      </c>
      <c r="D113" s="620">
        <v>0.98931454080500003</v>
      </c>
      <c r="E113" s="621">
        <v>1.033755594227</v>
      </c>
      <c r="F113" s="619">
        <v>47.801726611219003</v>
      </c>
      <c r="G113" s="620">
        <v>31.867817740812001</v>
      </c>
      <c r="H113" s="622">
        <v>7.0040800000000001</v>
      </c>
      <c r="I113" s="619">
        <v>29.422350000000002</v>
      </c>
      <c r="J113" s="620">
        <v>-2.445467740812</v>
      </c>
      <c r="K113" s="623">
        <v>0.615508101606</v>
      </c>
    </row>
    <row r="114" spans="1:11" ht="14.4" customHeight="1" thickBot="1" x14ac:dyDescent="0.35">
      <c r="A114" s="640" t="s">
        <v>417</v>
      </c>
      <c r="B114" s="624">
        <v>337.99998935381899</v>
      </c>
      <c r="C114" s="624">
        <v>341.31</v>
      </c>
      <c r="D114" s="625">
        <v>3.3100106461799998</v>
      </c>
      <c r="E114" s="631">
        <v>1.0097929312139999</v>
      </c>
      <c r="F114" s="624">
        <v>187.70176759510099</v>
      </c>
      <c r="G114" s="625">
        <v>125.134511730067</v>
      </c>
      <c r="H114" s="627">
        <v>2.85</v>
      </c>
      <c r="I114" s="624">
        <v>150.785</v>
      </c>
      <c r="J114" s="625">
        <v>25.650488269932001</v>
      </c>
      <c r="K114" s="632">
        <v>0.80332221657699998</v>
      </c>
    </row>
    <row r="115" spans="1:11" ht="14.4" customHeight="1" thickBot="1" x14ac:dyDescent="0.35">
      <c r="A115" s="641" t="s">
        <v>418</v>
      </c>
      <c r="B115" s="619">
        <v>337.99998935381899</v>
      </c>
      <c r="C115" s="619">
        <v>339.61599999999999</v>
      </c>
      <c r="D115" s="620">
        <v>1.6160106461799999</v>
      </c>
      <c r="E115" s="621">
        <v>1.004781096736</v>
      </c>
      <c r="F115" s="619">
        <v>187.70176759510099</v>
      </c>
      <c r="G115" s="620">
        <v>125.134511730067</v>
      </c>
      <c r="H115" s="622">
        <v>2.85</v>
      </c>
      <c r="I115" s="619">
        <v>150.785</v>
      </c>
      <c r="J115" s="620">
        <v>25.650488269932001</v>
      </c>
      <c r="K115" s="623">
        <v>0.80332221657699998</v>
      </c>
    </row>
    <row r="116" spans="1:11" ht="14.4" customHeight="1" thickBot="1" x14ac:dyDescent="0.35">
      <c r="A116" s="641" t="s">
        <v>419</v>
      </c>
      <c r="B116" s="619">
        <v>0</v>
      </c>
      <c r="C116" s="619">
        <v>1.694</v>
      </c>
      <c r="D116" s="620">
        <v>1.694</v>
      </c>
      <c r="E116" s="629" t="s">
        <v>322</v>
      </c>
      <c r="F116" s="619">
        <v>0</v>
      </c>
      <c r="G116" s="620">
        <v>0</v>
      </c>
      <c r="H116" s="622">
        <v>0</v>
      </c>
      <c r="I116" s="619">
        <v>0</v>
      </c>
      <c r="J116" s="620">
        <v>0</v>
      </c>
      <c r="K116" s="630" t="s">
        <v>310</v>
      </c>
    </row>
    <row r="117" spans="1:11" ht="14.4" customHeight="1" thickBot="1" x14ac:dyDescent="0.35">
      <c r="A117" s="638" t="s">
        <v>48</v>
      </c>
      <c r="B117" s="619">
        <v>30430.999041497202</v>
      </c>
      <c r="C117" s="619">
        <v>27317.919569999998</v>
      </c>
      <c r="D117" s="620">
        <v>-3113.0794714972399</v>
      </c>
      <c r="E117" s="621">
        <v>0.89770038547599995</v>
      </c>
      <c r="F117" s="619">
        <v>25534.002286328199</v>
      </c>
      <c r="G117" s="620">
        <v>17022.668190885401</v>
      </c>
      <c r="H117" s="622">
        <v>2324.3518899999999</v>
      </c>
      <c r="I117" s="619">
        <v>18815.783619999998</v>
      </c>
      <c r="J117" s="620">
        <v>1793.1154291145499</v>
      </c>
      <c r="K117" s="623">
        <v>0.73689127967500001</v>
      </c>
    </row>
    <row r="118" spans="1:11" ht="14.4" customHeight="1" thickBot="1" x14ac:dyDescent="0.35">
      <c r="A118" s="644" t="s">
        <v>420</v>
      </c>
      <c r="B118" s="624">
        <v>23956.9992454126</v>
      </c>
      <c r="C118" s="624">
        <v>20288.269</v>
      </c>
      <c r="D118" s="625">
        <v>-3668.7302454125502</v>
      </c>
      <c r="E118" s="631">
        <v>0.84686186246299999</v>
      </c>
      <c r="F118" s="624">
        <v>20296.001818409601</v>
      </c>
      <c r="G118" s="625">
        <v>13530.667878939699</v>
      </c>
      <c r="H118" s="627">
        <v>1720.615</v>
      </c>
      <c r="I118" s="624">
        <v>13931.058999999999</v>
      </c>
      <c r="J118" s="625">
        <v>400.39112106029597</v>
      </c>
      <c r="K118" s="632">
        <v>0.68639425265300003</v>
      </c>
    </row>
    <row r="119" spans="1:11" ht="14.4" customHeight="1" thickBot="1" x14ac:dyDescent="0.35">
      <c r="A119" s="640" t="s">
        <v>421</v>
      </c>
      <c r="B119" s="624">
        <v>18499.999417294799</v>
      </c>
      <c r="C119" s="624">
        <v>14825.944</v>
      </c>
      <c r="D119" s="625">
        <v>-3674.05541729483</v>
      </c>
      <c r="E119" s="631">
        <v>0.80140240362000004</v>
      </c>
      <c r="F119" s="624">
        <v>14754.0013180806</v>
      </c>
      <c r="G119" s="625">
        <v>9836.0008787204006</v>
      </c>
      <c r="H119" s="627">
        <v>1263.165</v>
      </c>
      <c r="I119" s="624">
        <v>10311.097</v>
      </c>
      <c r="J119" s="625">
        <v>475.09612127959701</v>
      </c>
      <c r="K119" s="632">
        <v>0.69886783779499995</v>
      </c>
    </row>
    <row r="120" spans="1:11" ht="14.4" customHeight="1" thickBot="1" x14ac:dyDescent="0.35">
      <c r="A120" s="641" t="s">
        <v>422</v>
      </c>
      <c r="B120" s="619">
        <v>18499.999417294799</v>
      </c>
      <c r="C120" s="619">
        <v>14825.944</v>
      </c>
      <c r="D120" s="620">
        <v>-3674.05541729483</v>
      </c>
      <c r="E120" s="621">
        <v>0.80140240362000004</v>
      </c>
      <c r="F120" s="619">
        <v>14754.0013180806</v>
      </c>
      <c r="G120" s="620">
        <v>9836.0008787204006</v>
      </c>
      <c r="H120" s="622">
        <v>1263.165</v>
      </c>
      <c r="I120" s="619">
        <v>10311.097</v>
      </c>
      <c r="J120" s="620">
        <v>475.09612127959701</v>
      </c>
      <c r="K120" s="623">
        <v>0.69886783779499995</v>
      </c>
    </row>
    <row r="121" spans="1:11" ht="14.4" customHeight="1" thickBot="1" x14ac:dyDescent="0.35">
      <c r="A121" s="640" t="s">
        <v>423</v>
      </c>
      <c r="B121" s="624">
        <v>5399.9998299130903</v>
      </c>
      <c r="C121" s="624">
        <v>5441.85</v>
      </c>
      <c r="D121" s="625">
        <v>41.850170086913998</v>
      </c>
      <c r="E121" s="631">
        <v>1.007750031741</v>
      </c>
      <c r="F121" s="624">
        <v>5500.00049653721</v>
      </c>
      <c r="G121" s="625">
        <v>3666.66699769148</v>
      </c>
      <c r="H121" s="627">
        <v>457.45</v>
      </c>
      <c r="I121" s="624">
        <v>3600.91</v>
      </c>
      <c r="J121" s="625">
        <v>-65.756997691474993</v>
      </c>
      <c r="K121" s="632">
        <v>0.654710849983</v>
      </c>
    </row>
    <row r="122" spans="1:11" ht="14.4" customHeight="1" thickBot="1" x14ac:dyDescent="0.35">
      <c r="A122" s="641" t="s">
        <v>424</v>
      </c>
      <c r="B122" s="619">
        <v>5399.9998299130903</v>
      </c>
      <c r="C122" s="619">
        <v>5441.85</v>
      </c>
      <c r="D122" s="620">
        <v>41.850170086913998</v>
      </c>
      <c r="E122" s="621">
        <v>1.007750031741</v>
      </c>
      <c r="F122" s="619">
        <v>5500.00049653721</v>
      </c>
      <c r="G122" s="620">
        <v>3666.66699769148</v>
      </c>
      <c r="H122" s="622">
        <v>457.45</v>
      </c>
      <c r="I122" s="619">
        <v>3600.91</v>
      </c>
      <c r="J122" s="620">
        <v>-65.756997691474993</v>
      </c>
      <c r="K122" s="623">
        <v>0.654710849983</v>
      </c>
    </row>
    <row r="123" spans="1:11" ht="14.4" customHeight="1" thickBot="1" x14ac:dyDescent="0.35">
      <c r="A123" s="640" t="s">
        <v>425</v>
      </c>
      <c r="B123" s="624">
        <v>56.999998204637997</v>
      </c>
      <c r="C123" s="624">
        <v>20.475000000000001</v>
      </c>
      <c r="D123" s="625">
        <v>-36.524998204638003</v>
      </c>
      <c r="E123" s="631">
        <v>0.35921053762999999</v>
      </c>
      <c r="F123" s="624">
        <v>42.000003791738003</v>
      </c>
      <c r="G123" s="625">
        <v>28.000002527825</v>
      </c>
      <c r="H123" s="627">
        <v>0</v>
      </c>
      <c r="I123" s="624">
        <v>19.052</v>
      </c>
      <c r="J123" s="625">
        <v>-8.9480025278250004</v>
      </c>
      <c r="K123" s="632">
        <v>0.45361900666600002</v>
      </c>
    </row>
    <row r="124" spans="1:11" ht="14.4" customHeight="1" thickBot="1" x14ac:dyDescent="0.35">
      <c r="A124" s="641" t="s">
        <v>426</v>
      </c>
      <c r="B124" s="619">
        <v>56.999998204637997</v>
      </c>
      <c r="C124" s="619">
        <v>20.475000000000001</v>
      </c>
      <c r="D124" s="620">
        <v>-36.524998204638003</v>
      </c>
      <c r="E124" s="621">
        <v>0.35921053762999999</v>
      </c>
      <c r="F124" s="619">
        <v>42.000003791738003</v>
      </c>
      <c r="G124" s="620">
        <v>28.000002527825</v>
      </c>
      <c r="H124" s="622">
        <v>0</v>
      </c>
      <c r="I124" s="619">
        <v>19.052</v>
      </c>
      <c r="J124" s="620">
        <v>-8.9480025278250004</v>
      </c>
      <c r="K124" s="623">
        <v>0.45361900666600002</v>
      </c>
    </row>
    <row r="125" spans="1:11" ht="14.4" customHeight="1" thickBot="1" x14ac:dyDescent="0.35">
      <c r="A125" s="639" t="s">
        <v>427</v>
      </c>
      <c r="B125" s="619">
        <v>6288.9998019117402</v>
      </c>
      <c r="C125" s="619">
        <v>6881.1877400000003</v>
      </c>
      <c r="D125" s="620">
        <v>592.18793808826103</v>
      </c>
      <c r="E125" s="621">
        <v>1.094162499084</v>
      </c>
      <c r="F125" s="619">
        <v>5017.0004481474098</v>
      </c>
      <c r="G125" s="620">
        <v>3344.6669654316001</v>
      </c>
      <c r="H125" s="622">
        <v>584.78854999999999</v>
      </c>
      <c r="I125" s="619">
        <v>4729.7701399999996</v>
      </c>
      <c r="J125" s="620">
        <v>1385.1031745683999</v>
      </c>
      <c r="K125" s="623">
        <v>0.94274859826699997</v>
      </c>
    </row>
    <row r="126" spans="1:11" ht="14.4" customHeight="1" thickBot="1" x14ac:dyDescent="0.35">
      <c r="A126" s="640" t="s">
        <v>428</v>
      </c>
      <c r="B126" s="624">
        <v>1664.9999475565401</v>
      </c>
      <c r="C126" s="624">
        <v>1823.75749</v>
      </c>
      <c r="D126" s="625">
        <v>158.75754244346501</v>
      </c>
      <c r="E126" s="631">
        <v>1.0953498783440001</v>
      </c>
      <c r="F126" s="624">
        <v>1328.00011862725</v>
      </c>
      <c r="G126" s="625">
        <v>885.33341241817004</v>
      </c>
      <c r="H126" s="627">
        <v>154.63480000000001</v>
      </c>
      <c r="I126" s="624">
        <v>1251.76839</v>
      </c>
      <c r="J126" s="625">
        <v>366.43497758183003</v>
      </c>
      <c r="K126" s="632">
        <v>0.94259659501600002</v>
      </c>
    </row>
    <row r="127" spans="1:11" ht="14.4" customHeight="1" thickBot="1" x14ac:dyDescent="0.35">
      <c r="A127" s="641" t="s">
        <v>429</v>
      </c>
      <c r="B127" s="619">
        <v>1664.9999475565401</v>
      </c>
      <c r="C127" s="619">
        <v>1823.75749</v>
      </c>
      <c r="D127" s="620">
        <v>158.75754244346501</v>
      </c>
      <c r="E127" s="621">
        <v>1.0953498783440001</v>
      </c>
      <c r="F127" s="619">
        <v>1328.00011862725</v>
      </c>
      <c r="G127" s="620">
        <v>885.33341241817004</v>
      </c>
      <c r="H127" s="622">
        <v>154.63480000000001</v>
      </c>
      <c r="I127" s="619">
        <v>1251.76839</v>
      </c>
      <c r="J127" s="620">
        <v>366.43497758183003</v>
      </c>
      <c r="K127" s="623">
        <v>0.94259659501600002</v>
      </c>
    </row>
    <row r="128" spans="1:11" ht="14.4" customHeight="1" thickBot="1" x14ac:dyDescent="0.35">
      <c r="A128" s="640" t="s">
        <v>430</v>
      </c>
      <c r="B128" s="624">
        <v>4623.9998543552101</v>
      </c>
      <c r="C128" s="624">
        <v>5057.4302500000003</v>
      </c>
      <c r="D128" s="625">
        <v>433.43039564479602</v>
      </c>
      <c r="E128" s="631">
        <v>1.0937349501069999</v>
      </c>
      <c r="F128" s="624">
        <v>3689.00032952015</v>
      </c>
      <c r="G128" s="625">
        <v>2459.33355301343</v>
      </c>
      <c r="H128" s="627">
        <v>430.15375</v>
      </c>
      <c r="I128" s="624">
        <v>3478.0017499999999</v>
      </c>
      <c r="J128" s="625">
        <v>1018.66819698657</v>
      </c>
      <c r="K128" s="632">
        <v>0.94280331779000004</v>
      </c>
    </row>
    <row r="129" spans="1:11" ht="14.4" customHeight="1" thickBot="1" x14ac:dyDescent="0.35">
      <c r="A129" s="641" t="s">
        <v>431</v>
      </c>
      <c r="B129" s="619">
        <v>4623.9998543552101</v>
      </c>
      <c r="C129" s="619">
        <v>5057.4302500000003</v>
      </c>
      <c r="D129" s="620">
        <v>433.43039564479602</v>
      </c>
      <c r="E129" s="621">
        <v>1.0937349501069999</v>
      </c>
      <c r="F129" s="619">
        <v>3689.00032952015</v>
      </c>
      <c r="G129" s="620">
        <v>2459.33355301343</v>
      </c>
      <c r="H129" s="622">
        <v>430.15375</v>
      </c>
      <c r="I129" s="619">
        <v>3478.0017499999999</v>
      </c>
      <c r="J129" s="620">
        <v>1018.66819698657</v>
      </c>
      <c r="K129" s="623">
        <v>0.94280331779000004</v>
      </c>
    </row>
    <row r="130" spans="1:11" ht="14.4" customHeight="1" thickBot="1" x14ac:dyDescent="0.35">
      <c r="A130" s="639" t="s">
        <v>432</v>
      </c>
      <c r="B130" s="619">
        <v>184.99999417294799</v>
      </c>
      <c r="C130" s="619">
        <v>148.46283</v>
      </c>
      <c r="D130" s="620">
        <v>-36.537164172948003</v>
      </c>
      <c r="E130" s="621">
        <v>0.80250180906000002</v>
      </c>
      <c r="F130" s="619">
        <v>221.000019771209</v>
      </c>
      <c r="G130" s="620">
        <v>147.33334651413901</v>
      </c>
      <c r="H130" s="622">
        <v>18.948340000000002</v>
      </c>
      <c r="I130" s="619">
        <v>154.95447999999999</v>
      </c>
      <c r="J130" s="620">
        <v>7.6211334858599997</v>
      </c>
      <c r="K130" s="623">
        <v>0.70115143048499995</v>
      </c>
    </row>
    <row r="131" spans="1:11" ht="14.4" customHeight="1" thickBot="1" x14ac:dyDescent="0.35">
      <c r="A131" s="640" t="s">
        <v>433</v>
      </c>
      <c r="B131" s="624">
        <v>184.99999417294799</v>
      </c>
      <c r="C131" s="624">
        <v>148.46283</v>
      </c>
      <c r="D131" s="625">
        <v>-36.537164172948003</v>
      </c>
      <c r="E131" s="631">
        <v>0.80250180906000002</v>
      </c>
      <c r="F131" s="624">
        <v>221.000019771209</v>
      </c>
      <c r="G131" s="625">
        <v>147.33334651413901</v>
      </c>
      <c r="H131" s="627">
        <v>18.948340000000002</v>
      </c>
      <c r="I131" s="624">
        <v>154.95447999999999</v>
      </c>
      <c r="J131" s="625">
        <v>7.6211334858599997</v>
      </c>
      <c r="K131" s="632">
        <v>0.70115143048499995</v>
      </c>
    </row>
    <row r="132" spans="1:11" ht="14.4" customHeight="1" thickBot="1" x14ac:dyDescent="0.35">
      <c r="A132" s="641" t="s">
        <v>434</v>
      </c>
      <c r="B132" s="619">
        <v>184.99999417294799</v>
      </c>
      <c r="C132" s="619">
        <v>148.46283</v>
      </c>
      <c r="D132" s="620">
        <v>-36.537164172948003</v>
      </c>
      <c r="E132" s="621">
        <v>0.80250180906000002</v>
      </c>
      <c r="F132" s="619">
        <v>221.000019771209</v>
      </c>
      <c r="G132" s="620">
        <v>147.33334651413901</v>
      </c>
      <c r="H132" s="622">
        <v>18.948340000000002</v>
      </c>
      <c r="I132" s="619">
        <v>154.95447999999999</v>
      </c>
      <c r="J132" s="620">
        <v>7.6211334858599997</v>
      </c>
      <c r="K132" s="623">
        <v>0.70115143048499995</v>
      </c>
    </row>
    <row r="133" spans="1:11" ht="14.4" customHeight="1" thickBot="1" x14ac:dyDescent="0.35">
      <c r="A133" s="638" t="s">
        <v>435</v>
      </c>
      <c r="B133" s="619">
        <v>0</v>
      </c>
      <c r="C133" s="619">
        <v>48.860129999999998</v>
      </c>
      <c r="D133" s="620">
        <v>48.860129999999998</v>
      </c>
      <c r="E133" s="629" t="s">
        <v>310</v>
      </c>
      <c r="F133" s="619">
        <v>0</v>
      </c>
      <c r="G133" s="620">
        <v>0</v>
      </c>
      <c r="H133" s="622">
        <v>4.573E-2</v>
      </c>
      <c r="I133" s="619">
        <v>192.70922999999999</v>
      </c>
      <c r="J133" s="620">
        <v>192.70922999999999</v>
      </c>
      <c r="K133" s="630" t="s">
        <v>310</v>
      </c>
    </row>
    <row r="134" spans="1:11" ht="14.4" customHeight="1" thickBot="1" x14ac:dyDescent="0.35">
      <c r="A134" s="639" t="s">
        <v>436</v>
      </c>
      <c r="B134" s="619">
        <v>0</v>
      </c>
      <c r="C134" s="619">
        <v>48.860129999999998</v>
      </c>
      <c r="D134" s="620">
        <v>48.860129999999998</v>
      </c>
      <c r="E134" s="629" t="s">
        <v>310</v>
      </c>
      <c r="F134" s="619">
        <v>0</v>
      </c>
      <c r="G134" s="620">
        <v>0</v>
      </c>
      <c r="H134" s="622">
        <v>4.573E-2</v>
      </c>
      <c r="I134" s="619">
        <v>192.70922999999999</v>
      </c>
      <c r="J134" s="620">
        <v>192.70922999999999</v>
      </c>
      <c r="K134" s="630" t="s">
        <v>310</v>
      </c>
    </row>
    <row r="135" spans="1:11" ht="14.4" customHeight="1" thickBot="1" x14ac:dyDescent="0.35">
      <c r="A135" s="640" t="s">
        <v>437</v>
      </c>
      <c r="B135" s="624">
        <v>0</v>
      </c>
      <c r="C135" s="624">
        <v>4.4531299999999998</v>
      </c>
      <c r="D135" s="625">
        <v>4.4531299999999998</v>
      </c>
      <c r="E135" s="626" t="s">
        <v>310</v>
      </c>
      <c r="F135" s="624">
        <v>0</v>
      </c>
      <c r="G135" s="625">
        <v>0</v>
      </c>
      <c r="H135" s="627">
        <v>4.573E-2</v>
      </c>
      <c r="I135" s="624">
        <v>112.81823</v>
      </c>
      <c r="J135" s="625">
        <v>112.81823</v>
      </c>
      <c r="K135" s="628" t="s">
        <v>310</v>
      </c>
    </row>
    <row r="136" spans="1:11" ht="14.4" customHeight="1" thickBot="1" x14ac:dyDescent="0.35">
      <c r="A136" s="641" t="s">
        <v>438</v>
      </c>
      <c r="B136" s="619">
        <v>0</v>
      </c>
      <c r="C136" s="619">
        <v>1.3531299999999999</v>
      </c>
      <c r="D136" s="620">
        <v>1.3531299999999999</v>
      </c>
      <c r="E136" s="629" t="s">
        <v>310</v>
      </c>
      <c r="F136" s="619">
        <v>0</v>
      </c>
      <c r="G136" s="620">
        <v>0</v>
      </c>
      <c r="H136" s="622">
        <v>4.573E-2</v>
      </c>
      <c r="I136" s="619">
        <v>1.12523</v>
      </c>
      <c r="J136" s="620">
        <v>1.12523</v>
      </c>
      <c r="K136" s="630" t="s">
        <v>310</v>
      </c>
    </row>
    <row r="137" spans="1:11" ht="14.4" customHeight="1" thickBot="1" x14ac:dyDescent="0.35">
      <c r="A137" s="641" t="s">
        <v>439</v>
      </c>
      <c r="B137" s="619">
        <v>0</v>
      </c>
      <c r="C137" s="619">
        <v>2.9</v>
      </c>
      <c r="D137" s="620">
        <v>2.9</v>
      </c>
      <c r="E137" s="629" t="s">
        <v>322</v>
      </c>
      <c r="F137" s="619">
        <v>0</v>
      </c>
      <c r="G137" s="620">
        <v>0</v>
      </c>
      <c r="H137" s="622">
        <v>0</v>
      </c>
      <c r="I137" s="619">
        <v>111.49299999999999</v>
      </c>
      <c r="J137" s="620">
        <v>111.49299999999999</v>
      </c>
      <c r="K137" s="630" t="s">
        <v>310</v>
      </c>
    </row>
    <row r="138" spans="1:11" ht="14.4" customHeight="1" thickBot="1" x14ac:dyDescent="0.35">
      <c r="A138" s="641" t="s">
        <v>440</v>
      </c>
      <c r="B138" s="619">
        <v>0</v>
      </c>
      <c r="C138" s="619">
        <v>0.2</v>
      </c>
      <c r="D138" s="620">
        <v>0.2</v>
      </c>
      <c r="E138" s="629" t="s">
        <v>322</v>
      </c>
      <c r="F138" s="619">
        <v>0</v>
      </c>
      <c r="G138" s="620">
        <v>0</v>
      </c>
      <c r="H138" s="622">
        <v>0</v>
      </c>
      <c r="I138" s="619">
        <v>0.2</v>
      </c>
      <c r="J138" s="620">
        <v>0.2</v>
      </c>
      <c r="K138" s="630" t="s">
        <v>310</v>
      </c>
    </row>
    <row r="139" spans="1:11" ht="14.4" customHeight="1" thickBot="1" x14ac:dyDescent="0.35">
      <c r="A139" s="643" t="s">
        <v>441</v>
      </c>
      <c r="B139" s="619">
        <v>0</v>
      </c>
      <c r="C139" s="619">
        <v>0</v>
      </c>
      <c r="D139" s="620">
        <v>0</v>
      </c>
      <c r="E139" s="629" t="s">
        <v>310</v>
      </c>
      <c r="F139" s="619">
        <v>0</v>
      </c>
      <c r="G139" s="620">
        <v>0</v>
      </c>
      <c r="H139" s="622">
        <v>0</v>
      </c>
      <c r="I139" s="619">
        <v>75.391000000000005</v>
      </c>
      <c r="J139" s="620">
        <v>75.391000000000005</v>
      </c>
      <c r="K139" s="630" t="s">
        <v>322</v>
      </c>
    </row>
    <row r="140" spans="1:11" ht="14.4" customHeight="1" thickBot="1" x14ac:dyDescent="0.35">
      <c r="A140" s="641" t="s">
        <v>442</v>
      </c>
      <c r="B140" s="619">
        <v>0</v>
      </c>
      <c r="C140" s="619">
        <v>0</v>
      </c>
      <c r="D140" s="620">
        <v>0</v>
      </c>
      <c r="E140" s="629" t="s">
        <v>310</v>
      </c>
      <c r="F140" s="619">
        <v>0</v>
      </c>
      <c r="G140" s="620">
        <v>0</v>
      </c>
      <c r="H140" s="622">
        <v>0</v>
      </c>
      <c r="I140" s="619">
        <v>75.391000000000005</v>
      </c>
      <c r="J140" s="620">
        <v>75.391000000000005</v>
      </c>
      <c r="K140" s="630" t="s">
        <v>322</v>
      </c>
    </row>
    <row r="141" spans="1:11" ht="14.4" customHeight="1" thickBot="1" x14ac:dyDescent="0.35">
      <c r="A141" s="643" t="s">
        <v>443</v>
      </c>
      <c r="B141" s="619">
        <v>0</v>
      </c>
      <c r="C141" s="619">
        <v>0</v>
      </c>
      <c r="D141" s="620">
        <v>0</v>
      </c>
      <c r="E141" s="621">
        <v>1</v>
      </c>
      <c r="F141" s="619">
        <v>0</v>
      </c>
      <c r="G141" s="620">
        <v>0</v>
      </c>
      <c r="H141" s="622">
        <v>0</v>
      </c>
      <c r="I141" s="619">
        <v>4.5</v>
      </c>
      <c r="J141" s="620">
        <v>4.5</v>
      </c>
      <c r="K141" s="630" t="s">
        <v>322</v>
      </c>
    </row>
    <row r="142" spans="1:11" ht="14.4" customHeight="1" thickBot="1" x14ac:dyDescent="0.35">
      <c r="A142" s="641" t="s">
        <v>444</v>
      </c>
      <c r="B142" s="619">
        <v>0</v>
      </c>
      <c r="C142" s="619">
        <v>0</v>
      </c>
      <c r="D142" s="620">
        <v>0</v>
      </c>
      <c r="E142" s="621">
        <v>1</v>
      </c>
      <c r="F142" s="619">
        <v>0</v>
      </c>
      <c r="G142" s="620">
        <v>0</v>
      </c>
      <c r="H142" s="622">
        <v>0</v>
      </c>
      <c r="I142" s="619">
        <v>4.5</v>
      </c>
      <c r="J142" s="620">
        <v>4.5</v>
      </c>
      <c r="K142" s="630" t="s">
        <v>322</v>
      </c>
    </row>
    <row r="143" spans="1:11" ht="14.4" customHeight="1" thickBot="1" x14ac:dyDescent="0.35">
      <c r="A143" s="643" t="s">
        <v>445</v>
      </c>
      <c r="B143" s="619">
        <v>0</v>
      </c>
      <c r="C143" s="619">
        <v>44.406999999999996</v>
      </c>
      <c r="D143" s="620">
        <v>44.406999999999996</v>
      </c>
      <c r="E143" s="629" t="s">
        <v>322</v>
      </c>
      <c r="F143" s="619">
        <v>0</v>
      </c>
      <c r="G143" s="620">
        <v>0</v>
      </c>
      <c r="H143" s="622">
        <v>0</v>
      </c>
      <c r="I143" s="619">
        <v>0</v>
      </c>
      <c r="J143" s="620">
        <v>0</v>
      </c>
      <c r="K143" s="630" t="s">
        <v>310</v>
      </c>
    </row>
    <row r="144" spans="1:11" ht="14.4" customHeight="1" thickBot="1" x14ac:dyDescent="0.35">
      <c r="A144" s="641" t="s">
        <v>446</v>
      </c>
      <c r="B144" s="619">
        <v>0</v>
      </c>
      <c r="C144" s="619">
        <v>44.406999999999996</v>
      </c>
      <c r="D144" s="620">
        <v>44.406999999999996</v>
      </c>
      <c r="E144" s="629" t="s">
        <v>322</v>
      </c>
      <c r="F144" s="619">
        <v>0</v>
      </c>
      <c r="G144" s="620">
        <v>0</v>
      </c>
      <c r="H144" s="622">
        <v>0</v>
      </c>
      <c r="I144" s="619">
        <v>0</v>
      </c>
      <c r="J144" s="620">
        <v>0</v>
      </c>
      <c r="K144" s="630" t="s">
        <v>310</v>
      </c>
    </row>
    <row r="145" spans="1:11" ht="14.4" customHeight="1" thickBot="1" x14ac:dyDescent="0.35">
      <c r="A145" s="638" t="s">
        <v>447</v>
      </c>
      <c r="B145" s="619">
        <v>1776.9996623876</v>
      </c>
      <c r="C145" s="619">
        <v>4179.7479700000004</v>
      </c>
      <c r="D145" s="620">
        <v>2402.7483076123999</v>
      </c>
      <c r="E145" s="621">
        <v>2.3521377400730001</v>
      </c>
      <c r="F145" s="619">
        <v>1576.0036194361301</v>
      </c>
      <c r="G145" s="620">
        <v>1050.66907962409</v>
      </c>
      <c r="H145" s="622">
        <v>130.02799999999999</v>
      </c>
      <c r="I145" s="619">
        <v>1307.1045200000001</v>
      </c>
      <c r="J145" s="620">
        <v>256.43544037591499</v>
      </c>
      <c r="K145" s="623">
        <v>0.82937913585900003</v>
      </c>
    </row>
    <row r="146" spans="1:11" ht="14.4" customHeight="1" thickBot="1" x14ac:dyDescent="0.35">
      <c r="A146" s="639" t="s">
        <v>448</v>
      </c>
      <c r="B146" s="619">
        <v>1723.9996623876</v>
      </c>
      <c r="C146" s="619">
        <v>4002.6889999999999</v>
      </c>
      <c r="D146" s="620">
        <v>2278.6893376123999</v>
      </c>
      <c r="E146" s="621">
        <v>2.3217458142980001</v>
      </c>
      <c r="F146" s="619">
        <v>1568.0036209191401</v>
      </c>
      <c r="G146" s="620">
        <v>1045.33574727942</v>
      </c>
      <c r="H146" s="622">
        <v>130.02799999999999</v>
      </c>
      <c r="I146" s="619">
        <v>1120.2449999999999</v>
      </c>
      <c r="J146" s="620">
        <v>74.909252720574997</v>
      </c>
      <c r="K146" s="623">
        <v>0.71444031445699996</v>
      </c>
    </row>
    <row r="147" spans="1:11" ht="14.4" customHeight="1" thickBot="1" x14ac:dyDescent="0.35">
      <c r="A147" s="640" t="s">
        <v>449</v>
      </c>
      <c r="B147" s="624">
        <v>1723.9996623876</v>
      </c>
      <c r="C147" s="624">
        <v>1247.4829999999999</v>
      </c>
      <c r="D147" s="625">
        <v>-476.516662387601</v>
      </c>
      <c r="E147" s="631">
        <v>0.723598169545</v>
      </c>
      <c r="F147" s="624">
        <v>1568.0036209191401</v>
      </c>
      <c r="G147" s="625">
        <v>1045.33574727942</v>
      </c>
      <c r="H147" s="627">
        <v>130.02799999999999</v>
      </c>
      <c r="I147" s="624">
        <v>1040.2270000000001</v>
      </c>
      <c r="J147" s="625">
        <v>-5.1087472794239996</v>
      </c>
      <c r="K147" s="632">
        <v>0.66340854454800002</v>
      </c>
    </row>
    <row r="148" spans="1:11" ht="14.4" customHeight="1" thickBot="1" x14ac:dyDescent="0.35">
      <c r="A148" s="641" t="s">
        <v>450</v>
      </c>
      <c r="B148" s="619">
        <v>355.99998878685602</v>
      </c>
      <c r="C148" s="619">
        <v>356.39600000000002</v>
      </c>
      <c r="D148" s="620">
        <v>0.39601121314299997</v>
      </c>
      <c r="E148" s="621">
        <v>1.001112391083</v>
      </c>
      <c r="F148" s="619">
        <v>358.00082671495602</v>
      </c>
      <c r="G148" s="620">
        <v>238.66721780997099</v>
      </c>
      <c r="H148" s="622">
        <v>29.872</v>
      </c>
      <c r="I148" s="619">
        <v>238.976</v>
      </c>
      <c r="J148" s="620">
        <v>0.30878219002899998</v>
      </c>
      <c r="K148" s="623">
        <v>0.66752918475800005</v>
      </c>
    </row>
    <row r="149" spans="1:11" ht="14.4" customHeight="1" thickBot="1" x14ac:dyDescent="0.35">
      <c r="A149" s="641" t="s">
        <v>451</v>
      </c>
      <c r="B149" s="619">
        <v>1011.99996812443</v>
      </c>
      <c r="C149" s="619">
        <v>533.48699999999997</v>
      </c>
      <c r="D149" s="620">
        <v>-478.51296812443297</v>
      </c>
      <c r="E149" s="621">
        <v>0.527161083797</v>
      </c>
      <c r="F149" s="619">
        <v>854.001972107744</v>
      </c>
      <c r="G149" s="620">
        <v>569.33464807182895</v>
      </c>
      <c r="H149" s="622">
        <v>70.344999999999999</v>
      </c>
      <c r="I149" s="619">
        <v>562.76300000000003</v>
      </c>
      <c r="J149" s="620">
        <v>-6.5716480718290002</v>
      </c>
      <c r="K149" s="623">
        <v>0.658971546179</v>
      </c>
    </row>
    <row r="150" spans="1:11" ht="14.4" customHeight="1" thickBot="1" x14ac:dyDescent="0.35">
      <c r="A150" s="641" t="s">
        <v>452</v>
      </c>
      <c r="B150" s="619">
        <v>59.999998110143999</v>
      </c>
      <c r="C150" s="619">
        <v>60.024000000000001</v>
      </c>
      <c r="D150" s="620">
        <v>2.4001889855E-2</v>
      </c>
      <c r="E150" s="621">
        <v>1.0004000315099999</v>
      </c>
      <c r="F150" s="619">
        <v>60.000138555578999</v>
      </c>
      <c r="G150" s="620">
        <v>40.000092370386</v>
      </c>
      <c r="H150" s="622">
        <v>5.0019999999999998</v>
      </c>
      <c r="I150" s="619">
        <v>40.015999999999998</v>
      </c>
      <c r="J150" s="620">
        <v>1.5907629613000001E-2</v>
      </c>
      <c r="K150" s="623">
        <v>0.66693179321399998</v>
      </c>
    </row>
    <row r="151" spans="1:11" ht="14.4" customHeight="1" thickBot="1" x14ac:dyDescent="0.35">
      <c r="A151" s="641" t="s">
        <v>453</v>
      </c>
      <c r="B151" s="619">
        <v>61.999714736609</v>
      </c>
      <c r="C151" s="619">
        <v>62.94</v>
      </c>
      <c r="D151" s="620">
        <v>0.94028526338999996</v>
      </c>
      <c r="E151" s="621">
        <v>1.0151659611229999</v>
      </c>
      <c r="F151" s="619">
        <v>62.000143174098</v>
      </c>
      <c r="G151" s="620">
        <v>41.333428782732</v>
      </c>
      <c r="H151" s="622">
        <v>5.2560000000000002</v>
      </c>
      <c r="I151" s="619">
        <v>42.048000000000002</v>
      </c>
      <c r="J151" s="620">
        <v>0.71457121726700001</v>
      </c>
      <c r="K151" s="623">
        <v>0.67819198226499999</v>
      </c>
    </row>
    <row r="152" spans="1:11" ht="14.4" customHeight="1" thickBot="1" x14ac:dyDescent="0.35">
      <c r="A152" s="641" t="s">
        <v>454</v>
      </c>
      <c r="B152" s="619">
        <v>233.99999262955799</v>
      </c>
      <c r="C152" s="619">
        <v>234.636</v>
      </c>
      <c r="D152" s="620">
        <v>0.63600737044099998</v>
      </c>
      <c r="E152" s="621">
        <v>1.002717980301</v>
      </c>
      <c r="F152" s="619">
        <v>234.000540366759</v>
      </c>
      <c r="G152" s="620">
        <v>156.000360244506</v>
      </c>
      <c r="H152" s="622">
        <v>19.553000000000001</v>
      </c>
      <c r="I152" s="619">
        <v>156.42400000000001</v>
      </c>
      <c r="J152" s="620">
        <v>0.42363975549400001</v>
      </c>
      <c r="K152" s="623">
        <v>0.66847708879099998</v>
      </c>
    </row>
    <row r="153" spans="1:11" ht="14.4" customHeight="1" thickBot="1" x14ac:dyDescent="0.35">
      <c r="A153" s="640" t="s">
        <v>455</v>
      </c>
      <c r="B153" s="624">
        <v>0</v>
      </c>
      <c r="C153" s="624">
        <v>2755.2060000000001</v>
      </c>
      <c r="D153" s="625">
        <v>2755.2060000000001</v>
      </c>
      <c r="E153" s="626" t="s">
        <v>310</v>
      </c>
      <c r="F153" s="624">
        <v>0</v>
      </c>
      <c r="G153" s="625">
        <v>0</v>
      </c>
      <c r="H153" s="627">
        <v>0</v>
      </c>
      <c r="I153" s="624">
        <v>80.018000000000001</v>
      </c>
      <c r="J153" s="625">
        <v>80.018000000000001</v>
      </c>
      <c r="K153" s="628" t="s">
        <v>310</v>
      </c>
    </row>
    <row r="154" spans="1:11" ht="14.4" customHeight="1" thickBot="1" x14ac:dyDescent="0.35">
      <c r="A154" s="641" t="s">
        <v>456</v>
      </c>
      <c r="B154" s="619">
        <v>0</v>
      </c>
      <c r="C154" s="619">
        <v>2755.2060000000001</v>
      </c>
      <c r="D154" s="620">
        <v>2755.2060000000001</v>
      </c>
      <c r="E154" s="629" t="s">
        <v>310</v>
      </c>
      <c r="F154" s="619">
        <v>0</v>
      </c>
      <c r="G154" s="620">
        <v>0</v>
      </c>
      <c r="H154" s="622">
        <v>0</v>
      </c>
      <c r="I154" s="619">
        <v>80.018000000000001</v>
      </c>
      <c r="J154" s="620">
        <v>80.018000000000001</v>
      </c>
      <c r="K154" s="630" t="s">
        <v>310</v>
      </c>
    </row>
    <row r="155" spans="1:11" ht="14.4" customHeight="1" thickBot="1" x14ac:dyDescent="0.35">
      <c r="A155" s="639" t="s">
        <v>457</v>
      </c>
      <c r="B155" s="619">
        <v>53</v>
      </c>
      <c r="C155" s="619">
        <v>177.05896999999999</v>
      </c>
      <c r="D155" s="620">
        <v>124.05897</v>
      </c>
      <c r="E155" s="621">
        <v>3.3407352830180002</v>
      </c>
      <c r="F155" s="619">
        <v>7.9999985169899999</v>
      </c>
      <c r="G155" s="620">
        <v>5.3333323446599996</v>
      </c>
      <c r="H155" s="622">
        <v>0</v>
      </c>
      <c r="I155" s="619">
        <v>186.85952</v>
      </c>
      <c r="J155" s="620">
        <v>181.52618765533899</v>
      </c>
      <c r="K155" s="623">
        <v>23.357444329911999</v>
      </c>
    </row>
    <row r="156" spans="1:11" ht="14.4" customHeight="1" thickBot="1" x14ac:dyDescent="0.35">
      <c r="A156" s="640" t="s">
        <v>458</v>
      </c>
      <c r="B156" s="624">
        <v>53</v>
      </c>
      <c r="C156" s="624">
        <v>39.93</v>
      </c>
      <c r="D156" s="625">
        <v>-13.07</v>
      </c>
      <c r="E156" s="631">
        <v>0.75339622641500004</v>
      </c>
      <c r="F156" s="624">
        <v>7.9999985169899999</v>
      </c>
      <c r="G156" s="625">
        <v>5.3333323446599996</v>
      </c>
      <c r="H156" s="627">
        <v>0</v>
      </c>
      <c r="I156" s="624">
        <v>172.33951999999999</v>
      </c>
      <c r="J156" s="625">
        <v>167.00618765533901</v>
      </c>
      <c r="K156" s="632">
        <v>21.542443993454999</v>
      </c>
    </row>
    <row r="157" spans="1:11" ht="14.4" customHeight="1" thickBot="1" x14ac:dyDescent="0.35">
      <c r="A157" s="641" t="s">
        <v>459</v>
      </c>
      <c r="B157" s="619">
        <v>53</v>
      </c>
      <c r="C157" s="619">
        <v>39.93</v>
      </c>
      <c r="D157" s="620">
        <v>-13.07</v>
      </c>
      <c r="E157" s="621">
        <v>0.75339622641500004</v>
      </c>
      <c r="F157" s="619">
        <v>7.9999985169899999</v>
      </c>
      <c r="G157" s="620">
        <v>5.3333323446599996</v>
      </c>
      <c r="H157" s="622">
        <v>0</v>
      </c>
      <c r="I157" s="619">
        <v>172.33951999999999</v>
      </c>
      <c r="J157" s="620">
        <v>167.00618765533901</v>
      </c>
      <c r="K157" s="623">
        <v>21.542443993454999</v>
      </c>
    </row>
    <row r="158" spans="1:11" ht="14.4" customHeight="1" thickBot="1" x14ac:dyDescent="0.35">
      <c r="A158" s="640" t="s">
        <v>460</v>
      </c>
      <c r="B158" s="624">
        <v>0</v>
      </c>
      <c r="C158" s="624">
        <v>21.045200000000001</v>
      </c>
      <c r="D158" s="625">
        <v>21.045200000000001</v>
      </c>
      <c r="E158" s="626" t="s">
        <v>310</v>
      </c>
      <c r="F158" s="624">
        <v>0</v>
      </c>
      <c r="G158" s="625">
        <v>0</v>
      </c>
      <c r="H158" s="627">
        <v>0</v>
      </c>
      <c r="I158" s="624">
        <v>0</v>
      </c>
      <c r="J158" s="625">
        <v>0</v>
      </c>
      <c r="K158" s="628" t="s">
        <v>310</v>
      </c>
    </row>
    <row r="159" spans="1:11" ht="14.4" customHeight="1" thickBot="1" x14ac:dyDescent="0.35">
      <c r="A159" s="641" t="s">
        <v>461</v>
      </c>
      <c r="B159" s="619">
        <v>0</v>
      </c>
      <c r="C159" s="619">
        <v>7.4690000000000003</v>
      </c>
      <c r="D159" s="620">
        <v>7.4690000000000003</v>
      </c>
      <c r="E159" s="629" t="s">
        <v>322</v>
      </c>
      <c r="F159" s="619">
        <v>0</v>
      </c>
      <c r="G159" s="620">
        <v>0</v>
      </c>
      <c r="H159" s="622">
        <v>0</v>
      </c>
      <c r="I159" s="619">
        <v>0</v>
      </c>
      <c r="J159" s="620">
        <v>0</v>
      </c>
      <c r="K159" s="630" t="s">
        <v>310</v>
      </c>
    </row>
    <row r="160" spans="1:11" ht="14.4" customHeight="1" thickBot="1" x14ac:dyDescent="0.35">
      <c r="A160" s="641" t="s">
        <v>462</v>
      </c>
      <c r="B160" s="619">
        <v>0</v>
      </c>
      <c r="C160" s="619">
        <v>13.5762</v>
      </c>
      <c r="D160" s="620">
        <v>13.5762</v>
      </c>
      <c r="E160" s="629" t="s">
        <v>310</v>
      </c>
      <c r="F160" s="619">
        <v>0</v>
      </c>
      <c r="G160" s="620">
        <v>0</v>
      </c>
      <c r="H160" s="622">
        <v>0</v>
      </c>
      <c r="I160" s="619">
        <v>0</v>
      </c>
      <c r="J160" s="620">
        <v>0</v>
      </c>
      <c r="K160" s="630" t="s">
        <v>310</v>
      </c>
    </row>
    <row r="161" spans="1:11" ht="14.4" customHeight="1" thickBot="1" x14ac:dyDescent="0.35">
      <c r="A161" s="640" t="s">
        <v>463</v>
      </c>
      <c r="B161" s="624">
        <v>0</v>
      </c>
      <c r="C161" s="624">
        <v>0</v>
      </c>
      <c r="D161" s="625">
        <v>0</v>
      </c>
      <c r="E161" s="631">
        <v>1</v>
      </c>
      <c r="F161" s="624">
        <v>0</v>
      </c>
      <c r="G161" s="625">
        <v>0</v>
      </c>
      <c r="H161" s="627">
        <v>0</v>
      </c>
      <c r="I161" s="624">
        <v>14.52</v>
      </c>
      <c r="J161" s="625">
        <v>14.52</v>
      </c>
      <c r="K161" s="628" t="s">
        <v>322</v>
      </c>
    </row>
    <row r="162" spans="1:11" ht="14.4" customHeight="1" thickBot="1" x14ac:dyDescent="0.35">
      <c r="A162" s="641" t="s">
        <v>464</v>
      </c>
      <c r="B162" s="619">
        <v>0</v>
      </c>
      <c r="C162" s="619">
        <v>0</v>
      </c>
      <c r="D162" s="620">
        <v>0</v>
      </c>
      <c r="E162" s="621">
        <v>1</v>
      </c>
      <c r="F162" s="619">
        <v>0</v>
      </c>
      <c r="G162" s="620">
        <v>0</v>
      </c>
      <c r="H162" s="622">
        <v>0</v>
      </c>
      <c r="I162" s="619">
        <v>14.52</v>
      </c>
      <c r="J162" s="620">
        <v>14.52</v>
      </c>
      <c r="K162" s="630" t="s">
        <v>322</v>
      </c>
    </row>
    <row r="163" spans="1:11" ht="14.4" customHeight="1" thickBot="1" x14ac:dyDescent="0.35">
      <c r="A163" s="640" t="s">
        <v>465</v>
      </c>
      <c r="B163" s="624">
        <v>0</v>
      </c>
      <c r="C163" s="624">
        <v>116.08377</v>
      </c>
      <c r="D163" s="625">
        <v>116.08377</v>
      </c>
      <c r="E163" s="626" t="s">
        <v>310</v>
      </c>
      <c r="F163" s="624">
        <v>0</v>
      </c>
      <c r="G163" s="625">
        <v>0</v>
      </c>
      <c r="H163" s="627">
        <v>0</v>
      </c>
      <c r="I163" s="624">
        <v>0</v>
      </c>
      <c r="J163" s="625">
        <v>0</v>
      </c>
      <c r="K163" s="628" t="s">
        <v>310</v>
      </c>
    </row>
    <row r="164" spans="1:11" ht="14.4" customHeight="1" thickBot="1" x14ac:dyDescent="0.35">
      <c r="A164" s="641" t="s">
        <v>466</v>
      </c>
      <c r="B164" s="619">
        <v>0</v>
      </c>
      <c r="C164" s="619">
        <v>116.08377</v>
      </c>
      <c r="D164" s="620">
        <v>116.08377</v>
      </c>
      <c r="E164" s="629" t="s">
        <v>310</v>
      </c>
      <c r="F164" s="619">
        <v>0</v>
      </c>
      <c r="G164" s="620">
        <v>0</v>
      </c>
      <c r="H164" s="622">
        <v>0</v>
      </c>
      <c r="I164" s="619">
        <v>0</v>
      </c>
      <c r="J164" s="620">
        <v>0</v>
      </c>
      <c r="K164" s="630" t="s">
        <v>310</v>
      </c>
    </row>
    <row r="165" spans="1:11" ht="14.4" customHeight="1" thickBot="1" x14ac:dyDescent="0.35">
      <c r="A165" s="637" t="s">
        <v>467</v>
      </c>
      <c r="B165" s="619">
        <v>29110.167534935299</v>
      </c>
      <c r="C165" s="619">
        <v>34467.84575</v>
      </c>
      <c r="D165" s="620">
        <v>5357.6782150647396</v>
      </c>
      <c r="E165" s="621">
        <v>1.1840483469780001</v>
      </c>
      <c r="F165" s="619">
        <v>31250.102021830699</v>
      </c>
      <c r="G165" s="620">
        <v>20833.401347887098</v>
      </c>
      <c r="H165" s="622">
        <v>2404.5505600000001</v>
      </c>
      <c r="I165" s="619">
        <v>21652.935509999999</v>
      </c>
      <c r="J165" s="620">
        <v>819.53416211286105</v>
      </c>
      <c r="K165" s="623">
        <v>0.69289167423700004</v>
      </c>
    </row>
    <row r="166" spans="1:11" ht="14.4" customHeight="1" thickBot="1" x14ac:dyDescent="0.35">
      <c r="A166" s="638" t="s">
        <v>468</v>
      </c>
      <c r="B166" s="619">
        <v>28107.902266572601</v>
      </c>
      <c r="C166" s="619">
        <v>30704.14718</v>
      </c>
      <c r="D166" s="620">
        <v>2596.2449134273902</v>
      </c>
      <c r="E166" s="621">
        <v>1.0923670819969999</v>
      </c>
      <c r="F166" s="619">
        <v>29244.051765025299</v>
      </c>
      <c r="G166" s="620">
        <v>19496.034510016802</v>
      </c>
      <c r="H166" s="622">
        <v>2404.5505600000001</v>
      </c>
      <c r="I166" s="619">
        <v>21652.93562</v>
      </c>
      <c r="J166" s="620">
        <v>2156.90110998317</v>
      </c>
      <c r="K166" s="623">
        <v>0.74042187429999995</v>
      </c>
    </row>
    <row r="167" spans="1:11" ht="14.4" customHeight="1" thickBot="1" x14ac:dyDescent="0.35">
      <c r="A167" s="639" t="s">
        <v>469</v>
      </c>
      <c r="B167" s="619">
        <v>28107.902266572601</v>
      </c>
      <c r="C167" s="619">
        <v>30704.14718</v>
      </c>
      <c r="D167" s="620">
        <v>2596.2449134273902</v>
      </c>
      <c r="E167" s="621">
        <v>1.0923670819969999</v>
      </c>
      <c r="F167" s="619">
        <v>29244.051765025299</v>
      </c>
      <c r="G167" s="620">
        <v>19496.034510016802</v>
      </c>
      <c r="H167" s="622">
        <v>2404.5505600000001</v>
      </c>
      <c r="I167" s="619">
        <v>21652.93562</v>
      </c>
      <c r="J167" s="620">
        <v>2156.90110998317</v>
      </c>
      <c r="K167" s="623">
        <v>0.74042187429999995</v>
      </c>
    </row>
    <row r="168" spans="1:11" ht="14.4" customHeight="1" thickBot="1" x14ac:dyDescent="0.35">
      <c r="A168" s="640" t="s">
        <v>470</v>
      </c>
      <c r="B168" s="624">
        <v>1663.7047477419501</v>
      </c>
      <c r="C168" s="624">
        <v>1652.4984199999999</v>
      </c>
      <c r="D168" s="625">
        <v>-11.206327741945</v>
      </c>
      <c r="E168" s="631">
        <v>0.99326423287700005</v>
      </c>
      <c r="F168" s="624">
        <v>1550.2175914624399</v>
      </c>
      <c r="G168" s="625">
        <v>1033.4783943083</v>
      </c>
      <c r="H168" s="627">
        <v>24.271360000000001</v>
      </c>
      <c r="I168" s="624">
        <v>724.79091000000005</v>
      </c>
      <c r="J168" s="625">
        <v>-308.68748430829498</v>
      </c>
      <c r="K168" s="632">
        <v>0.467541404504</v>
      </c>
    </row>
    <row r="169" spans="1:11" ht="14.4" customHeight="1" thickBot="1" x14ac:dyDescent="0.35">
      <c r="A169" s="641" t="s">
        <v>471</v>
      </c>
      <c r="B169" s="619">
        <v>7.4434122453890001</v>
      </c>
      <c r="C169" s="619">
        <v>7.1772400000000003</v>
      </c>
      <c r="D169" s="620">
        <v>-0.26617224538899997</v>
      </c>
      <c r="E169" s="621">
        <v>0.9642405611</v>
      </c>
      <c r="F169" s="619">
        <v>6.8946754231279996</v>
      </c>
      <c r="G169" s="620">
        <v>4.5964502820849997</v>
      </c>
      <c r="H169" s="622">
        <v>0</v>
      </c>
      <c r="I169" s="619">
        <v>2.7304400000000002</v>
      </c>
      <c r="J169" s="620">
        <v>-1.866010282085</v>
      </c>
      <c r="K169" s="623">
        <v>0.39602154306499998</v>
      </c>
    </row>
    <row r="170" spans="1:11" ht="14.4" customHeight="1" thickBot="1" x14ac:dyDescent="0.35">
      <c r="A170" s="641" t="s">
        <v>472</v>
      </c>
      <c r="B170" s="619">
        <v>3.6272351783340002</v>
      </c>
      <c r="C170" s="619">
        <v>3.9950000000000001</v>
      </c>
      <c r="D170" s="620">
        <v>0.36776482166500002</v>
      </c>
      <c r="E170" s="621">
        <v>1.101389847524</v>
      </c>
      <c r="F170" s="619">
        <v>3.2855650425560001</v>
      </c>
      <c r="G170" s="620">
        <v>2.1903766950370001</v>
      </c>
      <c r="H170" s="622">
        <v>0.249</v>
      </c>
      <c r="I170" s="619">
        <v>2.7389999999999999</v>
      </c>
      <c r="J170" s="620">
        <v>0.54862330496199996</v>
      </c>
      <c r="K170" s="623">
        <v>0.83364656140500004</v>
      </c>
    </row>
    <row r="171" spans="1:11" ht="14.4" customHeight="1" thickBot="1" x14ac:dyDescent="0.35">
      <c r="A171" s="641" t="s">
        <v>473</v>
      </c>
      <c r="B171" s="619">
        <v>51</v>
      </c>
      <c r="C171" s="619">
        <v>73.046210000000002</v>
      </c>
      <c r="D171" s="620">
        <v>22.046209999999999</v>
      </c>
      <c r="E171" s="621">
        <v>1.4322786274499999</v>
      </c>
      <c r="F171" s="619">
        <v>59.253381607034001</v>
      </c>
      <c r="G171" s="620">
        <v>39.502254404688998</v>
      </c>
      <c r="H171" s="622">
        <v>1.3913599999999999</v>
      </c>
      <c r="I171" s="619">
        <v>45.219200000000001</v>
      </c>
      <c r="J171" s="620">
        <v>5.7169455953100003</v>
      </c>
      <c r="K171" s="623">
        <v>0.76314969329299998</v>
      </c>
    </row>
    <row r="172" spans="1:11" ht="14.4" customHeight="1" thickBot="1" x14ac:dyDescent="0.35">
      <c r="A172" s="641" t="s">
        <v>474</v>
      </c>
      <c r="B172" s="619">
        <v>61.665910687230998</v>
      </c>
      <c r="C172" s="619">
        <v>84.86985</v>
      </c>
      <c r="D172" s="620">
        <v>23.203939312768</v>
      </c>
      <c r="E172" s="621">
        <v>1.376284709885</v>
      </c>
      <c r="F172" s="619">
        <v>57.320593332361</v>
      </c>
      <c r="G172" s="620">
        <v>38.213728888239999</v>
      </c>
      <c r="H172" s="622">
        <v>6.1440000000000001</v>
      </c>
      <c r="I172" s="619">
        <v>49.582000000000001</v>
      </c>
      <c r="J172" s="620">
        <v>11.368271111759</v>
      </c>
      <c r="K172" s="623">
        <v>0.86499453542799998</v>
      </c>
    </row>
    <row r="173" spans="1:11" ht="14.4" customHeight="1" thickBot="1" x14ac:dyDescent="0.35">
      <c r="A173" s="641" t="s">
        <v>475</v>
      </c>
      <c r="B173" s="619">
        <v>1539.9681896309901</v>
      </c>
      <c r="C173" s="619">
        <v>1483.41012</v>
      </c>
      <c r="D173" s="620">
        <v>-56.558069630989998</v>
      </c>
      <c r="E173" s="621">
        <v>0.96327322212699995</v>
      </c>
      <c r="F173" s="619">
        <v>1423.4633760573599</v>
      </c>
      <c r="G173" s="620">
        <v>948.975584038242</v>
      </c>
      <c r="H173" s="622">
        <v>16.486999999999998</v>
      </c>
      <c r="I173" s="619">
        <v>624.52026999999998</v>
      </c>
      <c r="J173" s="620">
        <v>-324.45531403824202</v>
      </c>
      <c r="K173" s="623">
        <v>0.438732938623</v>
      </c>
    </row>
    <row r="174" spans="1:11" ht="14.4" customHeight="1" thickBot="1" x14ac:dyDescent="0.35">
      <c r="A174" s="640" t="s">
        <v>476</v>
      </c>
      <c r="B174" s="624">
        <v>6852.1975188255501</v>
      </c>
      <c r="C174" s="624">
        <v>7446.8301300000003</v>
      </c>
      <c r="D174" s="625">
        <v>594.63261117444904</v>
      </c>
      <c r="E174" s="631">
        <v>1.0867798409980001</v>
      </c>
      <c r="F174" s="624">
        <v>7473.7639072789298</v>
      </c>
      <c r="G174" s="625">
        <v>4982.5092715192905</v>
      </c>
      <c r="H174" s="627">
        <v>643.77623000000006</v>
      </c>
      <c r="I174" s="624">
        <v>5322.1861600000002</v>
      </c>
      <c r="J174" s="625">
        <v>339.67688848071202</v>
      </c>
      <c r="K174" s="632">
        <v>0.71211590652599999</v>
      </c>
    </row>
    <row r="175" spans="1:11" ht="14.4" customHeight="1" thickBot="1" x14ac:dyDescent="0.35">
      <c r="A175" s="641" t="s">
        <v>477</v>
      </c>
      <c r="B175" s="619">
        <v>1848.00000000048</v>
      </c>
      <c r="C175" s="619">
        <v>2065.395</v>
      </c>
      <c r="D175" s="620">
        <v>217.39499999951801</v>
      </c>
      <c r="E175" s="621">
        <v>1.1176379870119999</v>
      </c>
      <c r="F175" s="619">
        <v>2075.00020805746</v>
      </c>
      <c r="G175" s="620">
        <v>1383.33347203831</v>
      </c>
      <c r="H175" s="622">
        <v>219.12</v>
      </c>
      <c r="I175" s="619">
        <v>1492.837</v>
      </c>
      <c r="J175" s="620">
        <v>109.50352796169101</v>
      </c>
      <c r="K175" s="623">
        <v>0.71943944593499998</v>
      </c>
    </row>
    <row r="176" spans="1:11" ht="14.4" customHeight="1" thickBot="1" x14ac:dyDescent="0.35">
      <c r="A176" s="641" t="s">
        <v>478</v>
      </c>
      <c r="B176" s="619">
        <v>4989.0000000012997</v>
      </c>
      <c r="C176" s="619">
        <v>5339.3398900000002</v>
      </c>
      <c r="D176" s="620">
        <v>350.33988999869598</v>
      </c>
      <c r="E176" s="621">
        <v>1.0702224674280001</v>
      </c>
      <c r="F176" s="619">
        <v>5359.0005373397298</v>
      </c>
      <c r="G176" s="620">
        <v>3572.66702489315</v>
      </c>
      <c r="H176" s="622">
        <v>421.35599999999999</v>
      </c>
      <c r="I176" s="619">
        <v>3798.3993999999998</v>
      </c>
      <c r="J176" s="620">
        <v>225.73237510684601</v>
      </c>
      <c r="K176" s="623">
        <v>0.70878877013200003</v>
      </c>
    </row>
    <row r="177" spans="1:11" ht="14.4" customHeight="1" thickBot="1" x14ac:dyDescent="0.35">
      <c r="A177" s="641" t="s">
        <v>479</v>
      </c>
      <c r="B177" s="619">
        <v>9.8582862278930001</v>
      </c>
      <c r="C177" s="619">
        <v>32.982239999999997</v>
      </c>
      <c r="D177" s="620">
        <v>23.123953772105999</v>
      </c>
      <c r="E177" s="621">
        <v>3.3456362736430001</v>
      </c>
      <c r="F177" s="619">
        <v>27.000002707253</v>
      </c>
      <c r="G177" s="620">
        <v>18.000001804835001</v>
      </c>
      <c r="H177" s="622">
        <v>3.30023</v>
      </c>
      <c r="I177" s="619">
        <v>24.50976</v>
      </c>
      <c r="J177" s="620">
        <v>6.5097581951640002</v>
      </c>
      <c r="K177" s="623">
        <v>0.90776879786800002</v>
      </c>
    </row>
    <row r="178" spans="1:11" ht="14.4" customHeight="1" thickBot="1" x14ac:dyDescent="0.35">
      <c r="A178" s="641" t="s">
        <v>480</v>
      </c>
      <c r="B178" s="619">
        <v>5.3392325958709996</v>
      </c>
      <c r="C178" s="619">
        <v>9.1129999999999995</v>
      </c>
      <c r="D178" s="620">
        <v>3.7737674041279998</v>
      </c>
      <c r="E178" s="621">
        <v>1.7067995889600001</v>
      </c>
      <c r="F178" s="619">
        <v>12.763159174481</v>
      </c>
      <c r="G178" s="620">
        <v>8.5087727829870001</v>
      </c>
      <c r="H178" s="622">
        <v>0</v>
      </c>
      <c r="I178" s="619">
        <v>6.44</v>
      </c>
      <c r="J178" s="620">
        <v>-2.0687727829870002</v>
      </c>
      <c r="K178" s="623">
        <v>0.50457726899400002</v>
      </c>
    </row>
    <row r="179" spans="1:11" ht="14.4" customHeight="1" thickBot="1" x14ac:dyDescent="0.35">
      <c r="A179" s="640" t="s">
        <v>481</v>
      </c>
      <c r="B179" s="624">
        <v>10800.000000002799</v>
      </c>
      <c r="C179" s="624">
        <v>11852.19067</v>
      </c>
      <c r="D179" s="625">
        <v>1052.1906699971801</v>
      </c>
      <c r="E179" s="631">
        <v>1.097425062036</v>
      </c>
      <c r="F179" s="624">
        <v>9899.0692314110693</v>
      </c>
      <c r="G179" s="625">
        <v>6599.3794876073798</v>
      </c>
      <c r="H179" s="627">
        <v>1045.7560699999999</v>
      </c>
      <c r="I179" s="624">
        <v>8786.5184800000006</v>
      </c>
      <c r="J179" s="625">
        <v>2187.1389923926199</v>
      </c>
      <c r="K179" s="632">
        <v>0.88761056969999996</v>
      </c>
    </row>
    <row r="180" spans="1:11" ht="14.4" customHeight="1" thickBot="1" x14ac:dyDescent="0.35">
      <c r="A180" s="641" t="s">
        <v>482</v>
      </c>
      <c r="B180" s="619">
        <v>3196.0000000008399</v>
      </c>
      <c r="C180" s="619">
        <v>3766.1010000000001</v>
      </c>
      <c r="D180" s="620">
        <v>570.10099999916497</v>
      </c>
      <c r="E180" s="621">
        <v>1.1783795369200001</v>
      </c>
      <c r="F180" s="619">
        <v>2122.0684516217202</v>
      </c>
      <c r="G180" s="620">
        <v>1414.7123010811499</v>
      </c>
      <c r="H180" s="622">
        <v>428.64</v>
      </c>
      <c r="I180" s="619">
        <v>2838.2260000000001</v>
      </c>
      <c r="J180" s="620">
        <v>1423.51369891885</v>
      </c>
      <c r="K180" s="623">
        <v>1.337480889379</v>
      </c>
    </row>
    <row r="181" spans="1:11" ht="14.4" customHeight="1" thickBot="1" x14ac:dyDescent="0.35">
      <c r="A181" s="641" t="s">
        <v>483</v>
      </c>
      <c r="B181" s="619">
        <v>7574.00000000198</v>
      </c>
      <c r="C181" s="619">
        <v>8080.9147999999996</v>
      </c>
      <c r="D181" s="620">
        <v>506.914799998023</v>
      </c>
      <c r="E181" s="621">
        <v>1.06692828096</v>
      </c>
      <c r="F181" s="619">
        <v>7777.0007797893504</v>
      </c>
      <c r="G181" s="620">
        <v>5184.6671865262297</v>
      </c>
      <c r="H181" s="622">
        <v>617.11607000000004</v>
      </c>
      <c r="I181" s="619">
        <v>5907.5660600000001</v>
      </c>
      <c r="J181" s="620">
        <v>722.89887347376896</v>
      </c>
      <c r="K181" s="623">
        <v>0.75962009356500004</v>
      </c>
    </row>
    <row r="182" spans="1:11" ht="14.4" customHeight="1" thickBot="1" x14ac:dyDescent="0.35">
      <c r="A182" s="641" t="s">
        <v>484</v>
      </c>
      <c r="B182" s="619">
        <v>30.000000000006999</v>
      </c>
      <c r="C182" s="619">
        <v>5.1748700000000003</v>
      </c>
      <c r="D182" s="620">
        <v>-24.825130000007</v>
      </c>
      <c r="E182" s="621">
        <v>0.172495666666</v>
      </c>
      <c r="F182" s="619">
        <v>0</v>
      </c>
      <c r="G182" s="620">
        <v>0</v>
      </c>
      <c r="H182" s="622">
        <v>0</v>
      </c>
      <c r="I182" s="619">
        <v>40.726419999999997</v>
      </c>
      <c r="J182" s="620">
        <v>40.726419999999997</v>
      </c>
      <c r="K182" s="630" t="s">
        <v>310</v>
      </c>
    </row>
    <row r="183" spans="1:11" ht="14.4" customHeight="1" thickBot="1" x14ac:dyDescent="0.35">
      <c r="A183" s="640" t="s">
        <v>485</v>
      </c>
      <c r="B183" s="624">
        <v>0</v>
      </c>
      <c r="C183" s="624">
        <v>0</v>
      </c>
      <c r="D183" s="625">
        <v>0</v>
      </c>
      <c r="E183" s="631">
        <v>1</v>
      </c>
      <c r="F183" s="624">
        <v>0</v>
      </c>
      <c r="G183" s="625">
        <v>0</v>
      </c>
      <c r="H183" s="627">
        <v>0</v>
      </c>
      <c r="I183" s="624">
        <v>-2.6324999999999998</v>
      </c>
      <c r="J183" s="625">
        <v>-2.6324999999999998</v>
      </c>
      <c r="K183" s="628" t="s">
        <v>322</v>
      </c>
    </row>
    <row r="184" spans="1:11" ht="14.4" customHeight="1" thickBot="1" x14ac:dyDescent="0.35">
      <c r="A184" s="641" t="s">
        <v>486</v>
      </c>
      <c r="B184" s="619">
        <v>0</v>
      </c>
      <c r="C184" s="619">
        <v>0</v>
      </c>
      <c r="D184" s="620">
        <v>0</v>
      </c>
      <c r="E184" s="621">
        <v>1</v>
      </c>
      <c r="F184" s="619">
        <v>0</v>
      </c>
      <c r="G184" s="620">
        <v>0</v>
      </c>
      <c r="H184" s="622">
        <v>0</v>
      </c>
      <c r="I184" s="619">
        <v>-2.6324999999999998</v>
      </c>
      <c r="J184" s="620">
        <v>-2.6324999999999998</v>
      </c>
      <c r="K184" s="630" t="s">
        <v>322</v>
      </c>
    </row>
    <row r="185" spans="1:11" ht="14.4" customHeight="1" thickBot="1" x14ac:dyDescent="0.35">
      <c r="A185" s="640" t="s">
        <v>487</v>
      </c>
      <c r="B185" s="624">
        <v>8792.0000000022992</v>
      </c>
      <c r="C185" s="624">
        <v>9342.5021099999994</v>
      </c>
      <c r="D185" s="625">
        <v>550.502109997704</v>
      </c>
      <c r="E185" s="631">
        <v>1.062613979754</v>
      </c>
      <c r="F185" s="624">
        <v>10321.001034872799</v>
      </c>
      <c r="G185" s="625">
        <v>6880.6673565818701</v>
      </c>
      <c r="H185" s="627">
        <v>648.96771000000001</v>
      </c>
      <c r="I185" s="624">
        <v>6462.1565799999998</v>
      </c>
      <c r="J185" s="625">
        <v>-418.51077658187501</v>
      </c>
      <c r="K185" s="632">
        <v>0.62611723011800002</v>
      </c>
    </row>
    <row r="186" spans="1:11" ht="14.4" customHeight="1" thickBot="1" x14ac:dyDescent="0.35">
      <c r="A186" s="641" t="s">
        <v>488</v>
      </c>
      <c r="B186" s="619">
        <v>4096.0000000010696</v>
      </c>
      <c r="C186" s="619">
        <v>4242.7540099999997</v>
      </c>
      <c r="D186" s="620">
        <v>146.75400999893</v>
      </c>
      <c r="E186" s="621">
        <v>1.035828615722</v>
      </c>
      <c r="F186" s="619">
        <v>5034.0005047524201</v>
      </c>
      <c r="G186" s="620">
        <v>3356.00033650161</v>
      </c>
      <c r="H186" s="622">
        <v>280.92236000000003</v>
      </c>
      <c r="I186" s="619">
        <v>2933.23983</v>
      </c>
      <c r="J186" s="620">
        <v>-422.76050650161397</v>
      </c>
      <c r="K186" s="623">
        <v>0.582685644793</v>
      </c>
    </row>
    <row r="187" spans="1:11" ht="14.4" customHeight="1" thickBot="1" x14ac:dyDescent="0.35">
      <c r="A187" s="641" t="s">
        <v>489</v>
      </c>
      <c r="B187" s="619">
        <v>4696.0000000012296</v>
      </c>
      <c r="C187" s="619">
        <v>5099.7480999999998</v>
      </c>
      <c r="D187" s="620">
        <v>403.74809999877402</v>
      </c>
      <c r="E187" s="621">
        <v>1.0859770229979999</v>
      </c>
      <c r="F187" s="619">
        <v>5287.0005301203901</v>
      </c>
      <c r="G187" s="620">
        <v>3524.66702008026</v>
      </c>
      <c r="H187" s="622">
        <v>368.04534999999998</v>
      </c>
      <c r="I187" s="619">
        <v>3528.9167499999999</v>
      </c>
      <c r="J187" s="620">
        <v>4.2497299197389999</v>
      </c>
      <c r="K187" s="623">
        <v>0.66747047402299997</v>
      </c>
    </row>
    <row r="188" spans="1:11" ht="14.4" customHeight="1" thickBot="1" x14ac:dyDescent="0.35">
      <c r="A188" s="640" t="s">
        <v>490</v>
      </c>
      <c r="B188" s="624">
        <v>0</v>
      </c>
      <c r="C188" s="624">
        <v>410.12585000000001</v>
      </c>
      <c r="D188" s="625">
        <v>410.12585000000001</v>
      </c>
      <c r="E188" s="626" t="s">
        <v>310</v>
      </c>
      <c r="F188" s="624">
        <v>0</v>
      </c>
      <c r="G188" s="625">
        <v>0</v>
      </c>
      <c r="H188" s="627">
        <v>41.77919</v>
      </c>
      <c r="I188" s="624">
        <v>359.91599000000002</v>
      </c>
      <c r="J188" s="625">
        <v>359.91599000000002</v>
      </c>
      <c r="K188" s="628" t="s">
        <v>310</v>
      </c>
    </row>
    <row r="189" spans="1:11" ht="14.4" customHeight="1" thickBot="1" x14ac:dyDescent="0.35">
      <c r="A189" s="641" t="s">
        <v>491</v>
      </c>
      <c r="B189" s="619">
        <v>0</v>
      </c>
      <c r="C189" s="619">
        <v>92.214969999999994</v>
      </c>
      <c r="D189" s="620">
        <v>92.214969999999994</v>
      </c>
      <c r="E189" s="629" t="s">
        <v>310</v>
      </c>
      <c r="F189" s="619">
        <v>0</v>
      </c>
      <c r="G189" s="620">
        <v>0</v>
      </c>
      <c r="H189" s="622">
        <v>0</v>
      </c>
      <c r="I189" s="619">
        <v>65.228650000000002</v>
      </c>
      <c r="J189" s="620">
        <v>65.228650000000002</v>
      </c>
      <c r="K189" s="630" t="s">
        <v>310</v>
      </c>
    </row>
    <row r="190" spans="1:11" ht="14.4" customHeight="1" thickBot="1" x14ac:dyDescent="0.35">
      <c r="A190" s="641" t="s">
        <v>492</v>
      </c>
      <c r="B190" s="619">
        <v>0</v>
      </c>
      <c r="C190" s="619">
        <v>317.91088000000002</v>
      </c>
      <c r="D190" s="620">
        <v>317.91088000000002</v>
      </c>
      <c r="E190" s="629" t="s">
        <v>310</v>
      </c>
      <c r="F190" s="619">
        <v>0</v>
      </c>
      <c r="G190" s="620">
        <v>0</v>
      </c>
      <c r="H190" s="622">
        <v>41.77919</v>
      </c>
      <c r="I190" s="619">
        <v>294.68734000000001</v>
      </c>
      <c r="J190" s="620">
        <v>294.68734000000001</v>
      </c>
      <c r="K190" s="630" t="s">
        <v>310</v>
      </c>
    </row>
    <row r="191" spans="1:11" ht="14.4" customHeight="1" thickBot="1" x14ac:dyDescent="0.35">
      <c r="A191" s="638" t="s">
        <v>493</v>
      </c>
      <c r="B191" s="619">
        <v>1002.26526836266</v>
      </c>
      <c r="C191" s="619">
        <v>3763.69857</v>
      </c>
      <c r="D191" s="620">
        <v>2761.4333016373398</v>
      </c>
      <c r="E191" s="621">
        <v>3.7551920522479998</v>
      </c>
      <c r="F191" s="619">
        <v>2006.0502568054601</v>
      </c>
      <c r="G191" s="620">
        <v>1337.3668378703101</v>
      </c>
      <c r="H191" s="622">
        <v>0</v>
      </c>
      <c r="I191" s="619">
        <v>-1.1E-4</v>
      </c>
      <c r="J191" s="620">
        <v>-1337.36694787031</v>
      </c>
      <c r="K191" s="623">
        <v>-5.4834119746914898E-8</v>
      </c>
    </row>
    <row r="192" spans="1:11" ht="14.4" customHeight="1" thickBot="1" x14ac:dyDescent="0.35">
      <c r="A192" s="644" t="s">
        <v>494</v>
      </c>
      <c r="B192" s="624">
        <v>1002.26526836266</v>
      </c>
      <c r="C192" s="624">
        <v>3763.69857</v>
      </c>
      <c r="D192" s="625">
        <v>2761.4333016373398</v>
      </c>
      <c r="E192" s="631">
        <v>3.7551920522479998</v>
      </c>
      <c r="F192" s="624">
        <v>2006.0502568054601</v>
      </c>
      <c r="G192" s="625">
        <v>1337.3668378703101</v>
      </c>
      <c r="H192" s="627">
        <v>0</v>
      </c>
      <c r="I192" s="624">
        <v>-1.1E-4</v>
      </c>
      <c r="J192" s="625">
        <v>-1337.36694787031</v>
      </c>
      <c r="K192" s="632">
        <v>-5.4834119746914898E-8</v>
      </c>
    </row>
    <row r="193" spans="1:11" ht="14.4" customHeight="1" thickBot="1" x14ac:dyDescent="0.35">
      <c r="A193" s="640" t="s">
        <v>495</v>
      </c>
      <c r="B193" s="624">
        <v>0</v>
      </c>
      <c r="C193" s="624">
        <v>2755.2060000000001</v>
      </c>
      <c r="D193" s="625">
        <v>2755.2060000000001</v>
      </c>
      <c r="E193" s="626" t="s">
        <v>322</v>
      </c>
      <c r="F193" s="624">
        <v>0</v>
      </c>
      <c r="G193" s="625">
        <v>0</v>
      </c>
      <c r="H193" s="627">
        <v>0</v>
      </c>
      <c r="I193" s="624">
        <v>0</v>
      </c>
      <c r="J193" s="625">
        <v>0</v>
      </c>
      <c r="K193" s="628" t="s">
        <v>310</v>
      </c>
    </row>
    <row r="194" spans="1:11" ht="14.4" customHeight="1" thickBot="1" x14ac:dyDescent="0.35">
      <c r="A194" s="641" t="s">
        <v>496</v>
      </c>
      <c r="B194" s="619">
        <v>0</v>
      </c>
      <c r="C194" s="619">
        <v>2755.2060000000001</v>
      </c>
      <c r="D194" s="620">
        <v>2755.2060000000001</v>
      </c>
      <c r="E194" s="629" t="s">
        <v>322</v>
      </c>
      <c r="F194" s="619">
        <v>0</v>
      </c>
      <c r="G194" s="620">
        <v>0</v>
      </c>
      <c r="H194" s="622">
        <v>0</v>
      </c>
      <c r="I194" s="619">
        <v>0</v>
      </c>
      <c r="J194" s="620">
        <v>0</v>
      </c>
      <c r="K194" s="630" t="s">
        <v>310</v>
      </c>
    </row>
    <row r="195" spans="1:11" ht="14.4" customHeight="1" thickBot="1" x14ac:dyDescent="0.35">
      <c r="A195" s="640" t="s">
        <v>497</v>
      </c>
      <c r="B195" s="624">
        <v>0</v>
      </c>
      <c r="C195" s="624">
        <v>2.9E-4</v>
      </c>
      <c r="D195" s="625">
        <v>2.9E-4</v>
      </c>
      <c r="E195" s="626" t="s">
        <v>310</v>
      </c>
      <c r="F195" s="624">
        <v>0</v>
      </c>
      <c r="G195" s="625">
        <v>0</v>
      </c>
      <c r="H195" s="627">
        <v>0</v>
      </c>
      <c r="I195" s="624">
        <v>-1.1E-4</v>
      </c>
      <c r="J195" s="625">
        <v>-1.1E-4</v>
      </c>
      <c r="K195" s="628" t="s">
        <v>310</v>
      </c>
    </row>
    <row r="196" spans="1:11" ht="14.4" customHeight="1" thickBot="1" x14ac:dyDescent="0.35">
      <c r="A196" s="641" t="s">
        <v>498</v>
      </c>
      <c r="B196" s="619">
        <v>0</v>
      </c>
      <c r="C196" s="619">
        <v>2.9E-4</v>
      </c>
      <c r="D196" s="620">
        <v>2.9E-4</v>
      </c>
      <c r="E196" s="629" t="s">
        <v>310</v>
      </c>
      <c r="F196" s="619">
        <v>0</v>
      </c>
      <c r="G196" s="620">
        <v>0</v>
      </c>
      <c r="H196" s="622">
        <v>0</v>
      </c>
      <c r="I196" s="619">
        <v>-1.1E-4</v>
      </c>
      <c r="J196" s="620">
        <v>-1.1E-4</v>
      </c>
      <c r="K196" s="630" t="s">
        <v>310</v>
      </c>
    </row>
    <row r="197" spans="1:11" ht="14.4" customHeight="1" thickBot="1" x14ac:dyDescent="0.35">
      <c r="A197" s="640" t="s">
        <v>499</v>
      </c>
      <c r="B197" s="624">
        <v>1002.26526836266</v>
      </c>
      <c r="C197" s="624">
        <v>1008.4922800000001</v>
      </c>
      <c r="D197" s="625">
        <v>6.2270116373439999</v>
      </c>
      <c r="E197" s="631">
        <v>1.0062129376660001</v>
      </c>
      <c r="F197" s="624">
        <v>2006.0502568054601</v>
      </c>
      <c r="G197" s="625">
        <v>1337.3668378703101</v>
      </c>
      <c r="H197" s="627">
        <v>0</v>
      </c>
      <c r="I197" s="624">
        <v>0</v>
      </c>
      <c r="J197" s="625">
        <v>-1337.3668378703101</v>
      </c>
      <c r="K197" s="632">
        <v>0</v>
      </c>
    </row>
    <row r="198" spans="1:11" ht="14.4" customHeight="1" thickBot="1" x14ac:dyDescent="0.35">
      <c r="A198" s="641" t="s">
        <v>500</v>
      </c>
      <c r="B198" s="619">
        <v>2</v>
      </c>
      <c r="C198" s="619">
        <v>8.0500000000000007</v>
      </c>
      <c r="D198" s="620">
        <v>6.05</v>
      </c>
      <c r="E198" s="621">
        <v>4.0250000000000004</v>
      </c>
      <c r="F198" s="619">
        <v>5.6912398261939998</v>
      </c>
      <c r="G198" s="620">
        <v>3.7941598841289998</v>
      </c>
      <c r="H198" s="622">
        <v>0</v>
      </c>
      <c r="I198" s="619">
        <v>0</v>
      </c>
      <c r="J198" s="620">
        <v>-3.7941598841289998</v>
      </c>
      <c r="K198" s="623">
        <v>0</v>
      </c>
    </row>
    <row r="199" spans="1:11" ht="14.4" customHeight="1" thickBot="1" x14ac:dyDescent="0.35">
      <c r="A199" s="641" t="s">
        <v>501</v>
      </c>
      <c r="B199" s="619">
        <v>1000</v>
      </c>
      <c r="C199" s="619">
        <v>999.99599999999998</v>
      </c>
      <c r="D199" s="620">
        <v>-3.9999999989999997E-3</v>
      </c>
      <c r="E199" s="621">
        <v>0.999996</v>
      </c>
      <c r="F199" s="619">
        <v>2000.0002005373101</v>
      </c>
      <c r="G199" s="620">
        <v>1333.3334670248801</v>
      </c>
      <c r="H199" s="622">
        <v>0</v>
      </c>
      <c r="I199" s="619">
        <v>0</v>
      </c>
      <c r="J199" s="620">
        <v>-1333.3334670248801</v>
      </c>
      <c r="K199" s="623">
        <v>0</v>
      </c>
    </row>
    <row r="200" spans="1:11" ht="14.4" customHeight="1" thickBot="1" x14ac:dyDescent="0.35">
      <c r="A200" s="641" t="s">
        <v>502</v>
      </c>
      <c r="B200" s="619">
        <v>0.26526836265499998</v>
      </c>
      <c r="C200" s="619">
        <v>0.44628000000000001</v>
      </c>
      <c r="D200" s="620">
        <v>0.181011637344</v>
      </c>
      <c r="E200" s="621">
        <v>1.6823717518800001</v>
      </c>
      <c r="F200" s="619">
        <v>0.358816441953</v>
      </c>
      <c r="G200" s="620">
        <v>0.23921096130200001</v>
      </c>
      <c r="H200" s="622">
        <v>0</v>
      </c>
      <c r="I200" s="619">
        <v>0</v>
      </c>
      <c r="J200" s="620">
        <v>-0.23921096130200001</v>
      </c>
      <c r="K200" s="623">
        <v>0</v>
      </c>
    </row>
    <row r="201" spans="1:11" ht="14.4" customHeight="1" thickBot="1" x14ac:dyDescent="0.35">
      <c r="A201" s="637" t="s">
        <v>503</v>
      </c>
      <c r="B201" s="619">
        <v>4951.0254967708697</v>
      </c>
      <c r="C201" s="619">
        <v>5124.6326600000002</v>
      </c>
      <c r="D201" s="620">
        <v>173.60716322913601</v>
      </c>
      <c r="E201" s="621">
        <v>1.0350648897570001</v>
      </c>
      <c r="F201" s="619">
        <v>5268.41974994456</v>
      </c>
      <c r="G201" s="620">
        <v>3512.2798332963798</v>
      </c>
      <c r="H201" s="622">
        <v>467.66275999999999</v>
      </c>
      <c r="I201" s="619">
        <v>3549.7755400000001</v>
      </c>
      <c r="J201" s="620">
        <v>37.495706703623</v>
      </c>
      <c r="K201" s="623">
        <v>0.673783735632</v>
      </c>
    </row>
    <row r="202" spans="1:11" ht="14.4" customHeight="1" thickBot="1" x14ac:dyDescent="0.35">
      <c r="A202" s="642" t="s">
        <v>504</v>
      </c>
      <c r="B202" s="624">
        <v>4951.0254967708697</v>
      </c>
      <c r="C202" s="624">
        <v>5124.6326600000002</v>
      </c>
      <c r="D202" s="625">
        <v>173.60716322913601</v>
      </c>
      <c r="E202" s="631">
        <v>1.0350648897570001</v>
      </c>
      <c r="F202" s="624">
        <v>5268.41974994456</v>
      </c>
      <c r="G202" s="625">
        <v>3512.2798332963798</v>
      </c>
      <c r="H202" s="627">
        <v>467.66275999999999</v>
      </c>
      <c r="I202" s="624">
        <v>3549.7755400000001</v>
      </c>
      <c r="J202" s="625">
        <v>37.495706703623</v>
      </c>
      <c r="K202" s="632">
        <v>0.673783735632</v>
      </c>
    </row>
    <row r="203" spans="1:11" ht="14.4" customHeight="1" thickBot="1" x14ac:dyDescent="0.35">
      <c r="A203" s="644" t="s">
        <v>54</v>
      </c>
      <c r="B203" s="624">
        <v>4951.0254967708697</v>
      </c>
      <c r="C203" s="624">
        <v>5124.6326600000002</v>
      </c>
      <c r="D203" s="625">
        <v>173.60716322913601</v>
      </c>
      <c r="E203" s="631">
        <v>1.0350648897570001</v>
      </c>
      <c r="F203" s="624">
        <v>5268.41974994456</v>
      </c>
      <c r="G203" s="625">
        <v>3512.2798332963798</v>
      </c>
      <c r="H203" s="627">
        <v>467.66275999999999</v>
      </c>
      <c r="I203" s="624">
        <v>3549.7755400000001</v>
      </c>
      <c r="J203" s="625">
        <v>37.495706703623</v>
      </c>
      <c r="K203" s="632">
        <v>0.673783735632</v>
      </c>
    </row>
    <row r="204" spans="1:11" ht="14.4" customHeight="1" thickBot="1" x14ac:dyDescent="0.35">
      <c r="A204" s="640" t="s">
        <v>505</v>
      </c>
      <c r="B204" s="624">
        <v>150.83457618416401</v>
      </c>
      <c r="C204" s="624">
        <v>146.4598</v>
      </c>
      <c r="D204" s="625">
        <v>-4.3747761841630002</v>
      </c>
      <c r="E204" s="631">
        <v>0.97099619798799996</v>
      </c>
      <c r="F204" s="624">
        <v>158.54097941969701</v>
      </c>
      <c r="G204" s="625">
        <v>105.693986279798</v>
      </c>
      <c r="H204" s="627">
        <v>12.218999999999999</v>
      </c>
      <c r="I204" s="624">
        <v>97.751999999999995</v>
      </c>
      <c r="J204" s="625">
        <v>-7.9419862797979999</v>
      </c>
      <c r="K204" s="632">
        <v>0.61657244932999999</v>
      </c>
    </row>
    <row r="205" spans="1:11" ht="14.4" customHeight="1" thickBot="1" x14ac:dyDescent="0.35">
      <c r="A205" s="641" t="s">
        <v>506</v>
      </c>
      <c r="B205" s="619">
        <v>150.83457618416401</v>
      </c>
      <c r="C205" s="619">
        <v>146.4598</v>
      </c>
      <c r="D205" s="620">
        <v>-4.3747761841630002</v>
      </c>
      <c r="E205" s="621">
        <v>0.97099619798799996</v>
      </c>
      <c r="F205" s="619">
        <v>158.54097941969701</v>
      </c>
      <c r="G205" s="620">
        <v>105.693986279798</v>
      </c>
      <c r="H205" s="622">
        <v>12.218999999999999</v>
      </c>
      <c r="I205" s="619">
        <v>97.751999999999995</v>
      </c>
      <c r="J205" s="620">
        <v>-7.9419862797979999</v>
      </c>
      <c r="K205" s="623">
        <v>0.61657244932999999</v>
      </c>
    </row>
    <row r="206" spans="1:11" ht="14.4" customHeight="1" thickBot="1" x14ac:dyDescent="0.35">
      <c r="A206" s="640" t="s">
        <v>507</v>
      </c>
      <c r="B206" s="624">
        <v>346.81531580645998</v>
      </c>
      <c r="C206" s="624">
        <v>361.81887999999998</v>
      </c>
      <c r="D206" s="625">
        <v>15.003564193540001</v>
      </c>
      <c r="E206" s="631">
        <v>1.043260961986</v>
      </c>
      <c r="F206" s="624">
        <v>476.05309916306999</v>
      </c>
      <c r="G206" s="625">
        <v>317.36873277538001</v>
      </c>
      <c r="H206" s="627">
        <v>42.225839999999998</v>
      </c>
      <c r="I206" s="624">
        <v>292.10208</v>
      </c>
      <c r="J206" s="625">
        <v>-25.266652775379999</v>
      </c>
      <c r="K206" s="632">
        <v>0.613591384056</v>
      </c>
    </row>
    <row r="207" spans="1:11" ht="14.4" customHeight="1" thickBot="1" x14ac:dyDescent="0.35">
      <c r="A207" s="641" t="s">
        <v>508</v>
      </c>
      <c r="B207" s="619">
        <v>0</v>
      </c>
      <c r="C207" s="619">
        <v>2.9999999999999997E-4</v>
      </c>
      <c r="D207" s="620">
        <v>2.9999999999999997E-4</v>
      </c>
      <c r="E207" s="629" t="s">
        <v>310</v>
      </c>
      <c r="F207" s="619">
        <v>0</v>
      </c>
      <c r="G207" s="620">
        <v>0</v>
      </c>
      <c r="H207" s="622">
        <v>0</v>
      </c>
      <c r="I207" s="619">
        <v>0</v>
      </c>
      <c r="J207" s="620">
        <v>0</v>
      </c>
      <c r="K207" s="623">
        <v>8</v>
      </c>
    </row>
    <row r="208" spans="1:11" ht="14.4" customHeight="1" thickBot="1" x14ac:dyDescent="0.35">
      <c r="A208" s="641" t="s">
        <v>509</v>
      </c>
      <c r="B208" s="619">
        <v>240.727201870616</v>
      </c>
      <c r="C208" s="619">
        <v>267.88</v>
      </c>
      <c r="D208" s="620">
        <v>27.152798129383999</v>
      </c>
      <c r="E208" s="621">
        <v>1.112794889478</v>
      </c>
      <c r="F208" s="619">
        <v>353.09410531619898</v>
      </c>
      <c r="G208" s="620">
        <v>235.396070210799</v>
      </c>
      <c r="H208" s="622">
        <v>33.299999999999997</v>
      </c>
      <c r="I208" s="619">
        <v>220.15</v>
      </c>
      <c r="J208" s="620">
        <v>-15.246070210798999</v>
      </c>
      <c r="K208" s="623">
        <v>0.623488176906</v>
      </c>
    </row>
    <row r="209" spans="1:11" ht="14.4" customHeight="1" thickBot="1" x14ac:dyDescent="0.35">
      <c r="A209" s="641" t="s">
        <v>510</v>
      </c>
      <c r="B209" s="619">
        <v>0</v>
      </c>
      <c r="C209" s="619">
        <v>0</v>
      </c>
      <c r="D209" s="620">
        <v>0</v>
      </c>
      <c r="E209" s="629" t="s">
        <v>310</v>
      </c>
      <c r="F209" s="619">
        <v>10.558005347716</v>
      </c>
      <c r="G209" s="620">
        <v>7.0386702318100003</v>
      </c>
      <c r="H209" s="622">
        <v>0</v>
      </c>
      <c r="I209" s="619">
        <v>2.3711000000000002</v>
      </c>
      <c r="J209" s="620">
        <v>-4.6675702318100001</v>
      </c>
      <c r="K209" s="623">
        <v>0.22457840490700001</v>
      </c>
    </row>
    <row r="210" spans="1:11" ht="14.4" customHeight="1" thickBot="1" x14ac:dyDescent="0.35">
      <c r="A210" s="641" t="s">
        <v>511</v>
      </c>
      <c r="B210" s="619">
        <v>106.088113935845</v>
      </c>
      <c r="C210" s="619">
        <v>93.938580000000002</v>
      </c>
      <c r="D210" s="620">
        <v>-12.149533935844</v>
      </c>
      <c r="E210" s="621">
        <v>0.88547695415500005</v>
      </c>
      <c r="F210" s="619">
        <v>112.40098849915501</v>
      </c>
      <c r="G210" s="620">
        <v>74.933992332768995</v>
      </c>
      <c r="H210" s="622">
        <v>8.9258400000000009</v>
      </c>
      <c r="I210" s="619">
        <v>69.580979999999997</v>
      </c>
      <c r="J210" s="620">
        <v>-5.3530123327689996</v>
      </c>
      <c r="K210" s="623">
        <v>0.61904242061400006</v>
      </c>
    </row>
    <row r="211" spans="1:11" ht="14.4" customHeight="1" thickBot="1" x14ac:dyDescent="0.35">
      <c r="A211" s="640" t="s">
        <v>512</v>
      </c>
      <c r="B211" s="624">
        <v>494.97750761229003</v>
      </c>
      <c r="C211" s="624">
        <v>485.44585000000001</v>
      </c>
      <c r="D211" s="625">
        <v>-9.5316576122890009</v>
      </c>
      <c r="E211" s="631">
        <v>0.98074325102500004</v>
      </c>
      <c r="F211" s="624">
        <v>514.42035343718101</v>
      </c>
      <c r="G211" s="625">
        <v>342.94690229145402</v>
      </c>
      <c r="H211" s="627">
        <v>44.42259</v>
      </c>
      <c r="I211" s="624">
        <v>359.96969000000001</v>
      </c>
      <c r="J211" s="625">
        <v>17.022787708546002</v>
      </c>
      <c r="K211" s="632">
        <v>0.69975786843300003</v>
      </c>
    </row>
    <row r="212" spans="1:11" ht="14.4" customHeight="1" thickBot="1" x14ac:dyDescent="0.35">
      <c r="A212" s="641" t="s">
        <v>513</v>
      </c>
      <c r="B212" s="619">
        <v>494.97750761229003</v>
      </c>
      <c r="C212" s="619">
        <v>485.44585000000001</v>
      </c>
      <c r="D212" s="620">
        <v>-9.5316576122890009</v>
      </c>
      <c r="E212" s="621">
        <v>0.98074325102500004</v>
      </c>
      <c r="F212" s="619">
        <v>514.42035343718101</v>
      </c>
      <c r="G212" s="620">
        <v>342.94690229145402</v>
      </c>
      <c r="H212" s="622">
        <v>44.42259</v>
      </c>
      <c r="I212" s="619">
        <v>359.96969000000001</v>
      </c>
      <c r="J212" s="620">
        <v>17.022787708546002</v>
      </c>
      <c r="K212" s="623">
        <v>0.69975786843300003</v>
      </c>
    </row>
    <row r="213" spans="1:11" ht="14.4" customHeight="1" thickBot="1" x14ac:dyDescent="0.35">
      <c r="A213" s="640" t="s">
        <v>514</v>
      </c>
      <c r="B213" s="624">
        <v>0</v>
      </c>
      <c r="C213" s="624">
        <v>7.1449999999999996</v>
      </c>
      <c r="D213" s="625">
        <v>7.1449999999999996</v>
      </c>
      <c r="E213" s="626" t="s">
        <v>310</v>
      </c>
      <c r="F213" s="624">
        <v>0</v>
      </c>
      <c r="G213" s="625">
        <v>0</v>
      </c>
      <c r="H213" s="627">
        <v>0.436</v>
      </c>
      <c r="I213" s="624">
        <v>4.3520000000000003</v>
      </c>
      <c r="J213" s="625">
        <v>4.3520000000000003</v>
      </c>
      <c r="K213" s="628" t="s">
        <v>322</v>
      </c>
    </row>
    <row r="214" spans="1:11" ht="14.4" customHeight="1" thickBot="1" x14ac:dyDescent="0.35">
      <c r="A214" s="641" t="s">
        <v>515</v>
      </c>
      <c r="B214" s="619">
        <v>0</v>
      </c>
      <c r="C214" s="619">
        <v>7.1449999999999996</v>
      </c>
      <c r="D214" s="620">
        <v>7.1449999999999996</v>
      </c>
      <c r="E214" s="629" t="s">
        <v>310</v>
      </c>
      <c r="F214" s="619">
        <v>0</v>
      </c>
      <c r="G214" s="620">
        <v>0</v>
      </c>
      <c r="H214" s="622">
        <v>0.436</v>
      </c>
      <c r="I214" s="619">
        <v>4.3520000000000003</v>
      </c>
      <c r="J214" s="620">
        <v>4.3520000000000003</v>
      </c>
      <c r="K214" s="630" t="s">
        <v>322</v>
      </c>
    </row>
    <row r="215" spans="1:11" ht="14.4" customHeight="1" thickBot="1" x14ac:dyDescent="0.35">
      <c r="A215" s="640" t="s">
        <v>516</v>
      </c>
      <c r="B215" s="624">
        <v>1127</v>
      </c>
      <c r="C215" s="624">
        <v>1028.68139</v>
      </c>
      <c r="D215" s="625">
        <v>-98.318609999998998</v>
      </c>
      <c r="E215" s="631">
        <v>0.91276077196000005</v>
      </c>
      <c r="F215" s="624">
        <v>1149.1847238692801</v>
      </c>
      <c r="G215" s="625">
        <v>766.12314924618602</v>
      </c>
      <c r="H215" s="627">
        <v>79.278149999999997</v>
      </c>
      <c r="I215" s="624">
        <v>677.09547999999995</v>
      </c>
      <c r="J215" s="625">
        <v>-89.027669246184999</v>
      </c>
      <c r="K215" s="632">
        <v>0.58919638064799995</v>
      </c>
    </row>
    <row r="216" spans="1:11" ht="14.4" customHeight="1" thickBot="1" x14ac:dyDescent="0.35">
      <c r="A216" s="641" t="s">
        <v>517</v>
      </c>
      <c r="B216" s="619">
        <v>1127</v>
      </c>
      <c r="C216" s="619">
        <v>1028.68139</v>
      </c>
      <c r="D216" s="620">
        <v>-98.318609999998998</v>
      </c>
      <c r="E216" s="621">
        <v>0.91276077196000005</v>
      </c>
      <c r="F216" s="619">
        <v>1149.1847238692801</v>
      </c>
      <c r="G216" s="620">
        <v>766.12314924618602</v>
      </c>
      <c r="H216" s="622">
        <v>79.278149999999997</v>
      </c>
      <c r="I216" s="619">
        <v>677.09547999999995</v>
      </c>
      <c r="J216" s="620">
        <v>-89.027669246184999</v>
      </c>
      <c r="K216" s="623">
        <v>0.58919638064799995</v>
      </c>
    </row>
    <row r="217" spans="1:11" ht="14.4" customHeight="1" thickBot="1" x14ac:dyDescent="0.35">
      <c r="A217" s="640" t="s">
        <v>518</v>
      </c>
      <c r="B217" s="624">
        <v>0</v>
      </c>
      <c r="C217" s="624">
        <v>222.28254000000001</v>
      </c>
      <c r="D217" s="625">
        <v>222.28254000000001</v>
      </c>
      <c r="E217" s="626" t="s">
        <v>310</v>
      </c>
      <c r="F217" s="624">
        <v>0</v>
      </c>
      <c r="G217" s="625">
        <v>0</v>
      </c>
      <c r="H217" s="627">
        <v>26.09704</v>
      </c>
      <c r="I217" s="624">
        <v>169.75316000000001</v>
      </c>
      <c r="J217" s="625">
        <v>169.75316000000001</v>
      </c>
      <c r="K217" s="628" t="s">
        <v>322</v>
      </c>
    </row>
    <row r="218" spans="1:11" ht="14.4" customHeight="1" thickBot="1" x14ac:dyDescent="0.35">
      <c r="A218" s="641" t="s">
        <v>519</v>
      </c>
      <c r="B218" s="619">
        <v>0</v>
      </c>
      <c r="C218" s="619">
        <v>222.28254000000001</v>
      </c>
      <c r="D218" s="620">
        <v>222.28254000000001</v>
      </c>
      <c r="E218" s="629" t="s">
        <v>310</v>
      </c>
      <c r="F218" s="619">
        <v>0</v>
      </c>
      <c r="G218" s="620">
        <v>0</v>
      </c>
      <c r="H218" s="622">
        <v>26.09704</v>
      </c>
      <c r="I218" s="619">
        <v>169.75316000000001</v>
      </c>
      <c r="J218" s="620">
        <v>169.75316000000001</v>
      </c>
      <c r="K218" s="630" t="s">
        <v>322</v>
      </c>
    </row>
    <row r="219" spans="1:11" ht="14.4" customHeight="1" thickBot="1" x14ac:dyDescent="0.35">
      <c r="A219" s="640" t="s">
        <v>520</v>
      </c>
      <c r="B219" s="624">
        <v>2831.3980971679498</v>
      </c>
      <c r="C219" s="624">
        <v>2872.7991999999999</v>
      </c>
      <c r="D219" s="625">
        <v>41.401102832047997</v>
      </c>
      <c r="E219" s="631">
        <v>1.0146221412209999</v>
      </c>
      <c r="F219" s="624">
        <v>2970.2205940553399</v>
      </c>
      <c r="G219" s="625">
        <v>1980.1470627035601</v>
      </c>
      <c r="H219" s="627">
        <v>262.98414000000002</v>
      </c>
      <c r="I219" s="624">
        <v>1948.7511300000001</v>
      </c>
      <c r="J219" s="625">
        <v>-31.395932703557001</v>
      </c>
      <c r="K219" s="632">
        <v>0.65609643064900003</v>
      </c>
    </row>
    <row r="220" spans="1:11" ht="14.4" customHeight="1" thickBot="1" x14ac:dyDescent="0.35">
      <c r="A220" s="641" t="s">
        <v>521</v>
      </c>
      <c r="B220" s="619">
        <v>2831.3980971679498</v>
      </c>
      <c r="C220" s="619">
        <v>2872.7991999999999</v>
      </c>
      <c r="D220" s="620">
        <v>41.401102832047997</v>
      </c>
      <c r="E220" s="621">
        <v>1.0146221412209999</v>
      </c>
      <c r="F220" s="619">
        <v>2970.2205940553399</v>
      </c>
      <c r="G220" s="620">
        <v>1980.1470627035601</v>
      </c>
      <c r="H220" s="622">
        <v>262.98414000000002</v>
      </c>
      <c r="I220" s="619">
        <v>1948.7511300000001</v>
      </c>
      <c r="J220" s="620">
        <v>-31.395932703557001</v>
      </c>
      <c r="K220" s="623">
        <v>0.65609643064900003</v>
      </c>
    </row>
    <row r="221" spans="1:11" ht="14.4" customHeight="1" thickBot="1" x14ac:dyDescent="0.35">
      <c r="A221" s="645"/>
      <c r="B221" s="619">
        <v>-19522.062103772001</v>
      </c>
      <c r="C221" s="619">
        <v>-12447.93996</v>
      </c>
      <c r="D221" s="620">
        <v>7074.1221437719596</v>
      </c>
      <c r="E221" s="621">
        <v>0.637634482148</v>
      </c>
      <c r="F221" s="619">
        <v>-12346.352327639799</v>
      </c>
      <c r="G221" s="620">
        <v>-8230.9015517598891</v>
      </c>
      <c r="H221" s="622">
        <v>-1311.78898</v>
      </c>
      <c r="I221" s="619">
        <v>-9065.5254000000095</v>
      </c>
      <c r="J221" s="620">
        <v>-834.62384824011895</v>
      </c>
      <c r="K221" s="623">
        <v>0.73426751152199998</v>
      </c>
    </row>
    <row r="222" spans="1:11" ht="14.4" customHeight="1" thickBot="1" x14ac:dyDescent="0.35">
      <c r="A222" s="646" t="s">
        <v>66</v>
      </c>
      <c r="B222" s="633">
        <v>-19522.062103772001</v>
      </c>
      <c r="C222" s="633">
        <v>-12447.93996</v>
      </c>
      <c r="D222" s="634">
        <v>7074.1221437719596</v>
      </c>
      <c r="E222" s="635">
        <v>-0.80774733513899999</v>
      </c>
      <c r="F222" s="633">
        <v>-12346.352327639799</v>
      </c>
      <c r="G222" s="634">
        <v>-8230.9015517598891</v>
      </c>
      <c r="H222" s="633">
        <v>-1311.78898</v>
      </c>
      <c r="I222" s="633">
        <v>-9065.5254000000004</v>
      </c>
      <c r="J222" s="634">
        <v>-834.62384824011804</v>
      </c>
      <c r="K222" s="636">
        <v>0.73426751152199998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522</v>
      </c>
      <c r="B5" s="648" t="s">
        <v>523</v>
      </c>
      <c r="C5" s="649" t="s">
        <v>524</v>
      </c>
      <c r="D5" s="649" t="s">
        <v>524</v>
      </c>
      <c r="E5" s="649"/>
      <c r="F5" s="649" t="s">
        <v>524</v>
      </c>
      <c r="G5" s="649" t="s">
        <v>524</v>
      </c>
      <c r="H5" s="649" t="s">
        <v>524</v>
      </c>
      <c r="I5" s="650" t="s">
        <v>524</v>
      </c>
      <c r="J5" s="651" t="s">
        <v>74</v>
      </c>
    </row>
    <row r="6" spans="1:10" ht="14.4" customHeight="1" x14ac:dyDescent="0.3">
      <c r="A6" s="647" t="s">
        <v>522</v>
      </c>
      <c r="B6" s="648" t="s">
        <v>318</v>
      </c>
      <c r="C6" s="649">
        <v>447.34116</v>
      </c>
      <c r="D6" s="649">
        <v>463.76745000000005</v>
      </c>
      <c r="E6" s="649"/>
      <c r="F6" s="649">
        <v>501.24907999999994</v>
      </c>
      <c r="G6" s="649">
        <v>604.2506341701112</v>
      </c>
      <c r="H6" s="649">
        <v>-103.00155417011126</v>
      </c>
      <c r="I6" s="650">
        <v>0.82953835983709734</v>
      </c>
      <c r="J6" s="651" t="s">
        <v>1</v>
      </c>
    </row>
    <row r="7" spans="1:10" ht="14.4" customHeight="1" x14ac:dyDescent="0.3">
      <c r="A7" s="647" t="s">
        <v>522</v>
      </c>
      <c r="B7" s="648" t="s">
        <v>319</v>
      </c>
      <c r="C7" s="649" t="s">
        <v>524</v>
      </c>
      <c r="D7" s="649">
        <v>0</v>
      </c>
      <c r="E7" s="649"/>
      <c r="F7" s="649">
        <v>14.416869999999999</v>
      </c>
      <c r="G7" s="649">
        <v>21.333334340443333</v>
      </c>
      <c r="H7" s="649">
        <v>-6.9164643404433335</v>
      </c>
      <c r="I7" s="650">
        <v>0.67579074934708028</v>
      </c>
      <c r="J7" s="651" t="s">
        <v>1</v>
      </c>
    </row>
    <row r="8" spans="1:10" ht="14.4" customHeight="1" x14ac:dyDescent="0.3">
      <c r="A8" s="647" t="s">
        <v>522</v>
      </c>
      <c r="B8" s="648" t="s">
        <v>320</v>
      </c>
      <c r="C8" s="649">
        <v>62.841460000000005</v>
      </c>
      <c r="D8" s="649">
        <v>38.83466</v>
      </c>
      <c r="E8" s="649"/>
      <c r="F8" s="649">
        <v>43.263140000000007</v>
      </c>
      <c r="G8" s="649">
        <v>49.333337787120662</v>
      </c>
      <c r="H8" s="649">
        <v>-6.0701977871206552</v>
      </c>
      <c r="I8" s="650">
        <v>0.8769554613694639</v>
      </c>
      <c r="J8" s="651" t="s">
        <v>1</v>
      </c>
    </row>
    <row r="9" spans="1:10" ht="14.4" customHeight="1" x14ac:dyDescent="0.3">
      <c r="A9" s="647" t="s">
        <v>522</v>
      </c>
      <c r="B9" s="648" t="s">
        <v>321</v>
      </c>
      <c r="C9" s="649" t="s">
        <v>524</v>
      </c>
      <c r="D9" s="649" t="s">
        <v>524</v>
      </c>
      <c r="E9" s="649"/>
      <c r="F9" s="649">
        <v>7.6548600000000002</v>
      </c>
      <c r="G9" s="649">
        <v>0</v>
      </c>
      <c r="H9" s="649">
        <v>7.6548600000000002</v>
      </c>
      <c r="I9" s="650" t="s">
        <v>524</v>
      </c>
      <c r="J9" s="651" t="s">
        <v>1</v>
      </c>
    </row>
    <row r="10" spans="1:10" ht="14.4" customHeight="1" x14ac:dyDescent="0.3">
      <c r="A10" s="647" t="s">
        <v>522</v>
      </c>
      <c r="B10" s="648" t="s">
        <v>323</v>
      </c>
      <c r="C10" s="649">
        <v>34.085999999999999</v>
      </c>
      <c r="D10" s="649">
        <v>30.992599999999999</v>
      </c>
      <c r="E10" s="649"/>
      <c r="F10" s="649">
        <v>0</v>
      </c>
      <c r="G10" s="649">
        <v>22.000001986148664</v>
      </c>
      <c r="H10" s="649">
        <v>-22.000001986148664</v>
      </c>
      <c r="I10" s="650">
        <v>0</v>
      </c>
      <c r="J10" s="651" t="s">
        <v>1</v>
      </c>
    </row>
    <row r="11" spans="1:10" ht="14.4" customHeight="1" x14ac:dyDescent="0.3">
      <c r="A11" s="647" t="s">
        <v>522</v>
      </c>
      <c r="B11" s="648" t="s">
        <v>324</v>
      </c>
      <c r="C11" s="649">
        <v>13.33797</v>
      </c>
      <c r="D11" s="649">
        <v>90.292699999999996</v>
      </c>
      <c r="E11" s="649"/>
      <c r="F11" s="649">
        <v>333.40832</v>
      </c>
      <c r="G11" s="649">
        <v>75.333340134387996</v>
      </c>
      <c r="H11" s="649">
        <v>258.07497986561202</v>
      </c>
      <c r="I11" s="650">
        <v>4.4257737597354527</v>
      </c>
      <c r="J11" s="651" t="s">
        <v>1</v>
      </c>
    </row>
    <row r="12" spans="1:10" ht="14.4" customHeight="1" x14ac:dyDescent="0.3">
      <c r="A12" s="647" t="s">
        <v>522</v>
      </c>
      <c r="B12" s="648" t="s">
        <v>325</v>
      </c>
      <c r="C12" s="649">
        <v>104.19253</v>
      </c>
      <c r="D12" s="649">
        <v>120.15296000000001</v>
      </c>
      <c r="E12" s="649"/>
      <c r="F12" s="649">
        <v>152.23498999999995</v>
      </c>
      <c r="G12" s="649">
        <v>188.32126936868536</v>
      </c>
      <c r="H12" s="649">
        <v>-36.08627936868541</v>
      </c>
      <c r="I12" s="650">
        <v>0.80837916242993446</v>
      </c>
      <c r="J12" s="651" t="s">
        <v>1</v>
      </c>
    </row>
    <row r="13" spans="1:10" ht="14.4" customHeight="1" x14ac:dyDescent="0.3">
      <c r="A13" s="647" t="s">
        <v>522</v>
      </c>
      <c r="B13" s="648" t="s">
        <v>326</v>
      </c>
      <c r="C13" s="649">
        <v>3.8570200000000003</v>
      </c>
      <c r="D13" s="649">
        <v>64.536850000000001</v>
      </c>
      <c r="E13" s="649"/>
      <c r="F13" s="649">
        <v>29.36544</v>
      </c>
      <c r="G13" s="649">
        <v>159.99474996974132</v>
      </c>
      <c r="H13" s="649">
        <v>-130.62930996974131</v>
      </c>
      <c r="I13" s="650">
        <v>0.18354002244169687</v>
      </c>
      <c r="J13" s="651" t="s">
        <v>1</v>
      </c>
    </row>
    <row r="14" spans="1:10" ht="14.4" customHeight="1" x14ac:dyDescent="0.3">
      <c r="A14" s="647" t="s">
        <v>522</v>
      </c>
      <c r="B14" s="648" t="s">
        <v>327</v>
      </c>
      <c r="C14" s="649">
        <v>61.937370000000001</v>
      </c>
      <c r="D14" s="649">
        <v>66.841179999999994</v>
      </c>
      <c r="E14" s="649"/>
      <c r="F14" s="649">
        <v>61.566839999999999</v>
      </c>
      <c r="G14" s="649">
        <v>60.000005416768666</v>
      </c>
      <c r="H14" s="649">
        <v>1.5668345832313335</v>
      </c>
      <c r="I14" s="650">
        <v>1.0261139073629724</v>
      </c>
      <c r="J14" s="651" t="s">
        <v>1</v>
      </c>
    </row>
    <row r="15" spans="1:10" ht="14.4" customHeight="1" x14ac:dyDescent="0.3">
      <c r="A15" s="647" t="s">
        <v>522</v>
      </c>
      <c r="B15" s="648" t="s">
        <v>525</v>
      </c>
      <c r="C15" s="649">
        <v>727.59351000000004</v>
      </c>
      <c r="D15" s="649">
        <v>875.41840000000002</v>
      </c>
      <c r="E15" s="649"/>
      <c r="F15" s="649">
        <v>1143.1595399999999</v>
      </c>
      <c r="G15" s="649">
        <v>1180.5666731734073</v>
      </c>
      <c r="H15" s="649">
        <v>-37.407133173407374</v>
      </c>
      <c r="I15" s="650">
        <v>0.96831425617592981</v>
      </c>
      <c r="J15" s="651" t="s">
        <v>526</v>
      </c>
    </row>
    <row r="17" spans="1:10" ht="14.4" customHeight="1" x14ac:dyDescent="0.3">
      <c r="A17" s="647" t="s">
        <v>522</v>
      </c>
      <c r="B17" s="648" t="s">
        <v>523</v>
      </c>
      <c r="C17" s="649" t="s">
        <v>524</v>
      </c>
      <c r="D17" s="649" t="s">
        <v>524</v>
      </c>
      <c r="E17" s="649"/>
      <c r="F17" s="649" t="s">
        <v>524</v>
      </c>
      <c r="G17" s="649" t="s">
        <v>524</v>
      </c>
      <c r="H17" s="649" t="s">
        <v>524</v>
      </c>
      <c r="I17" s="650" t="s">
        <v>524</v>
      </c>
      <c r="J17" s="651" t="s">
        <v>74</v>
      </c>
    </row>
    <row r="18" spans="1:10" ht="14.4" customHeight="1" x14ac:dyDescent="0.3">
      <c r="A18" s="647" t="s">
        <v>527</v>
      </c>
      <c r="B18" s="648" t="s">
        <v>528</v>
      </c>
      <c r="C18" s="649" t="s">
        <v>524</v>
      </c>
      <c r="D18" s="649" t="s">
        <v>524</v>
      </c>
      <c r="E18" s="649"/>
      <c r="F18" s="649" t="s">
        <v>524</v>
      </c>
      <c r="G18" s="649" t="s">
        <v>524</v>
      </c>
      <c r="H18" s="649" t="s">
        <v>524</v>
      </c>
      <c r="I18" s="650" t="s">
        <v>524</v>
      </c>
      <c r="J18" s="651" t="s">
        <v>0</v>
      </c>
    </row>
    <row r="19" spans="1:10" ht="14.4" customHeight="1" x14ac:dyDescent="0.3">
      <c r="A19" s="647" t="s">
        <v>527</v>
      </c>
      <c r="B19" s="648" t="s">
        <v>318</v>
      </c>
      <c r="C19" s="649">
        <v>116.07104000000001</v>
      </c>
      <c r="D19" s="649">
        <v>149.10196999999999</v>
      </c>
      <c r="E19" s="649"/>
      <c r="F19" s="649">
        <v>160.84421999999998</v>
      </c>
      <c r="G19" s="649">
        <v>156.22032373828</v>
      </c>
      <c r="H19" s="649">
        <v>4.6238962617199775</v>
      </c>
      <c r="I19" s="650">
        <v>1.0295985576720896</v>
      </c>
      <c r="J19" s="651" t="s">
        <v>1</v>
      </c>
    </row>
    <row r="20" spans="1:10" ht="14.4" customHeight="1" x14ac:dyDescent="0.3">
      <c r="A20" s="647" t="s">
        <v>527</v>
      </c>
      <c r="B20" s="648" t="s">
        <v>319</v>
      </c>
      <c r="C20" s="649" t="s">
        <v>524</v>
      </c>
      <c r="D20" s="649">
        <v>0</v>
      </c>
      <c r="E20" s="649"/>
      <c r="F20" s="649">
        <v>14.416869999999999</v>
      </c>
      <c r="G20" s="649">
        <v>21.333334340443333</v>
      </c>
      <c r="H20" s="649">
        <v>-6.9164643404433335</v>
      </c>
      <c r="I20" s="650">
        <v>0.67579074934708028</v>
      </c>
      <c r="J20" s="651" t="s">
        <v>1</v>
      </c>
    </row>
    <row r="21" spans="1:10" ht="14.4" customHeight="1" x14ac:dyDescent="0.3">
      <c r="A21" s="647" t="s">
        <v>527</v>
      </c>
      <c r="B21" s="648" t="s">
        <v>320</v>
      </c>
      <c r="C21" s="649">
        <v>62.841460000000005</v>
      </c>
      <c r="D21" s="649">
        <v>38.83466</v>
      </c>
      <c r="E21" s="649"/>
      <c r="F21" s="649">
        <v>43.263140000000007</v>
      </c>
      <c r="G21" s="649">
        <v>49.333337787120662</v>
      </c>
      <c r="H21" s="649">
        <v>-6.0701977871206552</v>
      </c>
      <c r="I21" s="650">
        <v>0.8769554613694639</v>
      </c>
      <c r="J21" s="651" t="s">
        <v>1</v>
      </c>
    </row>
    <row r="22" spans="1:10" ht="14.4" customHeight="1" x14ac:dyDescent="0.3">
      <c r="A22" s="647" t="s">
        <v>527</v>
      </c>
      <c r="B22" s="648" t="s">
        <v>321</v>
      </c>
      <c r="C22" s="649" t="s">
        <v>524</v>
      </c>
      <c r="D22" s="649" t="s">
        <v>524</v>
      </c>
      <c r="E22" s="649"/>
      <c r="F22" s="649">
        <v>7.6548600000000002</v>
      </c>
      <c r="G22" s="649">
        <v>0</v>
      </c>
      <c r="H22" s="649">
        <v>7.6548600000000002</v>
      </c>
      <c r="I22" s="650" t="s">
        <v>524</v>
      </c>
      <c r="J22" s="651" t="s">
        <v>1</v>
      </c>
    </row>
    <row r="23" spans="1:10" ht="14.4" customHeight="1" x14ac:dyDescent="0.3">
      <c r="A23" s="647" t="s">
        <v>527</v>
      </c>
      <c r="B23" s="648" t="s">
        <v>323</v>
      </c>
      <c r="C23" s="649">
        <v>34.085999999999999</v>
      </c>
      <c r="D23" s="649">
        <v>30.992599999999999</v>
      </c>
      <c r="E23" s="649"/>
      <c r="F23" s="649">
        <v>0</v>
      </c>
      <c r="G23" s="649">
        <v>22.000001986148664</v>
      </c>
      <c r="H23" s="649">
        <v>-22.000001986148664</v>
      </c>
      <c r="I23" s="650">
        <v>0</v>
      </c>
      <c r="J23" s="651" t="s">
        <v>1</v>
      </c>
    </row>
    <row r="24" spans="1:10" ht="14.4" customHeight="1" x14ac:dyDescent="0.3">
      <c r="A24" s="647" t="s">
        <v>527</v>
      </c>
      <c r="B24" s="648" t="s">
        <v>324</v>
      </c>
      <c r="C24" s="649">
        <v>13.33797</v>
      </c>
      <c r="D24" s="649">
        <v>90.292699999999996</v>
      </c>
      <c r="E24" s="649"/>
      <c r="F24" s="649">
        <v>333.40832</v>
      </c>
      <c r="G24" s="649">
        <v>75.333340134387996</v>
      </c>
      <c r="H24" s="649">
        <v>258.07497986561202</v>
      </c>
      <c r="I24" s="650">
        <v>4.4257737597354527</v>
      </c>
      <c r="J24" s="651" t="s">
        <v>1</v>
      </c>
    </row>
    <row r="25" spans="1:10" ht="14.4" customHeight="1" x14ac:dyDescent="0.3">
      <c r="A25" s="647" t="s">
        <v>527</v>
      </c>
      <c r="B25" s="648" t="s">
        <v>325</v>
      </c>
      <c r="C25" s="649">
        <v>96.797200000000004</v>
      </c>
      <c r="D25" s="649">
        <v>115.00830999999999</v>
      </c>
      <c r="E25" s="649"/>
      <c r="F25" s="649">
        <v>150.95765999999998</v>
      </c>
      <c r="G25" s="649">
        <v>162.13420392481001</v>
      </c>
      <c r="H25" s="649">
        <v>-11.176543924810034</v>
      </c>
      <c r="I25" s="650">
        <v>0.93106609429560483</v>
      </c>
      <c r="J25" s="651" t="s">
        <v>1</v>
      </c>
    </row>
    <row r="26" spans="1:10" ht="14.4" customHeight="1" x14ac:dyDescent="0.3">
      <c r="A26" s="647" t="s">
        <v>527</v>
      </c>
      <c r="B26" s="648" t="s">
        <v>326</v>
      </c>
      <c r="C26" s="649">
        <v>3.8570200000000003</v>
      </c>
      <c r="D26" s="649">
        <v>64.536850000000001</v>
      </c>
      <c r="E26" s="649"/>
      <c r="F26" s="649">
        <v>29.36544</v>
      </c>
      <c r="G26" s="649">
        <v>159.99474996974132</v>
      </c>
      <c r="H26" s="649">
        <v>-130.62930996974131</v>
      </c>
      <c r="I26" s="650">
        <v>0.18354002244169687</v>
      </c>
      <c r="J26" s="651" t="s">
        <v>1</v>
      </c>
    </row>
    <row r="27" spans="1:10" ht="14.4" customHeight="1" x14ac:dyDescent="0.3">
      <c r="A27" s="647" t="s">
        <v>527</v>
      </c>
      <c r="B27" s="648" t="s">
        <v>327</v>
      </c>
      <c r="C27" s="649">
        <v>0.95679999999999998</v>
      </c>
      <c r="D27" s="649">
        <v>0</v>
      </c>
      <c r="E27" s="649"/>
      <c r="F27" s="649">
        <v>0</v>
      </c>
      <c r="G27" s="649">
        <v>0.59539866519266671</v>
      </c>
      <c r="H27" s="649">
        <v>-0.59539866519266671</v>
      </c>
      <c r="I27" s="650">
        <v>0</v>
      </c>
      <c r="J27" s="651" t="s">
        <v>1</v>
      </c>
    </row>
    <row r="28" spans="1:10" ht="14.4" customHeight="1" x14ac:dyDescent="0.3">
      <c r="A28" s="647" t="s">
        <v>527</v>
      </c>
      <c r="B28" s="648" t="s">
        <v>529</v>
      </c>
      <c r="C28" s="649">
        <v>327.94749000000002</v>
      </c>
      <c r="D28" s="649">
        <v>488.76709</v>
      </c>
      <c r="E28" s="649"/>
      <c r="F28" s="649">
        <v>739.91050999999993</v>
      </c>
      <c r="G28" s="649">
        <v>646.94469054612466</v>
      </c>
      <c r="H28" s="649">
        <v>92.96581945387527</v>
      </c>
      <c r="I28" s="650">
        <v>1.1436997950711942</v>
      </c>
      <c r="J28" s="651" t="s">
        <v>530</v>
      </c>
    </row>
    <row r="29" spans="1:10" ht="14.4" customHeight="1" x14ac:dyDescent="0.3">
      <c r="A29" s="647" t="s">
        <v>524</v>
      </c>
      <c r="B29" s="648" t="s">
        <v>524</v>
      </c>
      <c r="C29" s="649" t="s">
        <v>524</v>
      </c>
      <c r="D29" s="649" t="s">
        <v>524</v>
      </c>
      <c r="E29" s="649"/>
      <c r="F29" s="649" t="s">
        <v>524</v>
      </c>
      <c r="G29" s="649" t="s">
        <v>524</v>
      </c>
      <c r="H29" s="649" t="s">
        <v>524</v>
      </c>
      <c r="I29" s="650" t="s">
        <v>524</v>
      </c>
      <c r="J29" s="651" t="s">
        <v>531</v>
      </c>
    </row>
    <row r="30" spans="1:10" ht="14.4" customHeight="1" x14ac:dyDescent="0.3">
      <c r="A30" s="647" t="s">
        <v>532</v>
      </c>
      <c r="B30" s="648" t="s">
        <v>533</v>
      </c>
      <c r="C30" s="649" t="s">
        <v>524</v>
      </c>
      <c r="D30" s="649" t="s">
        <v>524</v>
      </c>
      <c r="E30" s="649"/>
      <c r="F30" s="649" t="s">
        <v>524</v>
      </c>
      <c r="G30" s="649" t="s">
        <v>524</v>
      </c>
      <c r="H30" s="649" t="s">
        <v>524</v>
      </c>
      <c r="I30" s="650" t="s">
        <v>524</v>
      </c>
      <c r="J30" s="651" t="s">
        <v>0</v>
      </c>
    </row>
    <row r="31" spans="1:10" ht="14.4" customHeight="1" x14ac:dyDescent="0.3">
      <c r="A31" s="647" t="s">
        <v>532</v>
      </c>
      <c r="B31" s="648" t="s">
        <v>318</v>
      </c>
      <c r="C31" s="649">
        <v>136.91926999999998</v>
      </c>
      <c r="D31" s="649">
        <v>133.44980000000001</v>
      </c>
      <c r="E31" s="649"/>
      <c r="F31" s="649">
        <v>130.15191999999999</v>
      </c>
      <c r="G31" s="649">
        <v>144.68355505078668</v>
      </c>
      <c r="H31" s="649">
        <v>-14.53163505078669</v>
      </c>
      <c r="I31" s="650">
        <v>0.89956263484342913</v>
      </c>
      <c r="J31" s="651" t="s">
        <v>1</v>
      </c>
    </row>
    <row r="32" spans="1:10" ht="14.4" customHeight="1" x14ac:dyDescent="0.3">
      <c r="A32" s="647" t="s">
        <v>532</v>
      </c>
      <c r="B32" s="648" t="s">
        <v>325</v>
      </c>
      <c r="C32" s="649">
        <v>2.1586100000000004</v>
      </c>
      <c r="D32" s="649">
        <v>1.58311</v>
      </c>
      <c r="E32" s="649"/>
      <c r="F32" s="649">
        <v>0.67459000000000002</v>
      </c>
      <c r="G32" s="649">
        <v>1.5466629322406666</v>
      </c>
      <c r="H32" s="649">
        <v>-0.87207293224066662</v>
      </c>
      <c r="I32" s="650">
        <v>0.43615838069042911</v>
      </c>
      <c r="J32" s="651" t="s">
        <v>1</v>
      </c>
    </row>
    <row r="33" spans="1:10" ht="14.4" customHeight="1" x14ac:dyDescent="0.3">
      <c r="A33" s="647" t="s">
        <v>532</v>
      </c>
      <c r="B33" s="648" t="s">
        <v>327</v>
      </c>
      <c r="C33" s="649" t="s">
        <v>524</v>
      </c>
      <c r="D33" s="649">
        <v>2.0585</v>
      </c>
      <c r="E33" s="649"/>
      <c r="F33" s="649">
        <v>0</v>
      </c>
      <c r="G33" s="649">
        <v>1.1907973303853334</v>
      </c>
      <c r="H33" s="649">
        <v>-1.1907973303853334</v>
      </c>
      <c r="I33" s="650">
        <v>0</v>
      </c>
      <c r="J33" s="651" t="s">
        <v>1</v>
      </c>
    </row>
    <row r="34" spans="1:10" ht="14.4" customHeight="1" x14ac:dyDescent="0.3">
      <c r="A34" s="647" t="s">
        <v>532</v>
      </c>
      <c r="B34" s="648" t="s">
        <v>534</v>
      </c>
      <c r="C34" s="649">
        <v>139.07787999999999</v>
      </c>
      <c r="D34" s="649">
        <v>137.09141000000002</v>
      </c>
      <c r="E34" s="649"/>
      <c r="F34" s="649">
        <v>130.82650999999998</v>
      </c>
      <c r="G34" s="649">
        <v>147.42101531341268</v>
      </c>
      <c r="H34" s="649">
        <v>-16.594505313412697</v>
      </c>
      <c r="I34" s="650">
        <v>0.88743460165341237</v>
      </c>
      <c r="J34" s="651" t="s">
        <v>530</v>
      </c>
    </row>
    <row r="35" spans="1:10" ht="14.4" customHeight="1" x14ac:dyDescent="0.3">
      <c r="A35" s="647" t="s">
        <v>524</v>
      </c>
      <c r="B35" s="648" t="s">
        <v>524</v>
      </c>
      <c r="C35" s="649" t="s">
        <v>524</v>
      </c>
      <c r="D35" s="649" t="s">
        <v>524</v>
      </c>
      <c r="E35" s="649"/>
      <c r="F35" s="649" t="s">
        <v>524</v>
      </c>
      <c r="G35" s="649" t="s">
        <v>524</v>
      </c>
      <c r="H35" s="649" t="s">
        <v>524</v>
      </c>
      <c r="I35" s="650" t="s">
        <v>524</v>
      </c>
      <c r="J35" s="651" t="s">
        <v>531</v>
      </c>
    </row>
    <row r="36" spans="1:10" ht="14.4" customHeight="1" x14ac:dyDescent="0.3">
      <c r="A36" s="647" t="s">
        <v>535</v>
      </c>
      <c r="B36" s="648" t="s">
        <v>536</v>
      </c>
      <c r="C36" s="649" t="s">
        <v>524</v>
      </c>
      <c r="D36" s="649" t="s">
        <v>524</v>
      </c>
      <c r="E36" s="649"/>
      <c r="F36" s="649" t="s">
        <v>524</v>
      </c>
      <c r="G36" s="649" t="s">
        <v>524</v>
      </c>
      <c r="H36" s="649" t="s">
        <v>524</v>
      </c>
      <c r="I36" s="650" t="s">
        <v>524</v>
      </c>
      <c r="J36" s="651" t="s">
        <v>0</v>
      </c>
    </row>
    <row r="37" spans="1:10" ht="14.4" customHeight="1" x14ac:dyDescent="0.3">
      <c r="A37" s="647" t="s">
        <v>535</v>
      </c>
      <c r="B37" s="648" t="s">
        <v>318</v>
      </c>
      <c r="C37" s="649">
        <v>129.56178</v>
      </c>
      <c r="D37" s="649">
        <v>120.19439</v>
      </c>
      <c r="E37" s="649"/>
      <c r="F37" s="649">
        <v>143.49177</v>
      </c>
      <c r="G37" s="649">
        <v>163.877046171692</v>
      </c>
      <c r="H37" s="649">
        <v>-20.385276171691999</v>
      </c>
      <c r="I37" s="650">
        <v>0.87560627526606383</v>
      </c>
      <c r="J37" s="651" t="s">
        <v>1</v>
      </c>
    </row>
    <row r="38" spans="1:10" ht="14.4" customHeight="1" x14ac:dyDescent="0.3">
      <c r="A38" s="647" t="s">
        <v>535</v>
      </c>
      <c r="B38" s="648" t="s">
        <v>325</v>
      </c>
      <c r="C38" s="649">
        <v>4.45845</v>
      </c>
      <c r="D38" s="649">
        <v>3.1336100000000005</v>
      </c>
      <c r="E38" s="649"/>
      <c r="F38" s="649">
        <v>0.24451999999999999</v>
      </c>
      <c r="G38" s="649">
        <v>16.224081560362666</v>
      </c>
      <c r="H38" s="649">
        <v>-15.979561560362667</v>
      </c>
      <c r="I38" s="650">
        <v>1.507142324761181E-2</v>
      </c>
      <c r="J38" s="651" t="s">
        <v>1</v>
      </c>
    </row>
    <row r="39" spans="1:10" ht="14.4" customHeight="1" x14ac:dyDescent="0.3">
      <c r="A39" s="647" t="s">
        <v>535</v>
      </c>
      <c r="B39" s="648" t="s">
        <v>537</v>
      </c>
      <c r="C39" s="649">
        <v>134.02023</v>
      </c>
      <c r="D39" s="649">
        <v>123.328</v>
      </c>
      <c r="E39" s="649"/>
      <c r="F39" s="649">
        <v>143.73629</v>
      </c>
      <c r="G39" s="649">
        <v>180.10112773205466</v>
      </c>
      <c r="H39" s="649">
        <v>-36.364837732054667</v>
      </c>
      <c r="I39" s="650">
        <v>0.79808656286618906</v>
      </c>
      <c r="J39" s="651" t="s">
        <v>530</v>
      </c>
    </row>
    <row r="40" spans="1:10" ht="14.4" customHeight="1" x14ac:dyDescent="0.3">
      <c r="A40" s="647" t="s">
        <v>524</v>
      </c>
      <c r="B40" s="648" t="s">
        <v>524</v>
      </c>
      <c r="C40" s="649" t="s">
        <v>524</v>
      </c>
      <c r="D40" s="649" t="s">
        <v>524</v>
      </c>
      <c r="E40" s="649"/>
      <c r="F40" s="649" t="s">
        <v>524</v>
      </c>
      <c r="G40" s="649" t="s">
        <v>524</v>
      </c>
      <c r="H40" s="649" t="s">
        <v>524</v>
      </c>
      <c r="I40" s="650" t="s">
        <v>524</v>
      </c>
      <c r="J40" s="651" t="s">
        <v>531</v>
      </c>
    </row>
    <row r="41" spans="1:10" ht="14.4" customHeight="1" x14ac:dyDescent="0.3">
      <c r="A41" s="647" t="s">
        <v>538</v>
      </c>
      <c r="B41" s="648" t="s">
        <v>539</v>
      </c>
      <c r="C41" s="649" t="s">
        <v>524</v>
      </c>
      <c r="D41" s="649" t="s">
        <v>524</v>
      </c>
      <c r="E41" s="649"/>
      <c r="F41" s="649" t="s">
        <v>524</v>
      </c>
      <c r="G41" s="649" t="s">
        <v>524</v>
      </c>
      <c r="H41" s="649" t="s">
        <v>524</v>
      </c>
      <c r="I41" s="650" t="s">
        <v>524</v>
      </c>
      <c r="J41" s="651" t="s">
        <v>0</v>
      </c>
    </row>
    <row r="42" spans="1:10" ht="14.4" customHeight="1" x14ac:dyDescent="0.3">
      <c r="A42" s="647" t="s">
        <v>538</v>
      </c>
      <c r="B42" s="648" t="s">
        <v>318</v>
      </c>
      <c r="C42" s="649">
        <v>64.789069999999995</v>
      </c>
      <c r="D42" s="649">
        <v>61.02129</v>
      </c>
      <c r="E42" s="649"/>
      <c r="F42" s="649">
        <v>66.761169999999993</v>
      </c>
      <c r="G42" s="649">
        <v>68.803042542686001</v>
      </c>
      <c r="H42" s="649">
        <v>-2.0418725426860078</v>
      </c>
      <c r="I42" s="650">
        <v>0.97032293242818135</v>
      </c>
      <c r="J42" s="651" t="s">
        <v>1</v>
      </c>
    </row>
    <row r="43" spans="1:10" ht="14.4" customHeight="1" x14ac:dyDescent="0.3">
      <c r="A43" s="647" t="s">
        <v>538</v>
      </c>
      <c r="B43" s="648" t="s">
        <v>325</v>
      </c>
      <c r="C43" s="649">
        <v>0.77826999999999991</v>
      </c>
      <c r="D43" s="649">
        <v>0.42793000000000003</v>
      </c>
      <c r="E43" s="649"/>
      <c r="F43" s="649">
        <v>0.35821999999999998</v>
      </c>
      <c r="G43" s="649">
        <v>0.41632095127200003</v>
      </c>
      <c r="H43" s="649">
        <v>-5.8100951272000045E-2</v>
      </c>
      <c r="I43" s="650">
        <v>0.86044192324579827</v>
      </c>
      <c r="J43" s="651" t="s">
        <v>1</v>
      </c>
    </row>
    <row r="44" spans="1:10" ht="14.4" customHeight="1" x14ac:dyDescent="0.3">
      <c r="A44" s="647" t="s">
        <v>538</v>
      </c>
      <c r="B44" s="648" t="s">
        <v>327</v>
      </c>
      <c r="C44" s="649">
        <v>60.98057</v>
      </c>
      <c r="D44" s="649">
        <v>64.782679999999999</v>
      </c>
      <c r="E44" s="649"/>
      <c r="F44" s="649">
        <v>61.566839999999999</v>
      </c>
      <c r="G44" s="649">
        <v>58.213809421190668</v>
      </c>
      <c r="H44" s="649">
        <v>3.3530305788093315</v>
      </c>
      <c r="I44" s="650">
        <v>1.0575985425476859</v>
      </c>
      <c r="J44" s="651" t="s">
        <v>1</v>
      </c>
    </row>
    <row r="45" spans="1:10" ht="14.4" customHeight="1" x14ac:dyDescent="0.3">
      <c r="A45" s="647" t="s">
        <v>538</v>
      </c>
      <c r="B45" s="648" t="s">
        <v>540</v>
      </c>
      <c r="C45" s="649">
        <v>126.54791</v>
      </c>
      <c r="D45" s="649">
        <v>126.2319</v>
      </c>
      <c r="E45" s="649"/>
      <c r="F45" s="649">
        <v>128.68622999999999</v>
      </c>
      <c r="G45" s="649">
        <v>127.43317291514867</v>
      </c>
      <c r="H45" s="649">
        <v>1.2530570848513207</v>
      </c>
      <c r="I45" s="650">
        <v>1.0098330525418657</v>
      </c>
      <c r="J45" s="651" t="s">
        <v>530</v>
      </c>
    </row>
    <row r="46" spans="1:10" ht="14.4" customHeight="1" x14ac:dyDescent="0.3">
      <c r="A46" s="647" t="s">
        <v>524</v>
      </c>
      <c r="B46" s="648" t="s">
        <v>524</v>
      </c>
      <c r="C46" s="649" t="s">
        <v>524</v>
      </c>
      <c r="D46" s="649" t="s">
        <v>524</v>
      </c>
      <c r="E46" s="649"/>
      <c r="F46" s="649" t="s">
        <v>524</v>
      </c>
      <c r="G46" s="649" t="s">
        <v>524</v>
      </c>
      <c r="H46" s="649" t="s">
        <v>524</v>
      </c>
      <c r="I46" s="650" t="s">
        <v>524</v>
      </c>
      <c r="J46" s="651" t="s">
        <v>531</v>
      </c>
    </row>
    <row r="47" spans="1:10" ht="14.4" customHeight="1" x14ac:dyDescent="0.3">
      <c r="A47" s="647" t="s">
        <v>541</v>
      </c>
      <c r="B47" s="648" t="s">
        <v>542</v>
      </c>
      <c r="C47" s="649" t="s">
        <v>524</v>
      </c>
      <c r="D47" s="649" t="s">
        <v>524</v>
      </c>
      <c r="E47" s="649"/>
      <c r="F47" s="649" t="s">
        <v>524</v>
      </c>
      <c r="G47" s="649" t="s">
        <v>524</v>
      </c>
      <c r="H47" s="649" t="s">
        <v>524</v>
      </c>
      <c r="I47" s="650" t="s">
        <v>524</v>
      </c>
      <c r="J47" s="651" t="s">
        <v>0</v>
      </c>
    </row>
    <row r="48" spans="1:10" ht="14.4" customHeight="1" x14ac:dyDescent="0.3">
      <c r="A48" s="647" t="s">
        <v>541</v>
      </c>
      <c r="B48" s="648" t="s">
        <v>318</v>
      </c>
      <c r="C48" s="649" t="s">
        <v>524</v>
      </c>
      <c r="D48" s="649" t="s">
        <v>524</v>
      </c>
      <c r="E48" s="649"/>
      <c r="F48" s="649">
        <v>0</v>
      </c>
      <c r="G48" s="649">
        <v>70.666666666666671</v>
      </c>
      <c r="H48" s="649">
        <v>-70.666666666666671</v>
      </c>
      <c r="I48" s="650">
        <v>0</v>
      </c>
      <c r="J48" s="651" t="s">
        <v>1</v>
      </c>
    </row>
    <row r="49" spans="1:10" ht="14.4" customHeight="1" x14ac:dyDescent="0.3">
      <c r="A49" s="647" t="s">
        <v>541</v>
      </c>
      <c r="B49" s="648" t="s">
        <v>325</v>
      </c>
      <c r="C49" s="649" t="s">
        <v>524</v>
      </c>
      <c r="D49" s="649" t="s">
        <v>524</v>
      </c>
      <c r="E49" s="649"/>
      <c r="F49" s="649">
        <v>0</v>
      </c>
      <c r="G49" s="649">
        <v>8</v>
      </c>
      <c r="H49" s="649">
        <v>-8</v>
      </c>
      <c r="I49" s="650">
        <v>0</v>
      </c>
      <c r="J49" s="651" t="s">
        <v>1</v>
      </c>
    </row>
    <row r="50" spans="1:10" ht="14.4" customHeight="1" x14ac:dyDescent="0.3">
      <c r="A50" s="647" t="s">
        <v>541</v>
      </c>
      <c r="B50" s="648" t="s">
        <v>543</v>
      </c>
      <c r="C50" s="649" t="s">
        <v>524</v>
      </c>
      <c r="D50" s="649" t="s">
        <v>524</v>
      </c>
      <c r="E50" s="649"/>
      <c r="F50" s="649">
        <v>0</v>
      </c>
      <c r="G50" s="649">
        <v>78.666666666666671</v>
      </c>
      <c r="H50" s="649">
        <v>-78.666666666666671</v>
      </c>
      <c r="I50" s="650">
        <v>0</v>
      </c>
      <c r="J50" s="651" t="s">
        <v>530</v>
      </c>
    </row>
    <row r="51" spans="1:10" ht="14.4" customHeight="1" x14ac:dyDescent="0.3">
      <c r="A51" s="647" t="s">
        <v>524</v>
      </c>
      <c r="B51" s="648" t="s">
        <v>524</v>
      </c>
      <c r="C51" s="649" t="s">
        <v>524</v>
      </c>
      <c r="D51" s="649" t="s">
        <v>524</v>
      </c>
      <c r="E51" s="649"/>
      <c r="F51" s="649" t="s">
        <v>524</v>
      </c>
      <c r="G51" s="649" t="s">
        <v>524</v>
      </c>
      <c r="H51" s="649" t="s">
        <v>524</v>
      </c>
      <c r="I51" s="650" t="s">
        <v>524</v>
      </c>
      <c r="J51" s="651" t="s">
        <v>531</v>
      </c>
    </row>
    <row r="52" spans="1:10" ht="14.4" customHeight="1" x14ac:dyDescent="0.3">
      <c r="A52" s="647" t="s">
        <v>522</v>
      </c>
      <c r="B52" s="648" t="s">
        <v>525</v>
      </c>
      <c r="C52" s="649">
        <v>727.59351000000015</v>
      </c>
      <c r="D52" s="649">
        <v>875.41840000000002</v>
      </c>
      <c r="E52" s="649"/>
      <c r="F52" s="649">
        <v>1143.1595399999999</v>
      </c>
      <c r="G52" s="649">
        <v>1180.5666731734075</v>
      </c>
      <c r="H52" s="649">
        <v>-37.407133173407601</v>
      </c>
      <c r="I52" s="650">
        <v>0.96831425617592959</v>
      </c>
      <c r="J52" s="651" t="s">
        <v>526</v>
      </c>
    </row>
  </sheetData>
  <mergeCells count="3">
    <mergeCell ref="F3:I3"/>
    <mergeCell ref="C4:D4"/>
    <mergeCell ref="A1:I1"/>
  </mergeCells>
  <conditionalFormatting sqref="F16 F53:F65537">
    <cfRule type="cellIs" dxfId="76" priority="18" stopIfTrue="1" operator="greaterThan">
      <formula>1</formula>
    </cfRule>
  </conditionalFormatting>
  <conditionalFormatting sqref="H5:H15">
    <cfRule type="expression" dxfId="75" priority="14">
      <formula>$H5&gt;0</formula>
    </cfRule>
  </conditionalFormatting>
  <conditionalFormatting sqref="I5:I15">
    <cfRule type="expression" dxfId="74" priority="15">
      <formula>$I5&gt;1</formula>
    </cfRule>
  </conditionalFormatting>
  <conditionalFormatting sqref="B5:B15">
    <cfRule type="expression" dxfId="73" priority="11">
      <formula>OR($J5="NS",$J5="SumaNS",$J5="Účet")</formula>
    </cfRule>
  </conditionalFormatting>
  <conditionalFormatting sqref="B5:D15 F5:I15">
    <cfRule type="expression" dxfId="72" priority="17">
      <formula>AND($J5&lt;&gt;"",$J5&lt;&gt;"mezeraKL")</formula>
    </cfRule>
  </conditionalFormatting>
  <conditionalFormatting sqref="B5:D15 F5:I15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0" priority="13">
      <formula>OR($J5="SumaNS",$J5="NS")</formula>
    </cfRule>
  </conditionalFormatting>
  <conditionalFormatting sqref="A5:A15">
    <cfRule type="expression" dxfId="69" priority="9">
      <formula>AND($J5&lt;&gt;"mezeraKL",$J5&lt;&gt;"")</formula>
    </cfRule>
  </conditionalFormatting>
  <conditionalFormatting sqref="A5:A15">
    <cfRule type="expression" dxfId="68" priority="10">
      <formula>AND($J5&lt;&gt;"",$J5&lt;&gt;"mezeraKL")</formula>
    </cfRule>
  </conditionalFormatting>
  <conditionalFormatting sqref="H17:H52">
    <cfRule type="expression" dxfId="67" priority="5">
      <formula>$H17&gt;0</formula>
    </cfRule>
  </conditionalFormatting>
  <conditionalFormatting sqref="A17:A52">
    <cfRule type="expression" dxfId="66" priority="2">
      <formula>AND($J17&lt;&gt;"mezeraKL",$J17&lt;&gt;"")</formula>
    </cfRule>
  </conditionalFormatting>
  <conditionalFormatting sqref="I17:I52">
    <cfRule type="expression" dxfId="65" priority="6">
      <formula>$I17&gt;1</formula>
    </cfRule>
  </conditionalFormatting>
  <conditionalFormatting sqref="B17:B52">
    <cfRule type="expression" dxfId="64" priority="1">
      <formula>OR($J17="NS",$J17="SumaNS",$J17="Účet")</formula>
    </cfRule>
  </conditionalFormatting>
  <conditionalFormatting sqref="A17:D52 F17:I52">
    <cfRule type="expression" dxfId="63" priority="8">
      <formula>AND($J17&lt;&gt;"",$J17&lt;&gt;"mezeraKL")</formula>
    </cfRule>
  </conditionalFormatting>
  <conditionalFormatting sqref="B17:D52 F17:I52">
    <cfRule type="expression" dxfId="6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2 F17:I52">
    <cfRule type="expression" dxfId="6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190.71088856422443</v>
      </c>
      <c r="M3" s="207">
        <f>SUBTOTAL(9,M5:M1048576)</f>
        <v>5966.2999999999993</v>
      </c>
      <c r="N3" s="208">
        <f>SUBTOTAL(9,N5:N1048576)</f>
        <v>1137838.3744407322</v>
      </c>
    </row>
    <row r="4" spans="1:14" s="337" customFormat="1" ht="14.4" customHeight="1" thickBot="1" x14ac:dyDescent="0.35">
      <c r="A4" s="652" t="s">
        <v>4</v>
      </c>
      <c r="B4" s="653" t="s">
        <v>5</v>
      </c>
      <c r="C4" s="653" t="s">
        <v>0</v>
      </c>
      <c r="D4" s="653" t="s">
        <v>6</v>
      </c>
      <c r="E4" s="653" t="s">
        <v>7</v>
      </c>
      <c r="F4" s="653" t="s">
        <v>1</v>
      </c>
      <c r="G4" s="653" t="s">
        <v>8</v>
      </c>
      <c r="H4" s="653" t="s">
        <v>9</v>
      </c>
      <c r="I4" s="653" t="s">
        <v>10</v>
      </c>
      <c r="J4" s="654" t="s">
        <v>11</v>
      </c>
      <c r="K4" s="654" t="s">
        <v>12</v>
      </c>
      <c r="L4" s="655" t="s">
        <v>184</v>
      </c>
      <c r="M4" s="655" t="s">
        <v>13</v>
      </c>
      <c r="N4" s="656" t="s">
        <v>201</v>
      </c>
    </row>
    <row r="5" spans="1:14" ht="14.4" customHeight="1" x14ac:dyDescent="0.3">
      <c r="A5" s="657" t="s">
        <v>522</v>
      </c>
      <c r="B5" s="658" t="s">
        <v>1680</v>
      </c>
      <c r="C5" s="659" t="s">
        <v>527</v>
      </c>
      <c r="D5" s="660" t="s">
        <v>1681</v>
      </c>
      <c r="E5" s="659" t="s">
        <v>544</v>
      </c>
      <c r="F5" s="660" t="s">
        <v>1686</v>
      </c>
      <c r="G5" s="659"/>
      <c r="H5" s="659" t="s">
        <v>545</v>
      </c>
      <c r="I5" s="659" t="s">
        <v>546</v>
      </c>
      <c r="J5" s="659" t="s">
        <v>547</v>
      </c>
      <c r="K5" s="659" t="s">
        <v>548</v>
      </c>
      <c r="L5" s="661">
        <v>94.899999999999991</v>
      </c>
      <c r="M5" s="661">
        <v>1</v>
      </c>
      <c r="N5" s="662">
        <v>94.899999999999991</v>
      </c>
    </row>
    <row r="6" spans="1:14" ht="14.4" customHeight="1" x14ac:dyDescent="0.3">
      <c r="A6" s="663" t="s">
        <v>522</v>
      </c>
      <c r="B6" s="664" t="s">
        <v>1680</v>
      </c>
      <c r="C6" s="665" t="s">
        <v>527</v>
      </c>
      <c r="D6" s="666" t="s">
        <v>1681</v>
      </c>
      <c r="E6" s="665" t="s">
        <v>544</v>
      </c>
      <c r="F6" s="666" t="s">
        <v>1686</v>
      </c>
      <c r="G6" s="665"/>
      <c r="H6" s="665" t="s">
        <v>549</v>
      </c>
      <c r="I6" s="665" t="s">
        <v>549</v>
      </c>
      <c r="J6" s="665" t="s">
        <v>550</v>
      </c>
      <c r="K6" s="665" t="s">
        <v>551</v>
      </c>
      <c r="L6" s="667">
        <v>103.31999999999998</v>
      </c>
      <c r="M6" s="667">
        <v>1</v>
      </c>
      <c r="N6" s="668">
        <v>103.31999999999998</v>
      </c>
    </row>
    <row r="7" spans="1:14" ht="14.4" customHeight="1" x14ac:dyDescent="0.3">
      <c r="A7" s="663" t="s">
        <v>522</v>
      </c>
      <c r="B7" s="664" t="s">
        <v>1680</v>
      </c>
      <c r="C7" s="665" t="s">
        <v>527</v>
      </c>
      <c r="D7" s="666" t="s">
        <v>1681</v>
      </c>
      <c r="E7" s="665" t="s">
        <v>544</v>
      </c>
      <c r="F7" s="666" t="s">
        <v>1686</v>
      </c>
      <c r="G7" s="665" t="s">
        <v>552</v>
      </c>
      <c r="H7" s="665" t="s">
        <v>553</v>
      </c>
      <c r="I7" s="665" t="s">
        <v>553</v>
      </c>
      <c r="J7" s="665" t="s">
        <v>554</v>
      </c>
      <c r="K7" s="665" t="s">
        <v>555</v>
      </c>
      <c r="L7" s="667">
        <v>171.59988479599431</v>
      </c>
      <c r="M7" s="667">
        <v>137</v>
      </c>
      <c r="N7" s="668">
        <v>23509.184217051221</v>
      </c>
    </row>
    <row r="8" spans="1:14" ht="14.4" customHeight="1" x14ac:dyDescent="0.3">
      <c r="A8" s="663" t="s">
        <v>522</v>
      </c>
      <c r="B8" s="664" t="s">
        <v>1680</v>
      </c>
      <c r="C8" s="665" t="s">
        <v>527</v>
      </c>
      <c r="D8" s="666" t="s">
        <v>1681</v>
      </c>
      <c r="E8" s="665" t="s">
        <v>544</v>
      </c>
      <c r="F8" s="666" t="s">
        <v>1686</v>
      </c>
      <c r="G8" s="665" t="s">
        <v>552</v>
      </c>
      <c r="H8" s="665" t="s">
        <v>556</v>
      </c>
      <c r="I8" s="665" t="s">
        <v>556</v>
      </c>
      <c r="J8" s="665" t="s">
        <v>557</v>
      </c>
      <c r="K8" s="665" t="s">
        <v>558</v>
      </c>
      <c r="L8" s="667">
        <v>173.69</v>
      </c>
      <c r="M8" s="667">
        <v>2</v>
      </c>
      <c r="N8" s="668">
        <v>347.38</v>
      </c>
    </row>
    <row r="9" spans="1:14" ht="14.4" customHeight="1" x14ac:dyDescent="0.3">
      <c r="A9" s="663" t="s">
        <v>522</v>
      </c>
      <c r="B9" s="664" t="s">
        <v>1680</v>
      </c>
      <c r="C9" s="665" t="s">
        <v>527</v>
      </c>
      <c r="D9" s="666" t="s">
        <v>1681</v>
      </c>
      <c r="E9" s="665" t="s">
        <v>544</v>
      </c>
      <c r="F9" s="666" t="s">
        <v>1686</v>
      </c>
      <c r="G9" s="665" t="s">
        <v>552</v>
      </c>
      <c r="H9" s="665" t="s">
        <v>559</v>
      </c>
      <c r="I9" s="665" t="s">
        <v>559</v>
      </c>
      <c r="J9" s="665" t="s">
        <v>560</v>
      </c>
      <c r="K9" s="665" t="s">
        <v>558</v>
      </c>
      <c r="L9" s="667">
        <v>142.99999678726857</v>
      </c>
      <c r="M9" s="667">
        <v>8</v>
      </c>
      <c r="N9" s="668">
        <v>1143.9999742981486</v>
      </c>
    </row>
    <row r="10" spans="1:14" ht="14.4" customHeight="1" x14ac:dyDescent="0.3">
      <c r="A10" s="663" t="s">
        <v>522</v>
      </c>
      <c r="B10" s="664" t="s">
        <v>1680</v>
      </c>
      <c r="C10" s="665" t="s">
        <v>527</v>
      </c>
      <c r="D10" s="666" t="s">
        <v>1681</v>
      </c>
      <c r="E10" s="665" t="s">
        <v>544</v>
      </c>
      <c r="F10" s="666" t="s">
        <v>1686</v>
      </c>
      <c r="G10" s="665" t="s">
        <v>552</v>
      </c>
      <c r="H10" s="665" t="s">
        <v>561</v>
      </c>
      <c r="I10" s="665" t="s">
        <v>561</v>
      </c>
      <c r="J10" s="665" t="s">
        <v>560</v>
      </c>
      <c r="K10" s="665" t="s">
        <v>562</v>
      </c>
      <c r="L10" s="667">
        <v>126.5</v>
      </c>
      <c r="M10" s="667">
        <v>1</v>
      </c>
      <c r="N10" s="668">
        <v>126.5</v>
      </c>
    </row>
    <row r="11" spans="1:14" ht="14.4" customHeight="1" x14ac:dyDescent="0.3">
      <c r="A11" s="663" t="s">
        <v>522</v>
      </c>
      <c r="B11" s="664" t="s">
        <v>1680</v>
      </c>
      <c r="C11" s="665" t="s">
        <v>527</v>
      </c>
      <c r="D11" s="666" t="s">
        <v>1681</v>
      </c>
      <c r="E11" s="665" t="s">
        <v>544</v>
      </c>
      <c r="F11" s="666" t="s">
        <v>1686</v>
      </c>
      <c r="G11" s="665" t="s">
        <v>552</v>
      </c>
      <c r="H11" s="665" t="s">
        <v>563</v>
      </c>
      <c r="I11" s="665" t="s">
        <v>563</v>
      </c>
      <c r="J11" s="665" t="s">
        <v>554</v>
      </c>
      <c r="K11" s="665" t="s">
        <v>564</v>
      </c>
      <c r="L11" s="667">
        <v>92.95</v>
      </c>
      <c r="M11" s="667">
        <v>1</v>
      </c>
      <c r="N11" s="668">
        <v>92.95</v>
      </c>
    </row>
    <row r="12" spans="1:14" ht="14.4" customHeight="1" x14ac:dyDescent="0.3">
      <c r="A12" s="663" t="s">
        <v>522</v>
      </c>
      <c r="B12" s="664" t="s">
        <v>1680</v>
      </c>
      <c r="C12" s="665" t="s">
        <v>527</v>
      </c>
      <c r="D12" s="666" t="s">
        <v>1681</v>
      </c>
      <c r="E12" s="665" t="s">
        <v>544</v>
      </c>
      <c r="F12" s="666" t="s">
        <v>1686</v>
      </c>
      <c r="G12" s="665" t="s">
        <v>552</v>
      </c>
      <c r="H12" s="665" t="s">
        <v>565</v>
      </c>
      <c r="I12" s="665" t="s">
        <v>565</v>
      </c>
      <c r="J12" s="665" t="s">
        <v>554</v>
      </c>
      <c r="K12" s="665" t="s">
        <v>566</v>
      </c>
      <c r="L12" s="667">
        <v>93.499999914074081</v>
      </c>
      <c r="M12" s="667">
        <v>57</v>
      </c>
      <c r="N12" s="668">
        <v>5329.4999951022228</v>
      </c>
    </row>
    <row r="13" spans="1:14" ht="14.4" customHeight="1" x14ac:dyDescent="0.3">
      <c r="A13" s="663" t="s">
        <v>522</v>
      </c>
      <c r="B13" s="664" t="s">
        <v>1680</v>
      </c>
      <c r="C13" s="665" t="s">
        <v>527</v>
      </c>
      <c r="D13" s="666" t="s">
        <v>1681</v>
      </c>
      <c r="E13" s="665" t="s">
        <v>544</v>
      </c>
      <c r="F13" s="666" t="s">
        <v>1686</v>
      </c>
      <c r="G13" s="665" t="s">
        <v>552</v>
      </c>
      <c r="H13" s="665" t="s">
        <v>567</v>
      </c>
      <c r="I13" s="665" t="s">
        <v>568</v>
      </c>
      <c r="J13" s="665" t="s">
        <v>569</v>
      </c>
      <c r="K13" s="665" t="s">
        <v>570</v>
      </c>
      <c r="L13" s="667">
        <v>87.030000000000015</v>
      </c>
      <c r="M13" s="667">
        <v>3</v>
      </c>
      <c r="N13" s="668">
        <v>261.09000000000003</v>
      </c>
    </row>
    <row r="14" spans="1:14" ht="14.4" customHeight="1" x14ac:dyDescent="0.3">
      <c r="A14" s="663" t="s">
        <v>522</v>
      </c>
      <c r="B14" s="664" t="s">
        <v>1680</v>
      </c>
      <c r="C14" s="665" t="s">
        <v>527</v>
      </c>
      <c r="D14" s="666" t="s">
        <v>1681</v>
      </c>
      <c r="E14" s="665" t="s">
        <v>544</v>
      </c>
      <c r="F14" s="666" t="s">
        <v>1686</v>
      </c>
      <c r="G14" s="665" t="s">
        <v>552</v>
      </c>
      <c r="H14" s="665" t="s">
        <v>571</v>
      </c>
      <c r="I14" s="665" t="s">
        <v>572</v>
      </c>
      <c r="J14" s="665" t="s">
        <v>573</v>
      </c>
      <c r="K14" s="665" t="s">
        <v>574</v>
      </c>
      <c r="L14" s="667">
        <v>96.820737864517952</v>
      </c>
      <c r="M14" s="667">
        <v>9</v>
      </c>
      <c r="N14" s="668">
        <v>871.38664078066154</v>
      </c>
    </row>
    <row r="15" spans="1:14" ht="14.4" customHeight="1" x14ac:dyDescent="0.3">
      <c r="A15" s="663" t="s">
        <v>522</v>
      </c>
      <c r="B15" s="664" t="s">
        <v>1680</v>
      </c>
      <c r="C15" s="665" t="s">
        <v>527</v>
      </c>
      <c r="D15" s="666" t="s">
        <v>1681</v>
      </c>
      <c r="E15" s="665" t="s">
        <v>544</v>
      </c>
      <c r="F15" s="666" t="s">
        <v>1686</v>
      </c>
      <c r="G15" s="665" t="s">
        <v>552</v>
      </c>
      <c r="H15" s="665" t="s">
        <v>575</v>
      </c>
      <c r="I15" s="665" t="s">
        <v>576</v>
      </c>
      <c r="J15" s="665" t="s">
        <v>577</v>
      </c>
      <c r="K15" s="665" t="s">
        <v>578</v>
      </c>
      <c r="L15" s="667">
        <v>167.61</v>
      </c>
      <c r="M15" s="667">
        <v>1</v>
      </c>
      <c r="N15" s="668">
        <v>167.61</v>
      </c>
    </row>
    <row r="16" spans="1:14" ht="14.4" customHeight="1" x14ac:dyDescent="0.3">
      <c r="A16" s="663" t="s">
        <v>522</v>
      </c>
      <c r="B16" s="664" t="s">
        <v>1680</v>
      </c>
      <c r="C16" s="665" t="s">
        <v>527</v>
      </c>
      <c r="D16" s="666" t="s">
        <v>1681</v>
      </c>
      <c r="E16" s="665" t="s">
        <v>544</v>
      </c>
      <c r="F16" s="666" t="s">
        <v>1686</v>
      </c>
      <c r="G16" s="665" t="s">
        <v>552</v>
      </c>
      <c r="H16" s="665" t="s">
        <v>579</v>
      </c>
      <c r="I16" s="665" t="s">
        <v>580</v>
      </c>
      <c r="J16" s="665" t="s">
        <v>581</v>
      </c>
      <c r="K16" s="665" t="s">
        <v>582</v>
      </c>
      <c r="L16" s="667">
        <v>64.539999908135584</v>
      </c>
      <c r="M16" s="667">
        <v>11</v>
      </c>
      <c r="N16" s="668">
        <v>709.93999898949141</v>
      </c>
    </row>
    <row r="17" spans="1:14" ht="14.4" customHeight="1" x14ac:dyDescent="0.3">
      <c r="A17" s="663" t="s">
        <v>522</v>
      </c>
      <c r="B17" s="664" t="s">
        <v>1680</v>
      </c>
      <c r="C17" s="665" t="s">
        <v>527</v>
      </c>
      <c r="D17" s="666" t="s">
        <v>1681</v>
      </c>
      <c r="E17" s="665" t="s">
        <v>544</v>
      </c>
      <c r="F17" s="666" t="s">
        <v>1686</v>
      </c>
      <c r="G17" s="665" t="s">
        <v>552</v>
      </c>
      <c r="H17" s="665" t="s">
        <v>583</v>
      </c>
      <c r="I17" s="665" t="s">
        <v>584</v>
      </c>
      <c r="J17" s="665" t="s">
        <v>585</v>
      </c>
      <c r="K17" s="665" t="s">
        <v>586</v>
      </c>
      <c r="L17" s="667">
        <v>79.525145631658035</v>
      </c>
      <c r="M17" s="667">
        <v>2</v>
      </c>
      <c r="N17" s="668">
        <v>159.05029126331607</v>
      </c>
    </row>
    <row r="18" spans="1:14" ht="14.4" customHeight="1" x14ac:dyDescent="0.3">
      <c r="A18" s="663" t="s">
        <v>522</v>
      </c>
      <c r="B18" s="664" t="s">
        <v>1680</v>
      </c>
      <c r="C18" s="665" t="s">
        <v>527</v>
      </c>
      <c r="D18" s="666" t="s">
        <v>1681</v>
      </c>
      <c r="E18" s="665" t="s">
        <v>544</v>
      </c>
      <c r="F18" s="666" t="s">
        <v>1686</v>
      </c>
      <c r="G18" s="665" t="s">
        <v>552</v>
      </c>
      <c r="H18" s="665" t="s">
        <v>587</v>
      </c>
      <c r="I18" s="665" t="s">
        <v>588</v>
      </c>
      <c r="J18" s="665" t="s">
        <v>589</v>
      </c>
      <c r="K18" s="665" t="s">
        <v>590</v>
      </c>
      <c r="L18" s="667">
        <v>74.171057465042523</v>
      </c>
      <c r="M18" s="667">
        <v>13</v>
      </c>
      <c r="N18" s="668">
        <v>964.22374704555273</v>
      </c>
    </row>
    <row r="19" spans="1:14" ht="14.4" customHeight="1" x14ac:dyDescent="0.3">
      <c r="A19" s="663" t="s">
        <v>522</v>
      </c>
      <c r="B19" s="664" t="s">
        <v>1680</v>
      </c>
      <c r="C19" s="665" t="s">
        <v>527</v>
      </c>
      <c r="D19" s="666" t="s">
        <v>1681</v>
      </c>
      <c r="E19" s="665" t="s">
        <v>544</v>
      </c>
      <c r="F19" s="666" t="s">
        <v>1686</v>
      </c>
      <c r="G19" s="665" t="s">
        <v>552</v>
      </c>
      <c r="H19" s="665" t="s">
        <v>591</v>
      </c>
      <c r="I19" s="665" t="s">
        <v>592</v>
      </c>
      <c r="J19" s="665" t="s">
        <v>593</v>
      </c>
      <c r="K19" s="665" t="s">
        <v>594</v>
      </c>
      <c r="L19" s="667">
        <v>86.140000000000015</v>
      </c>
      <c r="M19" s="667">
        <v>4</v>
      </c>
      <c r="N19" s="668">
        <v>344.56000000000006</v>
      </c>
    </row>
    <row r="20" spans="1:14" ht="14.4" customHeight="1" x14ac:dyDescent="0.3">
      <c r="A20" s="663" t="s">
        <v>522</v>
      </c>
      <c r="B20" s="664" t="s">
        <v>1680</v>
      </c>
      <c r="C20" s="665" t="s">
        <v>527</v>
      </c>
      <c r="D20" s="666" t="s">
        <v>1681</v>
      </c>
      <c r="E20" s="665" t="s">
        <v>544</v>
      </c>
      <c r="F20" s="666" t="s">
        <v>1686</v>
      </c>
      <c r="G20" s="665" t="s">
        <v>552</v>
      </c>
      <c r="H20" s="665" t="s">
        <v>595</v>
      </c>
      <c r="I20" s="665" t="s">
        <v>596</v>
      </c>
      <c r="J20" s="665" t="s">
        <v>597</v>
      </c>
      <c r="K20" s="665" t="s">
        <v>598</v>
      </c>
      <c r="L20" s="667">
        <v>65.460721514871253</v>
      </c>
      <c r="M20" s="667">
        <v>11</v>
      </c>
      <c r="N20" s="668">
        <v>720.06793666358374</v>
      </c>
    </row>
    <row r="21" spans="1:14" ht="14.4" customHeight="1" x14ac:dyDescent="0.3">
      <c r="A21" s="663" t="s">
        <v>522</v>
      </c>
      <c r="B21" s="664" t="s">
        <v>1680</v>
      </c>
      <c r="C21" s="665" t="s">
        <v>527</v>
      </c>
      <c r="D21" s="666" t="s">
        <v>1681</v>
      </c>
      <c r="E21" s="665" t="s">
        <v>544</v>
      </c>
      <c r="F21" s="666" t="s">
        <v>1686</v>
      </c>
      <c r="G21" s="665" t="s">
        <v>552</v>
      </c>
      <c r="H21" s="665" t="s">
        <v>599</v>
      </c>
      <c r="I21" s="665" t="s">
        <v>600</v>
      </c>
      <c r="J21" s="665" t="s">
        <v>601</v>
      </c>
      <c r="K21" s="665" t="s">
        <v>602</v>
      </c>
      <c r="L21" s="667">
        <v>27.750000474778318</v>
      </c>
      <c r="M21" s="667">
        <v>4</v>
      </c>
      <c r="N21" s="668">
        <v>111.00000189911327</v>
      </c>
    </row>
    <row r="22" spans="1:14" ht="14.4" customHeight="1" x14ac:dyDescent="0.3">
      <c r="A22" s="663" t="s">
        <v>522</v>
      </c>
      <c r="B22" s="664" t="s">
        <v>1680</v>
      </c>
      <c r="C22" s="665" t="s">
        <v>527</v>
      </c>
      <c r="D22" s="666" t="s">
        <v>1681</v>
      </c>
      <c r="E22" s="665" t="s">
        <v>544</v>
      </c>
      <c r="F22" s="666" t="s">
        <v>1686</v>
      </c>
      <c r="G22" s="665" t="s">
        <v>552</v>
      </c>
      <c r="H22" s="665" t="s">
        <v>603</v>
      </c>
      <c r="I22" s="665" t="s">
        <v>604</v>
      </c>
      <c r="J22" s="665" t="s">
        <v>605</v>
      </c>
      <c r="K22" s="665" t="s">
        <v>606</v>
      </c>
      <c r="L22" s="667">
        <v>40.169999999999995</v>
      </c>
      <c r="M22" s="667">
        <v>9</v>
      </c>
      <c r="N22" s="668">
        <v>361.53</v>
      </c>
    </row>
    <row r="23" spans="1:14" ht="14.4" customHeight="1" x14ac:dyDescent="0.3">
      <c r="A23" s="663" t="s">
        <v>522</v>
      </c>
      <c r="B23" s="664" t="s">
        <v>1680</v>
      </c>
      <c r="C23" s="665" t="s">
        <v>527</v>
      </c>
      <c r="D23" s="666" t="s">
        <v>1681</v>
      </c>
      <c r="E23" s="665" t="s">
        <v>544</v>
      </c>
      <c r="F23" s="666" t="s">
        <v>1686</v>
      </c>
      <c r="G23" s="665" t="s">
        <v>552</v>
      </c>
      <c r="H23" s="665" t="s">
        <v>607</v>
      </c>
      <c r="I23" s="665" t="s">
        <v>608</v>
      </c>
      <c r="J23" s="665" t="s">
        <v>605</v>
      </c>
      <c r="K23" s="665" t="s">
        <v>609</v>
      </c>
      <c r="L23" s="667">
        <v>77.609974959691371</v>
      </c>
      <c r="M23" s="667">
        <v>23</v>
      </c>
      <c r="N23" s="668">
        <v>1785.0294240729015</v>
      </c>
    </row>
    <row r="24" spans="1:14" ht="14.4" customHeight="1" x14ac:dyDescent="0.3">
      <c r="A24" s="663" t="s">
        <v>522</v>
      </c>
      <c r="B24" s="664" t="s">
        <v>1680</v>
      </c>
      <c r="C24" s="665" t="s">
        <v>527</v>
      </c>
      <c r="D24" s="666" t="s">
        <v>1681</v>
      </c>
      <c r="E24" s="665" t="s">
        <v>544</v>
      </c>
      <c r="F24" s="666" t="s">
        <v>1686</v>
      </c>
      <c r="G24" s="665" t="s">
        <v>552</v>
      </c>
      <c r="H24" s="665" t="s">
        <v>610</v>
      </c>
      <c r="I24" s="665" t="s">
        <v>611</v>
      </c>
      <c r="J24" s="665" t="s">
        <v>612</v>
      </c>
      <c r="K24" s="665" t="s">
        <v>613</v>
      </c>
      <c r="L24" s="667">
        <v>59.39</v>
      </c>
      <c r="M24" s="667">
        <v>2</v>
      </c>
      <c r="N24" s="668">
        <v>118.78</v>
      </c>
    </row>
    <row r="25" spans="1:14" ht="14.4" customHeight="1" x14ac:dyDescent="0.3">
      <c r="A25" s="663" t="s">
        <v>522</v>
      </c>
      <c r="B25" s="664" t="s">
        <v>1680</v>
      </c>
      <c r="C25" s="665" t="s">
        <v>527</v>
      </c>
      <c r="D25" s="666" t="s">
        <v>1681</v>
      </c>
      <c r="E25" s="665" t="s">
        <v>544</v>
      </c>
      <c r="F25" s="666" t="s">
        <v>1686</v>
      </c>
      <c r="G25" s="665" t="s">
        <v>552</v>
      </c>
      <c r="H25" s="665" t="s">
        <v>614</v>
      </c>
      <c r="I25" s="665" t="s">
        <v>615</v>
      </c>
      <c r="J25" s="665" t="s">
        <v>616</v>
      </c>
      <c r="K25" s="665" t="s">
        <v>617</v>
      </c>
      <c r="L25" s="667">
        <v>115.93979624780501</v>
      </c>
      <c r="M25" s="667">
        <v>11</v>
      </c>
      <c r="N25" s="668">
        <v>1275.3377587258551</v>
      </c>
    </row>
    <row r="26" spans="1:14" ht="14.4" customHeight="1" x14ac:dyDescent="0.3">
      <c r="A26" s="663" t="s">
        <v>522</v>
      </c>
      <c r="B26" s="664" t="s">
        <v>1680</v>
      </c>
      <c r="C26" s="665" t="s">
        <v>527</v>
      </c>
      <c r="D26" s="666" t="s">
        <v>1681</v>
      </c>
      <c r="E26" s="665" t="s">
        <v>544</v>
      </c>
      <c r="F26" s="666" t="s">
        <v>1686</v>
      </c>
      <c r="G26" s="665" t="s">
        <v>552</v>
      </c>
      <c r="H26" s="665" t="s">
        <v>618</v>
      </c>
      <c r="I26" s="665" t="s">
        <v>619</v>
      </c>
      <c r="J26" s="665" t="s">
        <v>620</v>
      </c>
      <c r="K26" s="665" t="s">
        <v>621</v>
      </c>
      <c r="L26" s="667">
        <v>63.05</v>
      </c>
      <c r="M26" s="667">
        <v>1</v>
      </c>
      <c r="N26" s="668">
        <v>63.05</v>
      </c>
    </row>
    <row r="27" spans="1:14" ht="14.4" customHeight="1" x14ac:dyDescent="0.3">
      <c r="A27" s="663" t="s">
        <v>522</v>
      </c>
      <c r="B27" s="664" t="s">
        <v>1680</v>
      </c>
      <c r="C27" s="665" t="s">
        <v>527</v>
      </c>
      <c r="D27" s="666" t="s">
        <v>1681</v>
      </c>
      <c r="E27" s="665" t="s">
        <v>544</v>
      </c>
      <c r="F27" s="666" t="s">
        <v>1686</v>
      </c>
      <c r="G27" s="665" t="s">
        <v>552</v>
      </c>
      <c r="H27" s="665" t="s">
        <v>622</v>
      </c>
      <c r="I27" s="665" t="s">
        <v>623</v>
      </c>
      <c r="J27" s="665" t="s">
        <v>624</v>
      </c>
      <c r="K27" s="665" t="s">
        <v>625</v>
      </c>
      <c r="L27" s="667">
        <v>164.48</v>
      </c>
      <c r="M27" s="667">
        <v>1</v>
      </c>
      <c r="N27" s="668">
        <v>164.48</v>
      </c>
    </row>
    <row r="28" spans="1:14" ht="14.4" customHeight="1" x14ac:dyDescent="0.3">
      <c r="A28" s="663" t="s">
        <v>522</v>
      </c>
      <c r="B28" s="664" t="s">
        <v>1680</v>
      </c>
      <c r="C28" s="665" t="s">
        <v>527</v>
      </c>
      <c r="D28" s="666" t="s">
        <v>1681</v>
      </c>
      <c r="E28" s="665" t="s">
        <v>544</v>
      </c>
      <c r="F28" s="666" t="s">
        <v>1686</v>
      </c>
      <c r="G28" s="665" t="s">
        <v>552</v>
      </c>
      <c r="H28" s="665" t="s">
        <v>626</v>
      </c>
      <c r="I28" s="665" t="s">
        <v>627</v>
      </c>
      <c r="J28" s="665" t="s">
        <v>628</v>
      </c>
      <c r="K28" s="665" t="s">
        <v>629</v>
      </c>
      <c r="L28" s="667">
        <v>40.140000000000022</v>
      </c>
      <c r="M28" s="667">
        <v>1</v>
      </c>
      <c r="N28" s="668">
        <v>40.140000000000022</v>
      </c>
    </row>
    <row r="29" spans="1:14" ht="14.4" customHeight="1" x14ac:dyDescent="0.3">
      <c r="A29" s="663" t="s">
        <v>522</v>
      </c>
      <c r="B29" s="664" t="s">
        <v>1680</v>
      </c>
      <c r="C29" s="665" t="s">
        <v>527</v>
      </c>
      <c r="D29" s="666" t="s">
        <v>1681</v>
      </c>
      <c r="E29" s="665" t="s">
        <v>544</v>
      </c>
      <c r="F29" s="666" t="s">
        <v>1686</v>
      </c>
      <c r="G29" s="665" t="s">
        <v>552</v>
      </c>
      <c r="H29" s="665" t="s">
        <v>630</v>
      </c>
      <c r="I29" s="665" t="s">
        <v>631</v>
      </c>
      <c r="J29" s="665" t="s">
        <v>632</v>
      </c>
      <c r="K29" s="665" t="s">
        <v>594</v>
      </c>
      <c r="L29" s="667">
        <v>66.150010065784642</v>
      </c>
      <c r="M29" s="667">
        <v>18</v>
      </c>
      <c r="N29" s="668">
        <v>1190.7001811841235</v>
      </c>
    </row>
    <row r="30" spans="1:14" ht="14.4" customHeight="1" x14ac:dyDescent="0.3">
      <c r="A30" s="663" t="s">
        <v>522</v>
      </c>
      <c r="B30" s="664" t="s">
        <v>1680</v>
      </c>
      <c r="C30" s="665" t="s">
        <v>527</v>
      </c>
      <c r="D30" s="666" t="s">
        <v>1681</v>
      </c>
      <c r="E30" s="665" t="s">
        <v>544</v>
      </c>
      <c r="F30" s="666" t="s">
        <v>1686</v>
      </c>
      <c r="G30" s="665" t="s">
        <v>552</v>
      </c>
      <c r="H30" s="665" t="s">
        <v>633</v>
      </c>
      <c r="I30" s="665" t="s">
        <v>634</v>
      </c>
      <c r="J30" s="665" t="s">
        <v>635</v>
      </c>
      <c r="K30" s="665" t="s">
        <v>636</v>
      </c>
      <c r="L30" s="667">
        <v>58.320036194287361</v>
      </c>
      <c r="M30" s="667">
        <v>4</v>
      </c>
      <c r="N30" s="668">
        <v>233.28014477714945</v>
      </c>
    </row>
    <row r="31" spans="1:14" ht="14.4" customHeight="1" x14ac:dyDescent="0.3">
      <c r="A31" s="663" t="s">
        <v>522</v>
      </c>
      <c r="B31" s="664" t="s">
        <v>1680</v>
      </c>
      <c r="C31" s="665" t="s">
        <v>527</v>
      </c>
      <c r="D31" s="666" t="s">
        <v>1681</v>
      </c>
      <c r="E31" s="665" t="s">
        <v>544</v>
      </c>
      <c r="F31" s="666" t="s">
        <v>1686</v>
      </c>
      <c r="G31" s="665" t="s">
        <v>552</v>
      </c>
      <c r="H31" s="665" t="s">
        <v>637</v>
      </c>
      <c r="I31" s="665" t="s">
        <v>638</v>
      </c>
      <c r="J31" s="665" t="s">
        <v>639</v>
      </c>
      <c r="K31" s="665" t="s">
        <v>640</v>
      </c>
      <c r="L31" s="667">
        <v>56.920480539972857</v>
      </c>
      <c r="M31" s="667">
        <v>21</v>
      </c>
      <c r="N31" s="668">
        <v>1195.3300913394301</v>
      </c>
    </row>
    <row r="32" spans="1:14" ht="14.4" customHeight="1" x14ac:dyDescent="0.3">
      <c r="A32" s="663" t="s">
        <v>522</v>
      </c>
      <c r="B32" s="664" t="s">
        <v>1680</v>
      </c>
      <c r="C32" s="665" t="s">
        <v>527</v>
      </c>
      <c r="D32" s="666" t="s">
        <v>1681</v>
      </c>
      <c r="E32" s="665" t="s">
        <v>544</v>
      </c>
      <c r="F32" s="666" t="s">
        <v>1686</v>
      </c>
      <c r="G32" s="665" t="s">
        <v>552</v>
      </c>
      <c r="H32" s="665" t="s">
        <v>641</v>
      </c>
      <c r="I32" s="665" t="s">
        <v>642</v>
      </c>
      <c r="J32" s="665" t="s">
        <v>643</v>
      </c>
      <c r="K32" s="665" t="s">
        <v>644</v>
      </c>
      <c r="L32" s="667">
        <v>41.010000000000012</v>
      </c>
      <c r="M32" s="667">
        <v>2</v>
      </c>
      <c r="N32" s="668">
        <v>82.020000000000024</v>
      </c>
    </row>
    <row r="33" spans="1:14" ht="14.4" customHeight="1" x14ac:dyDescent="0.3">
      <c r="A33" s="663" t="s">
        <v>522</v>
      </c>
      <c r="B33" s="664" t="s">
        <v>1680</v>
      </c>
      <c r="C33" s="665" t="s">
        <v>527</v>
      </c>
      <c r="D33" s="666" t="s">
        <v>1681</v>
      </c>
      <c r="E33" s="665" t="s">
        <v>544</v>
      </c>
      <c r="F33" s="666" t="s">
        <v>1686</v>
      </c>
      <c r="G33" s="665" t="s">
        <v>552</v>
      </c>
      <c r="H33" s="665" t="s">
        <v>645</v>
      </c>
      <c r="I33" s="665" t="s">
        <v>646</v>
      </c>
      <c r="J33" s="665" t="s">
        <v>647</v>
      </c>
      <c r="K33" s="665" t="s">
        <v>648</v>
      </c>
      <c r="L33" s="667">
        <v>64.27</v>
      </c>
      <c r="M33" s="667">
        <v>1</v>
      </c>
      <c r="N33" s="668">
        <v>64.27</v>
      </c>
    </row>
    <row r="34" spans="1:14" ht="14.4" customHeight="1" x14ac:dyDescent="0.3">
      <c r="A34" s="663" t="s">
        <v>522</v>
      </c>
      <c r="B34" s="664" t="s">
        <v>1680</v>
      </c>
      <c r="C34" s="665" t="s">
        <v>527</v>
      </c>
      <c r="D34" s="666" t="s">
        <v>1681</v>
      </c>
      <c r="E34" s="665" t="s">
        <v>544</v>
      </c>
      <c r="F34" s="666" t="s">
        <v>1686</v>
      </c>
      <c r="G34" s="665" t="s">
        <v>552</v>
      </c>
      <c r="H34" s="665" t="s">
        <v>649</v>
      </c>
      <c r="I34" s="665" t="s">
        <v>650</v>
      </c>
      <c r="J34" s="665" t="s">
        <v>651</v>
      </c>
      <c r="K34" s="665" t="s">
        <v>652</v>
      </c>
      <c r="L34" s="667">
        <v>126.51999999999994</v>
      </c>
      <c r="M34" s="667">
        <v>1</v>
      </c>
      <c r="N34" s="668">
        <v>126.51999999999994</v>
      </c>
    </row>
    <row r="35" spans="1:14" ht="14.4" customHeight="1" x14ac:dyDescent="0.3">
      <c r="A35" s="663" t="s">
        <v>522</v>
      </c>
      <c r="B35" s="664" t="s">
        <v>1680</v>
      </c>
      <c r="C35" s="665" t="s">
        <v>527</v>
      </c>
      <c r="D35" s="666" t="s">
        <v>1681</v>
      </c>
      <c r="E35" s="665" t="s">
        <v>544</v>
      </c>
      <c r="F35" s="666" t="s">
        <v>1686</v>
      </c>
      <c r="G35" s="665" t="s">
        <v>552</v>
      </c>
      <c r="H35" s="665" t="s">
        <v>653</v>
      </c>
      <c r="I35" s="665" t="s">
        <v>654</v>
      </c>
      <c r="J35" s="665" t="s">
        <v>655</v>
      </c>
      <c r="K35" s="665" t="s">
        <v>656</v>
      </c>
      <c r="L35" s="667">
        <v>93.08</v>
      </c>
      <c r="M35" s="667">
        <v>1</v>
      </c>
      <c r="N35" s="668">
        <v>93.08</v>
      </c>
    </row>
    <row r="36" spans="1:14" ht="14.4" customHeight="1" x14ac:dyDescent="0.3">
      <c r="A36" s="663" t="s">
        <v>522</v>
      </c>
      <c r="B36" s="664" t="s">
        <v>1680</v>
      </c>
      <c r="C36" s="665" t="s">
        <v>527</v>
      </c>
      <c r="D36" s="666" t="s">
        <v>1681</v>
      </c>
      <c r="E36" s="665" t="s">
        <v>544</v>
      </c>
      <c r="F36" s="666" t="s">
        <v>1686</v>
      </c>
      <c r="G36" s="665" t="s">
        <v>552</v>
      </c>
      <c r="H36" s="665" t="s">
        <v>657</v>
      </c>
      <c r="I36" s="665" t="s">
        <v>658</v>
      </c>
      <c r="J36" s="665" t="s">
        <v>659</v>
      </c>
      <c r="K36" s="665" t="s">
        <v>660</v>
      </c>
      <c r="L36" s="667">
        <v>107.89020267846027</v>
      </c>
      <c r="M36" s="667">
        <v>2</v>
      </c>
      <c r="N36" s="668">
        <v>215.78040535692054</v>
      </c>
    </row>
    <row r="37" spans="1:14" ht="14.4" customHeight="1" x14ac:dyDescent="0.3">
      <c r="A37" s="663" t="s">
        <v>522</v>
      </c>
      <c r="B37" s="664" t="s">
        <v>1680</v>
      </c>
      <c r="C37" s="665" t="s">
        <v>527</v>
      </c>
      <c r="D37" s="666" t="s">
        <v>1681</v>
      </c>
      <c r="E37" s="665" t="s">
        <v>544</v>
      </c>
      <c r="F37" s="666" t="s">
        <v>1686</v>
      </c>
      <c r="G37" s="665" t="s">
        <v>552</v>
      </c>
      <c r="H37" s="665" t="s">
        <v>661</v>
      </c>
      <c r="I37" s="665" t="s">
        <v>661</v>
      </c>
      <c r="J37" s="665" t="s">
        <v>662</v>
      </c>
      <c r="K37" s="665" t="s">
        <v>663</v>
      </c>
      <c r="L37" s="667">
        <v>36.530003603537843</v>
      </c>
      <c r="M37" s="667">
        <v>28</v>
      </c>
      <c r="N37" s="668">
        <v>1022.8401008990595</v>
      </c>
    </row>
    <row r="38" spans="1:14" ht="14.4" customHeight="1" x14ac:dyDescent="0.3">
      <c r="A38" s="663" t="s">
        <v>522</v>
      </c>
      <c r="B38" s="664" t="s">
        <v>1680</v>
      </c>
      <c r="C38" s="665" t="s">
        <v>527</v>
      </c>
      <c r="D38" s="666" t="s">
        <v>1681</v>
      </c>
      <c r="E38" s="665" t="s">
        <v>544</v>
      </c>
      <c r="F38" s="666" t="s">
        <v>1686</v>
      </c>
      <c r="G38" s="665" t="s">
        <v>552</v>
      </c>
      <c r="H38" s="665" t="s">
        <v>664</v>
      </c>
      <c r="I38" s="665" t="s">
        <v>665</v>
      </c>
      <c r="J38" s="665" t="s">
        <v>666</v>
      </c>
      <c r="K38" s="665" t="s">
        <v>667</v>
      </c>
      <c r="L38" s="667">
        <v>43.209999999999994</v>
      </c>
      <c r="M38" s="667">
        <v>2</v>
      </c>
      <c r="N38" s="668">
        <v>86.419999999999987</v>
      </c>
    </row>
    <row r="39" spans="1:14" ht="14.4" customHeight="1" x14ac:dyDescent="0.3">
      <c r="A39" s="663" t="s">
        <v>522</v>
      </c>
      <c r="B39" s="664" t="s">
        <v>1680</v>
      </c>
      <c r="C39" s="665" t="s">
        <v>527</v>
      </c>
      <c r="D39" s="666" t="s">
        <v>1681</v>
      </c>
      <c r="E39" s="665" t="s">
        <v>544</v>
      </c>
      <c r="F39" s="666" t="s">
        <v>1686</v>
      </c>
      <c r="G39" s="665" t="s">
        <v>552</v>
      </c>
      <c r="H39" s="665" t="s">
        <v>668</v>
      </c>
      <c r="I39" s="665" t="s">
        <v>669</v>
      </c>
      <c r="J39" s="665" t="s">
        <v>670</v>
      </c>
      <c r="K39" s="665" t="s">
        <v>671</v>
      </c>
      <c r="L39" s="667">
        <v>231.69999999999996</v>
      </c>
      <c r="M39" s="667">
        <v>1</v>
      </c>
      <c r="N39" s="668">
        <v>231.69999999999996</v>
      </c>
    </row>
    <row r="40" spans="1:14" ht="14.4" customHeight="1" x14ac:dyDescent="0.3">
      <c r="A40" s="663" t="s">
        <v>522</v>
      </c>
      <c r="B40" s="664" t="s">
        <v>1680</v>
      </c>
      <c r="C40" s="665" t="s">
        <v>527</v>
      </c>
      <c r="D40" s="666" t="s">
        <v>1681</v>
      </c>
      <c r="E40" s="665" t="s">
        <v>544</v>
      </c>
      <c r="F40" s="666" t="s">
        <v>1686</v>
      </c>
      <c r="G40" s="665" t="s">
        <v>552</v>
      </c>
      <c r="H40" s="665" t="s">
        <v>672</v>
      </c>
      <c r="I40" s="665" t="s">
        <v>673</v>
      </c>
      <c r="J40" s="665" t="s">
        <v>628</v>
      </c>
      <c r="K40" s="665" t="s">
        <v>674</v>
      </c>
      <c r="L40" s="667">
        <v>157.70834617240985</v>
      </c>
      <c r="M40" s="667">
        <v>1</v>
      </c>
      <c r="N40" s="668">
        <v>157.70834617240985</v>
      </c>
    </row>
    <row r="41" spans="1:14" ht="14.4" customHeight="1" x14ac:dyDescent="0.3">
      <c r="A41" s="663" t="s">
        <v>522</v>
      </c>
      <c r="B41" s="664" t="s">
        <v>1680</v>
      </c>
      <c r="C41" s="665" t="s">
        <v>527</v>
      </c>
      <c r="D41" s="666" t="s">
        <v>1681</v>
      </c>
      <c r="E41" s="665" t="s">
        <v>544</v>
      </c>
      <c r="F41" s="666" t="s">
        <v>1686</v>
      </c>
      <c r="G41" s="665" t="s">
        <v>552</v>
      </c>
      <c r="H41" s="665" t="s">
        <v>675</v>
      </c>
      <c r="I41" s="665" t="s">
        <v>676</v>
      </c>
      <c r="J41" s="665" t="s">
        <v>677</v>
      </c>
      <c r="K41" s="665" t="s">
        <v>678</v>
      </c>
      <c r="L41" s="667">
        <v>55.25</v>
      </c>
      <c r="M41" s="667">
        <v>2</v>
      </c>
      <c r="N41" s="668">
        <v>110.5</v>
      </c>
    </row>
    <row r="42" spans="1:14" ht="14.4" customHeight="1" x14ac:dyDescent="0.3">
      <c r="A42" s="663" t="s">
        <v>522</v>
      </c>
      <c r="B42" s="664" t="s">
        <v>1680</v>
      </c>
      <c r="C42" s="665" t="s">
        <v>527</v>
      </c>
      <c r="D42" s="666" t="s">
        <v>1681</v>
      </c>
      <c r="E42" s="665" t="s">
        <v>544</v>
      </c>
      <c r="F42" s="666" t="s">
        <v>1686</v>
      </c>
      <c r="G42" s="665" t="s">
        <v>552</v>
      </c>
      <c r="H42" s="665" t="s">
        <v>679</v>
      </c>
      <c r="I42" s="665" t="s">
        <v>680</v>
      </c>
      <c r="J42" s="665" t="s">
        <v>681</v>
      </c>
      <c r="K42" s="665" t="s">
        <v>682</v>
      </c>
      <c r="L42" s="667">
        <v>73.790000000000006</v>
      </c>
      <c r="M42" s="667">
        <v>1</v>
      </c>
      <c r="N42" s="668">
        <v>73.790000000000006</v>
      </c>
    </row>
    <row r="43" spans="1:14" ht="14.4" customHeight="1" x14ac:dyDescent="0.3">
      <c r="A43" s="663" t="s">
        <v>522</v>
      </c>
      <c r="B43" s="664" t="s">
        <v>1680</v>
      </c>
      <c r="C43" s="665" t="s">
        <v>527</v>
      </c>
      <c r="D43" s="666" t="s">
        <v>1681</v>
      </c>
      <c r="E43" s="665" t="s">
        <v>544</v>
      </c>
      <c r="F43" s="666" t="s">
        <v>1686</v>
      </c>
      <c r="G43" s="665" t="s">
        <v>552</v>
      </c>
      <c r="H43" s="665" t="s">
        <v>683</v>
      </c>
      <c r="I43" s="665" t="s">
        <v>684</v>
      </c>
      <c r="J43" s="665" t="s">
        <v>685</v>
      </c>
      <c r="K43" s="665" t="s">
        <v>686</v>
      </c>
      <c r="L43" s="667">
        <v>84.24</v>
      </c>
      <c r="M43" s="667">
        <v>1</v>
      </c>
      <c r="N43" s="668">
        <v>84.24</v>
      </c>
    </row>
    <row r="44" spans="1:14" ht="14.4" customHeight="1" x14ac:dyDescent="0.3">
      <c r="A44" s="663" t="s">
        <v>522</v>
      </c>
      <c r="B44" s="664" t="s">
        <v>1680</v>
      </c>
      <c r="C44" s="665" t="s">
        <v>527</v>
      </c>
      <c r="D44" s="666" t="s">
        <v>1681</v>
      </c>
      <c r="E44" s="665" t="s">
        <v>544</v>
      </c>
      <c r="F44" s="666" t="s">
        <v>1686</v>
      </c>
      <c r="G44" s="665" t="s">
        <v>552</v>
      </c>
      <c r="H44" s="665" t="s">
        <v>687</v>
      </c>
      <c r="I44" s="665" t="s">
        <v>688</v>
      </c>
      <c r="J44" s="665" t="s">
        <v>689</v>
      </c>
      <c r="K44" s="665" t="s">
        <v>690</v>
      </c>
      <c r="L44" s="667">
        <v>55.46</v>
      </c>
      <c r="M44" s="667">
        <v>2</v>
      </c>
      <c r="N44" s="668">
        <v>110.92</v>
      </c>
    </row>
    <row r="45" spans="1:14" ht="14.4" customHeight="1" x14ac:dyDescent="0.3">
      <c r="A45" s="663" t="s">
        <v>522</v>
      </c>
      <c r="B45" s="664" t="s">
        <v>1680</v>
      </c>
      <c r="C45" s="665" t="s">
        <v>527</v>
      </c>
      <c r="D45" s="666" t="s">
        <v>1681</v>
      </c>
      <c r="E45" s="665" t="s">
        <v>544</v>
      </c>
      <c r="F45" s="666" t="s">
        <v>1686</v>
      </c>
      <c r="G45" s="665" t="s">
        <v>552</v>
      </c>
      <c r="H45" s="665" t="s">
        <v>691</v>
      </c>
      <c r="I45" s="665" t="s">
        <v>692</v>
      </c>
      <c r="J45" s="665" t="s">
        <v>693</v>
      </c>
      <c r="K45" s="665" t="s">
        <v>694</v>
      </c>
      <c r="L45" s="667">
        <v>38.97999999999999</v>
      </c>
      <c r="M45" s="667">
        <v>2</v>
      </c>
      <c r="N45" s="668">
        <v>77.95999999999998</v>
      </c>
    </row>
    <row r="46" spans="1:14" ht="14.4" customHeight="1" x14ac:dyDescent="0.3">
      <c r="A46" s="663" t="s">
        <v>522</v>
      </c>
      <c r="B46" s="664" t="s">
        <v>1680</v>
      </c>
      <c r="C46" s="665" t="s">
        <v>527</v>
      </c>
      <c r="D46" s="666" t="s">
        <v>1681</v>
      </c>
      <c r="E46" s="665" t="s">
        <v>544</v>
      </c>
      <c r="F46" s="666" t="s">
        <v>1686</v>
      </c>
      <c r="G46" s="665" t="s">
        <v>552</v>
      </c>
      <c r="H46" s="665" t="s">
        <v>695</v>
      </c>
      <c r="I46" s="665" t="s">
        <v>696</v>
      </c>
      <c r="J46" s="665" t="s">
        <v>639</v>
      </c>
      <c r="K46" s="665" t="s">
        <v>697</v>
      </c>
      <c r="L46" s="667">
        <v>44.59</v>
      </c>
      <c r="M46" s="667">
        <v>19</v>
      </c>
      <c r="N46" s="668">
        <v>847.21</v>
      </c>
    </row>
    <row r="47" spans="1:14" ht="14.4" customHeight="1" x14ac:dyDescent="0.3">
      <c r="A47" s="663" t="s">
        <v>522</v>
      </c>
      <c r="B47" s="664" t="s">
        <v>1680</v>
      </c>
      <c r="C47" s="665" t="s">
        <v>527</v>
      </c>
      <c r="D47" s="666" t="s">
        <v>1681</v>
      </c>
      <c r="E47" s="665" t="s">
        <v>544</v>
      </c>
      <c r="F47" s="666" t="s">
        <v>1686</v>
      </c>
      <c r="G47" s="665" t="s">
        <v>552</v>
      </c>
      <c r="H47" s="665" t="s">
        <v>698</v>
      </c>
      <c r="I47" s="665" t="s">
        <v>699</v>
      </c>
      <c r="J47" s="665" t="s">
        <v>700</v>
      </c>
      <c r="K47" s="665" t="s">
        <v>701</v>
      </c>
      <c r="L47" s="667">
        <v>97.822205517168598</v>
      </c>
      <c r="M47" s="667">
        <v>3</v>
      </c>
      <c r="N47" s="668">
        <v>293.46661655150581</v>
      </c>
    </row>
    <row r="48" spans="1:14" ht="14.4" customHeight="1" x14ac:dyDescent="0.3">
      <c r="A48" s="663" t="s">
        <v>522</v>
      </c>
      <c r="B48" s="664" t="s">
        <v>1680</v>
      </c>
      <c r="C48" s="665" t="s">
        <v>527</v>
      </c>
      <c r="D48" s="666" t="s">
        <v>1681</v>
      </c>
      <c r="E48" s="665" t="s">
        <v>544</v>
      </c>
      <c r="F48" s="666" t="s">
        <v>1686</v>
      </c>
      <c r="G48" s="665" t="s">
        <v>552</v>
      </c>
      <c r="H48" s="665" t="s">
        <v>702</v>
      </c>
      <c r="I48" s="665" t="s">
        <v>703</v>
      </c>
      <c r="J48" s="665" t="s">
        <v>704</v>
      </c>
      <c r="K48" s="665" t="s">
        <v>705</v>
      </c>
      <c r="L48" s="667">
        <v>82.570302577672635</v>
      </c>
      <c r="M48" s="667">
        <v>3</v>
      </c>
      <c r="N48" s="668">
        <v>247.7109077330179</v>
      </c>
    </row>
    <row r="49" spans="1:14" ht="14.4" customHeight="1" x14ac:dyDescent="0.3">
      <c r="A49" s="663" t="s">
        <v>522</v>
      </c>
      <c r="B49" s="664" t="s">
        <v>1680</v>
      </c>
      <c r="C49" s="665" t="s">
        <v>527</v>
      </c>
      <c r="D49" s="666" t="s">
        <v>1681</v>
      </c>
      <c r="E49" s="665" t="s">
        <v>544</v>
      </c>
      <c r="F49" s="666" t="s">
        <v>1686</v>
      </c>
      <c r="G49" s="665" t="s">
        <v>552</v>
      </c>
      <c r="H49" s="665" t="s">
        <v>706</v>
      </c>
      <c r="I49" s="665" t="s">
        <v>707</v>
      </c>
      <c r="J49" s="665" t="s">
        <v>708</v>
      </c>
      <c r="K49" s="665" t="s">
        <v>709</v>
      </c>
      <c r="L49" s="667">
        <v>220.72843365411322</v>
      </c>
      <c r="M49" s="667">
        <v>1</v>
      </c>
      <c r="N49" s="668">
        <v>220.72843365411322</v>
      </c>
    </row>
    <row r="50" spans="1:14" ht="14.4" customHeight="1" x14ac:dyDescent="0.3">
      <c r="A50" s="663" t="s">
        <v>522</v>
      </c>
      <c r="B50" s="664" t="s">
        <v>1680</v>
      </c>
      <c r="C50" s="665" t="s">
        <v>527</v>
      </c>
      <c r="D50" s="666" t="s">
        <v>1681</v>
      </c>
      <c r="E50" s="665" t="s">
        <v>544</v>
      </c>
      <c r="F50" s="666" t="s">
        <v>1686</v>
      </c>
      <c r="G50" s="665" t="s">
        <v>552</v>
      </c>
      <c r="H50" s="665" t="s">
        <v>710</v>
      </c>
      <c r="I50" s="665" t="s">
        <v>711</v>
      </c>
      <c r="J50" s="665" t="s">
        <v>712</v>
      </c>
      <c r="K50" s="665" t="s">
        <v>713</v>
      </c>
      <c r="L50" s="667">
        <v>74.870009112041032</v>
      </c>
      <c r="M50" s="667">
        <v>12</v>
      </c>
      <c r="N50" s="668">
        <v>898.44010934449238</v>
      </c>
    </row>
    <row r="51" spans="1:14" ht="14.4" customHeight="1" x14ac:dyDescent="0.3">
      <c r="A51" s="663" t="s">
        <v>522</v>
      </c>
      <c r="B51" s="664" t="s">
        <v>1680</v>
      </c>
      <c r="C51" s="665" t="s">
        <v>527</v>
      </c>
      <c r="D51" s="666" t="s">
        <v>1681</v>
      </c>
      <c r="E51" s="665" t="s">
        <v>544</v>
      </c>
      <c r="F51" s="666" t="s">
        <v>1686</v>
      </c>
      <c r="G51" s="665" t="s">
        <v>552</v>
      </c>
      <c r="H51" s="665" t="s">
        <v>714</v>
      </c>
      <c r="I51" s="665" t="s">
        <v>715</v>
      </c>
      <c r="J51" s="665" t="s">
        <v>716</v>
      </c>
      <c r="K51" s="665" t="s">
        <v>717</v>
      </c>
      <c r="L51" s="667">
        <v>117.41000000000003</v>
      </c>
      <c r="M51" s="667">
        <v>11</v>
      </c>
      <c r="N51" s="668">
        <v>1291.5100000000002</v>
      </c>
    </row>
    <row r="52" spans="1:14" ht="14.4" customHeight="1" x14ac:dyDescent="0.3">
      <c r="A52" s="663" t="s">
        <v>522</v>
      </c>
      <c r="B52" s="664" t="s">
        <v>1680</v>
      </c>
      <c r="C52" s="665" t="s">
        <v>527</v>
      </c>
      <c r="D52" s="666" t="s">
        <v>1681</v>
      </c>
      <c r="E52" s="665" t="s">
        <v>544</v>
      </c>
      <c r="F52" s="666" t="s">
        <v>1686</v>
      </c>
      <c r="G52" s="665" t="s">
        <v>552</v>
      </c>
      <c r="H52" s="665" t="s">
        <v>718</v>
      </c>
      <c r="I52" s="665" t="s">
        <v>719</v>
      </c>
      <c r="J52" s="665" t="s">
        <v>720</v>
      </c>
      <c r="K52" s="665" t="s">
        <v>721</v>
      </c>
      <c r="L52" s="667">
        <v>176.62</v>
      </c>
      <c r="M52" s="667">
        <v>2</v>
      </c>
      <c r="N52" s="668">
        <v>353.24</v>
      </c>
    </row>
    <row r="53" spans="1:14" ht="14.4" customHeight="1" x14ac:dyDescent="0.3">
      <c r="A53" s="663" t="s">
        <v>522</v>
      </c>
      <c r="B53" s="664" t="s">
        <v>1680</v>
      </c>
      <c r="C53" s="665" t="s">
        <v>527</v>
      </c>
      <c r="D53" s="666" t="s">
        <v>1681</v>
      </c>
      <c r="E53" s="665" t="s">
        <v>544</v>
      </c>
      <c r="F53" s="666" t="s">
        <v>1686</v>
      </c>
      <c r="G53" s="665" t="s">
        <v>552</v>
      </c>
      <c r="H53" s="665" t="s">
        <v>722</v>
      </c>
      <c r="I53" s="665" t="s">
        <v>723</v>
      </c>
      <c r="J53" s="665" t="s">
        <v>724</v>
      </c>
      <c r="K53" s="665" t="s">
        <v>725</v>
      </c>
      <c r="L53" s="667">
        <v>60.669919417711036</v>
      </c>
      <c r="M53" s="667">
        <v>47</v>
      </c>
      <c r="N53" s="668">
        <v>2851.4862126324188</v>
      </c>
    </row>
    <row r="54" spans="1:14" ht="14.4" customHeight="1" x14ac:dyDescent="0.3">
      <c r="A54" s="663" t="s">
        <v>522</v>
      </c>
      <c r="B54" s="664" t="s">
        <v>1680</v>
      </c>
      <c r="C54" s="665" t="s">
        <v>527</v>
      </c>
      <c r="D54" s="666" t="s">
        <v>1681</v>
      </c>
      <c r="E54" s="665" t="s">
        <v>544</v>
      </c>
      <c r="F54" s="666" t="s">
        <v>1686</v>
      </c>
      <c r="G54" s="665" t="s">
        <v>552</v>
      </c>
      <c r="H54" s="665" t="s">
        <v>726</v>
      </c>
      <c r="I54" s="665" t="s">
        <v>727</v>
      </c>
      <c r="J54" s="665" t="s">
        <v>728</v>
      </c>
      <c r="K54" s="665" t="s">
        <v>729</v>
      </c>
      <c r="L54" s="667">
        <v>70.39</v>
      </c>
      <c r="M54" s="667">
        <v>1</v>
      </c>
      <c r="N54" s="668">
        <v>70.39</v>
      </c>
    </row>
    <row r="55" spans="1:14" ht="14.4" customHeight="1" x14ac:dyDescent="0.3">
      <c r="A55" s="663" t="s">
        <v>522</v>
      </c>
      <c r="B55" s="664" t="s">
        <v>1680</v>
      </c>
      <c r="C55" s="665" t="s">
        <v>527</v>
      </c>
      <c r="D55" s="666" t="s">
        <v>1681</v>
      </c>
      <c r="E55" s="665" t="s">
        <v>544</v>
      </c>
      <c r="F55" s="666" t="s">
        <v>1686</v>
      </c>
      <c r="G55" s="665" t="s">
        <v>552</v>
      </c>
      <c r="H55" s="665" t="s">
        <v>730</v>
      </c>
      <c r="I55" s="665" t="s">
        <v>731</v>
      </c>
      <c r="J55" s="665" t="s">
        <v>732</v>
      </c>
      <c r="K55" s="665" t="s">
        <v>733</v>
      </c>
      <c r="L55" s="667">
        <v>125.00999999999999</v>
      </c>
      <c r="M55" s="667">
        <v>8</v>
      </c>
      <c r="N55" s="668">
        <v>1000.0799999999999</v>
      </c>
    </row>
    <row r="56" spans="1:14" ht="14.4" customHeight="1" x14ac:dyDescent="0.3">
      <c r="A56" s="663" t="s">
        <v>522</v>
      </c>
      <c r="B56" s="664" t="s">
        <v>1680</v>
      </c>
      <c r="C56" s="665" t="s">
        <v>527</v>
      </c>
      <c r="D56" s="666" t="s">
        <v>1681</v>
      </c>
      <c r="E56" s="665" t="s">
        <v>544</v>
      </c>
      <c r="F56" s="666" t="s">
        <v>1686</v>
      </c>
      <c r="G56" s="665" t="s">
        <v>552</v>
      </c>
      <c r="H56" s="665" t="s">
        <v>734</v>
      </c>
      <c r="I56" s="665" t="s">
        <v>735</v>
      </c>
      <c r="J56" s="665" t="s">
        <v>736</v>
      </c>
      <c r="K56" s="665" t="s">
        <v>737</v>
      </c>
      <c r="L56" s="667">
        <v>142.54333333333332</v>
      </c>
      <c r="M56" s="667">
        <v>3</v>
      </c>
      <c r="N56" s="668">
        <v>427.63</v>
      </c>
    </row>
    <row r="57" spans="1:14" ht="14.4" customHeight="1" x14ac:dyDescent="0.3">
      <c r="A57" s="663" t="s">
        <v>522</v>
      </c>
      <c r="B57" s="664" t="s">
        <v>1680</v>
      </c>
      <c r="C57" s="665" t="s">
        <v>527</v>
      </c>
      <c r="D57" s="666" t="s">
        <v>1681</v>
      </c>
      <c r="E57" s="665" t="s">
        <v>544</v>
      </c>
      <c r="F57" s="666" t="s">
        <v>1686</v>
      </c>
      <c r="G57" s="665" t="s">
        <v>552</v>
      </c>
      <c r="H57" s="665" t="s">
        <v>738</v>
      </c>
      <c r="I57" s="665" t="s">
        <v>739</v>
      </c>
      <c r="J57" s="665" t="s">
        <v>740</v>
      </c>
      <c r="K57" s="665" t="s">
        <v>741</v>
      </c>
      <c r="L57" s="667">
        <v>67.78000000000003</v>
      </c>
      <c r="M57" s="667">
        <v>1</v>
      </c>
      <c r="N57" s="668">
        <v>67.78000000000003</v>
      </c>
    </row>
    <row r="58" spans="1:14" ht="14.4" customHeight="1" x14ac:dyDescent="0.3">
      <c r="A58" s="663" t="s">
        <v>522</v>
      </c>
      <c r="B58" s="664" t="s">
        <v>1680</v>
      </c>
      <c r="C58" s="665" t="s">
        <v>527</v>
      </c>
      <c r="D58" s="666" t="s">
        <v>1681</v>
      </c>
      <c r="E58" s="665" t="s">
        <v>544</v>
      </c>
      <c r="F58" s="666" t="s">
        <v>1686</v>
      </c>
      <c r="G58" s="665" t="s">
        <v>552</v>
      </c>
      <c r="H58" s="665" t="s">
        <v>742</v>
      </c>
      <c r="I58" s="665" t="s">
        <v>743</v>
      </c>
      <c r="J58" s="665" t="s">
        <v>744</v>
      </c>
      <c r="K58" s="665" t="s">
        <v>745</v>
      </c>
      <c r="L58" s="667">
        <v>48.679999999999986</v>
      </c>
      <c r="M58" s="667">
        <v>5</v>
      </c>
      <c r="N58" s="668">
        <v>243.39999999999992</v>
      </c>
    </row>
    <row r="59" spans="1:14" ht="14.4" customHeight="1" x14ac:dyDescent="0.3">
      <c r="A59" s="663" t="s">
        <v>522</v>
      </c>
      <c r="B59" s="664" t="s">
        <v>1680</v>
      </c>
      <c r="C59" s="665" t="s">
        <v>527</v>
      </c>
      <c r="D59" s="666" t="s">
        <v>1681</v>
      </c>
      <c r="E59" s="665" t="s">
        <v>544</v>
      </c>
      <c r="F59" s="666" t="s">
        <v>1686</v>
      </c>
      <c r="G59" s="665" t="s">
        <v>552</v>
      </c>
      <c r="H59" s="665" t="s">
        <v>746</v>
      </c>
      <c r="I59" s="665" t="s">
        <v>747</v>
      </c>
      <c r="J59" s="665" t="s">
        <v>748</v>
      </c>
      <c r="K59" s="665" t="s">
        <v>749</v>
      </c>
      <c r="L59" s="667">
        <v>47.649999999999984</v>
      </c>
      <c r="M59" s="667">
        <v>1</v>
      </c>
      <c r="N59" s="668">
        <v>47.649999999999984</v>
      </c>
    </row>
    <row r="60" spans="1:14" ht="14.4" customHeight="1" x14ac:dyDescent="0.3">
      <c r="A60" s="663" t="s">
        <v>522</v>
      </c>
      <c r="B60" s="664" t="s">
        <v>1680</v>
      </c>
      <c r="C60" s="665" t="s">
        <v>527</v>
      </c>
      <c r="D60" s="666" t="s">
        <v>1681</v>
      </c>
      <c r="E60" s="665" t="s">
        <v>544</v>
      </c>
      <c r="F60" s="666" t="s">
        <v>1686</v>
      </c>
      <c r="G60" s="665" t="s">
        <v>552</v>
      </c>
      <c r="H60" s="665" t="s">
        <v>750</v>
      </c>
      <c r="I60" s="665" t="s">
        <v>751</v>
      </c>
      <c r="J60" s="665" t="s">
        <v>752</v>
      </c>
      <c r="K60" s="665" t="s">
        <v>753</v>
      </c>
      <c r="L60" s="667">
        <v>74.889999999999986</v>
      </c>
      <c r="M60" s="667">
        <v>1</v>
      </c>
      <c r="N60" s="668">
        <v>74.889999999999986</v>
      </c>
    </row>
    <row r="61" spans="1:14" ht="14.4" customHeight="1" x14ac:dyDescent="0.3">
      <c r="A61" s="663" t="s">
        <v>522</v>
      </c>
      <c r="B61" s="664" t="s">
        <v>1680</v>
      </c>
      <c r="C61" s="665" t="s">
        <v>527</v>
      </c>
      <c r="D61" s="666" t="s">
        <v>1681</v>
      </c>
      <c r="E61" s="665" t="s">
        <v>544</v>
      </c>
      <c r="F61" s="666" t="s">
        <v>1686</v>
      </c>
      <c r="G61" s="665" t="s">
        <v>552</v>
      </c>
      <c r="H61" s="665" t="s">
        <v>754</v>
      </c>
      <c r="I61" s="665" t="s">
        <v>755</v>
      </c>
      <c r="J61" s="665" t="s">
        <v>756</v>
      </c>
      <c r="K61" s="665" t="s">
        <v>757</v>
      </c>
      <c r="L61" s="667">
        <v>375.79418913500217</v>
      </c>
      <c r="M61" s="667">
        <v>2</v>
      </c>
      <c r="N61" s="668">
        <v>751.58837827000434</v>
      </c>
    </row>
    <row r="62" spans="1:14" ht="14.4" customHeight="1" x14ac:dyDescent="0.3">
      <c r="A62" s="663" t="s">
        <v>522</v>
      </c>
      <c r="B62" s="664" t="s">
        <v>1680</v>
      </c>
      <c r="C62" s="665" t="s">
        <v>527</v>
      </c>
      <c r="D62" s="666" t="s">
        <v>1681</v>
      </c>
      <c r="E62" s="665" t="s">
        <v>544</v>
      </c>
      <c r="F62" s="666" t="s">
        <v>1686</v>
      </c>
      <c r="G62" s="665" t="s">
        <v>552</v>
      </c>
      <c r="H62" s="665" t="s">
        <v>758</v>
      </c>
      <c r="I62" s="665" t="s">
        <v>759</v>
      </c>
      <c r="J62" s="665" t="s">
        <v>760</v>
      </c>
      <c r="K62" s="665" t="s">
        <v>761</v>
      </c>
      <c r="L62" s="667">
        <v>37.840000000000032</v>
      </c>
      <c r="M62" s="667">
        <v>2</v>
      </c>
      <c r="N62" s="668">
        <v>75.680000000000064</v>
      </c>
    </row>
    <row r="63" spans="1:14" ht="14.4" customHeight="1" x14ac:dyDescent="0.3">
      <c r="A63" s="663" t="s">
        <v>522</v>
      </c>
      <c r="B63" s="664" t="s">
        <v>1680</v>
      </c>
      <c r="C63" s="665" t="s">
        <v>527</v>
      </c>
      <c r="D63" s="666" t="s">
        <v>1681</v>
      </c>
      <c r="E63" s="665" t="s">
        <v>544</v>
      </c>
      <c r="F63" s="666" t="s">
        <v>1686</v>
      </c>
      <c r="G63" s="665" t="s">
        <v>552</v>
      </c>
      <c r="H63" s="665" t="s">
        <v>762</v>
      </c>
      <c r="I63" s="665" t="s">
        <v>763</v>
      </c>
      <c r="J63" s="665" t="s">
        <v>764</v>
      </c>
      <c r="K63" s="665" t="s">
        <v>765</v>
      </c>
      <c r="L63" s="667">
        <v>60.3</v>
      </c>
      <c r="M63" s="667">
        <v>1</v>
      </c>
      <c r="N63" s="668">
        <v>60.3</v>
      </c>
    </row>
    <row r="64" spans="1:14" ht="14.4" customHeight="1" x14ac:dyDescent="0.3">
      <c r="A64" s="663" t="s">
        <v>522</v>
      </c>
      <c r="B64" s="664" t="s">
        <v>1680</v>
      </c>
      <c r="C64" s="665" t="s">
        <v>527</v>
      </c>
      <c r="D64" s="666" t="s">
        <v>1681</v>
      </c>
      <c r="E64" s="665" t="s">
        <v>544</v>
      </c>
      <c r="F64" s="666" t="s">
        <v>1686</v>
      </c>
      <c r="G64" s="665" t="s">
        <v>552</v>
      </c>
      <c r="H64" s="665" t="s">
        <v>766</v>
      </c>
      <c r="I64" s="665" t="s">
        <v>767</v>
      </c>
      <c r="J64" s="665" t="s">
        <v>768</v>
      </c>
      <c r="K64" s="665" t="s">
        <v>769</v>
      </c>
      <c r="L64" s="667">
        <v>26.28</v>
      </c>
      <c r="M64" s="667">
        <v>2</v>
      </c>
      <c r="N64" s="668">
        <v>52.56</v>
      </c>
    </row>
    <row r="65" spans="1:14" ht="14.4" customHeight="1" x14ac:dyDescent="0.3">
      <c r="A65" s="663" t="s">
        <v>522</v>
      </c>
      <c r="B65" s="664" t="s">
        <v>1680</v>
      </c>
      <c r="C65" s="665" t="s">
        <v>527</v>
      </c>
      <c r="D65" s="666" t="s">
        <v>1681</v>
      </c>
      <c r="E65" s="665" t="s">
        <v>544</v>
      </c>
      <c r="F65" s="666" t="s">
        <v>1686</v>
      </c>
      <c r="G65" s="665" t="s">
        <v>552</v>
      </c>
      <c r="H65" s="665" t="s">
        <v>770</v>
      </c>
      <c r="I65" s="665" t="s">
        <v>771</v>
      </c>
      <c r="J65" s="665" t="s">
        <v>772</v>
      </c>
      <c r="K65" s="665" t="s">
        <v>773</v>
      </c>
      <c r="L65" s="667">
        <v>152.53999999999996</v>
      </c>
      <c r="M65" s="667">
        <v>1</v>
      </c>
      <c r="N65" s="668">
        <v>152.53999999999996</v>
      </c>
    </row>
    <row r="66" spans="1:14" ht="14.4" customHeight="1" x14ac:dyDescent="0.3">
      <c r="A66" s="663" t="s">
        <v>522</v>
      </c>
      <c r="B66" s="664" t="s">
        <v>1680</v>
      </c>
      <c r="C66" s="665" t="s">
        <v>527</v>
      </c>
      <c r="D66" s="666" t="s">
        <v>1681</v>
      </c>
      <c r="E66" s="665" t="s">
        <v>544</v>
      </c>
      <c r="F66" s="666" t="s">
        <v>1686</v>
      </c>
      <c r="G66" s="665" t="s">
        <v>552</v>
      </c>
      <c r="H66" s="665" t="s">
        <v>774</v>
      </c>
      <c r="I66" s="665" t="s">
        <v>775</v>
      </c>
      <c r="J66" s="665" t="s">
        <v>776</v>
      </c>
      <c r="K66" s="665" t="s">
        <v>777</v>
      </c>
      <c r="L66" s="667">
        <v>72.3</v>
      </c>
      <c r="M66" s="667">
        <v>5</v>
      </c>
      <c r="N66" s="668">
        <v>361.5</v>
      </c>
    </row>
    <row r="67" spans="1:14" ht="14.4" customHeight="1" x14ac:dyDescent="0.3">
      <c r="A67" s="663" t="s">
        <v>522</v>
      </c>
      <c r="B67" s="664" t="s">
        <v>1680</v>
      </c>
      <c r="C67" s="665" t="s">
        <v>527</v>
      </c>
      <c r="D67" s="666" t="s">
        <v>1681</v>
      </c>
      <c r="E67" s="665" t="s">
        <v>544</v>
      </c>
      <c r="F67" s="666" t="s">
        <v>1686</v>
      </c>
      <c r="G67" s="665" t="s">
        <v>552</v>
      </c>
      <c r="H67" s="665" t="s">
        <v>778</v>
      </c>
      <c r="I67" s="665" t="s">
        <v>779</v>
      </c>
      <c r="J67" s="665" t="s">
        <v>768</v>
      </c>
      <c r="K67" s="665" t="s">
        <v>780</v>
      </c>
      <c r="L67" s="667">
        <v>58.250000000000014</v>
      </c>
      <c r="M67" s="667">
        <v>1</v>
      </c>
      <c r="N67" s="668">
        <v>58.250000000000014</v>
      </c>
    </row>
    <row r="68" spans="1:14" ht="14.4" customHeight="1" x14ac:dyDescent="0.3">
      <c r="A68" s="663" t="s">
        <v>522</v>
      </c>
      <c r="B68" s="664" t="s">
        <v>1680</v>
      </c>
      <c r="C68" s="665" t="s">
        <v>527</v>
      </c>
      <c r="D68" s="666" t="s">
        <v>1681</v>
      </c>
      <c r="E68" s="665" t="s">
        <v>544</v>
      </c>
      <c r="F68" s="666" t="s">
        <v>1686</v>
      </c>
      <c r="G68" s="665" t="s">
        <v>552</v>
      </c>
      <c r="H68" s="665" t="s">
        <v>781</v>
      </c>
      <c r="I68" s="665" t="s">
        <v>782</v>
      </c>
      <c r="J68" s="665" t="s">
        <v>783</v>
      </c>
      <c r="K68" s="665" t="s">
        <v>784</v>
      </c>
      <c r="L68" s="667">
        <v>67.389999999999972</v>
      </c>
      <c r="M68" s="667">
        <v>2</v>
      </c>
      <c r="N68" s="668">
        <v>134.77999999999994</v>
      </c>
    </row>
    <row r="69" spans="1:14" ht="14.4" customHeight="1" x14ac:dyDescent="0.3">
      <c r="A69" s="663" t="s">
        <v>522</v>
      </c>
      <c r="B69" s="664" t="s">
        <v>1680</v>
      </c>
      <c r="C69" s="665" t="s">
        <v>527</v>
      </c>
      <c r="D69" s="666" t="s">
        <v>1681</v>
      </c>
      <c r="E69" s="665" t="s">
        <v>544</v>
      </c>
      <c r="F69" s="666" t="s">
        <v>1686</v>
      </c>
      <c r="G69" s="665" t="s">
        <v>552</v>
      </c>
      <c r="H69" s="665" t="s">
        <v>785</v>
      </c>
      <c r="I69" s="665" t="s">
        <v>786</v>
      </c>
      <c r="J69" s="665" t="s">
        <v>787</v>
      </c>
      <c r="K69" s="665" t="s">
        <v>788</v>
      </c>
      <c r="L69" s="667">
        <v>31.749712529088555</v>
      </c>
      <c r="M69" s="667">
        <v>1</v>
      </c>
      <c r="N69" s="668">
        <v>31.749712529088555</v>
      </c>
    </row>
    <row r="70" spans="1:14" ht="14.4" customHeight="1" x14ac:dyDescent="0.3">
      <c r="A70" s="663" t="s">
        <v>522</v>
      </c>
      <c r="B70" s="664" t="s">
        <v>1680</v>
      </c>
      <c r="C70" s="665" t="s">
        <v>527</v>
      </c>
      <c r="D70" s="666" t="s">
        <v>1681</v>
      </c>
      <c r="E70" s="665" t="s">
        <v>544</v>
      </c>
      <c r="F70" s="666" t="s">
        <v>1686</v>
      </c>
      <c r="G70" s="665" t="s">
        <v>552</v>
      </c>
      <c r="H70" s="665" t="s">
        <v>789</v>
      </c>
      <c r="I70" s="665" t="s">
        <v>790</v>
      </c>
      <c r="J70" s="665" t="s">
        <v>791</v>
      </c>
      <c r="K70" s="665" t="s">
        <v>792</v>
      </c>
      <c r="L70" s="667">
        <v>107.89024286344575</v>
      </c>
      <c r="M70" s="667">
        <v>1</v>
      </c>
      <c r="N70" s="668">
        <v>107.89024286344575</v>
      </c>
    </row>
    <row r="71" spans="1:14" ht="14.4" customHeight="1" x14ac:dyDescent="0.3">
      <c r="A71" s="663" t="s">
        <v>522</v>
      </c>
      <c r="B71" s="664" t="s">
        <v>1680</v>
      </c>
      <c r="C71" s="665" t="s">
        <v>527</v>
      </c>
      <c r="D71" s="666" t="s">
        <v>1681</v>
      </c>
      <c r="E71" s="665" t="s">
        <v>544</v>
      </c>
      <c r="F71" s="666" t="s">
        <v>1686</v>
      </c>
      <c r="G71" s="665" t="s">
        <v>552</v>
      </c>
      <c r="H71" s="665" t="s">
        <v>793</v>
      </c>
      <c r="I71" s="665" t="s">
        <v>794</v>
      </c>
      <c r="J71" s="665" t="s">
        <v>791</v>
      </c>
      <c r="K71" s="665" t="s">
        <v>795</v>
      </c>
      <c r="L71" s="667">
        <v>45.189998179887162</v>
      </c>
      <c r="M71" s="667">
        <v>2</v>
      </c>
      <c r="N71" s="668">
        <v>90.379996359774324</v>
      </c>
    </row>
    <row r="72" spans="1:14" ht="14.4" customHeight="1" x14ac:dyDescent="0.3">
      <c r="A72" s="663" t="s">
        <v>522</v>
      </c>
      <c r="B72" s="664" t="s">
        <v>1680</v>
      </c>
      <c r="C72" s="665" t="s">
        <v>527</v>
      </c>
      <c r="D72" s="666" t="s">
        <v>1681</v>
      </c>
      <c r="E72" s="665" t="s">
        <v>544</v>
      </c>
      <c r="F72" s="666" t="s">
        <v>1686</v>
      </c>
      <c r="G72" s="665" t="s">
        <v>552</v>
      </c>
      <c r="H72" s="665" t="s">
        <v>796</v>
      </c>
      <c r="I72" s="665" t="s">
        <v>797</v>
      </c>
      <c r="J72" s="665" t="s">
        <v>798</v>
      </c>
      <c r="K72" s="665" t="s">
        <v>799</v>
      </c>
      <c r="L72" s="667">
        <v>257.17999999999989</v>
      </c>
      <c r="M72" s="667">
        <v>1</v>
      </c>
      <c r="N72" s="668">
        <v>257.17999999999989</v>
      </c>
    </row>
    <row r="73" spans="1:14" ht="14.4" customHeight="1" x14ac:dyDescent="0.3">
      <c r="A73" s="663" t="s">
        <v>522</v>
      </c>
      <c r="B73" s="664" t="s">
        <v>1680</v>
      </c>
      <c r="C73" s="665" t="s">
        <v>527</v>
      </c>
      <c r="D73" s="666" t="s">
        <v>1681</v>
      </c>
      <c r="E73" s="665" t="s">
        <v>544</v>
      </c>
      <c r="F73" s="666" t="s">
        <v>1686</v>
      </c>
      <c r="G73" s="665" t="s">
        <v>552</v>
      </c>
      <c r="H73" s="665" t="s">
        <v>800</v>
      </c>
      <c r="I73" s="665" t="s">
        <v>801</v>
      </c>
      <c r="J73" s="665" t="s">
        <v>802</v>
      </c>
      <c r="K73" s="665" t="s">
        <v>803</v>
      </c>
      <c r="L73" s="667">
        <v>18.670000000000005</v>
      </c>
      <c r="M73" s="667">
        <v>2</v>
      </c>
      <c r="N73" s="668">
        <v>37.340000000000011</v>
      </c>
    </row>
    <row r="74" spans="1:14" ht="14.4" customHeight="1" x14ac:dyDescent="0.3">
      <c r="A74" s="663" t="s">
        <v>522</v>
      </c>
      <c r="B74" s="664" t="s">
        <v>1680</v>
      </c>
      <c r="C74" s="665" t="s">
        <v>527</v>
      </c>
      <c r="D74" s="666" t="s">
        <v>1681</v>
      </c>
      <c r="E74" s="665" t="s">
        <v>544</v>
      </c>
      <c r="F74" s="666" t="s">
        <v>1686</v>
      </c>
      <c r="G74" s="665" t="s">
        <v>552</v>
      </c>
      <c r="H74" s="665" t="s">
        <v>804</v>
      </c>
      <c r="I74" s="665" t="s">
        <v>805</v>
      </c>
      <c r="J74" s="665" t="s">
        <v>806</v>
      </c>
      <c r="K74" s="665" t="s">
        <v>807</v>
      </c>
      <c r="L74" s="667">
        <v>34.669264585451003</v>
      </c>
      <c r="M74" s="667">
        <v>1</v>
      </c>
      <c r="N74" s="668">
        <v>34.669264585451003</v>
      </c>
    </row>
    <row r="75" spans="1:14" ht="14.4" customHeight="1" x14ac:dyDescent="0.3">
      <c r="A75" s="663" t="s">
        <v>522</v>
      </c>
      <c r="B75" s="664" t="s">
        <v>1680</v>
      </c>
      <c r="C75" s="665" t="s">
        <v>527</v>
      </c>
      <c r="D75" s="666" t="s">
        <v>1681</v>
      </c>
      <c r="E75" s="665" t="s">
        <v>544</v>
      </c>
      <c r="F75" s="666" t="s">
        <v>1686</v>
      </c>
      <c r="G75" s="665" t="s">
        <v>552</v>
      </c>
      <c r="H75" s="665" t="s">
        <v>808</v>
      </c>
      <c r="I75" s="665" t="s">
        <v>809</v>
      </c>
      <c r="J75" s="665" t="s">
        <v>810</v>
      </c>
      <c r="K75" s="665" t="s">
        <v>811</v>
      </c>
      <c r="L75" s="667">
        <v>115.67</v>
      </c>
      <c r="M75" s="667">
        <v>1</v>
      </c>
      <c r="N75" s="668">
        <v>115.67</v>
      </c>
    </row>
    <row r="76" spans="1:14" ht="14.4" customHeight="1" x14ac:dyDescent="0.3">
      <c r="A76" s="663" t="s">
        <v>522</v>
      </c>
      <c r="B76" s="664" t="s">
        <v>1680</v>
      </c>
      <c r="C76" s="665" t="s">
        <v>527</v>
      </c>
      <c r="D76" s="666" t="s">
        <v>1681</v>
      </c>
      <c r="E76" s="665" t="s">
        <v>544</v>
      </c>
      <c r="F76" s="666" t="s">
        <v>1686</v>
      </c>
      <c r="G76" s="665" t="s">
        <v>552</v>
      </c>
      <c r="H76" s="665" t="s">
        <v>812</v>
      </c>
      <c r="I76" s="665" t="s">
        <v>813</v>
      </c>
      <c r="J76" s="665" t="s">
        <v>802</v>
      </c>
      <c r="K76" s="665" t="s">
        <v>814</v>
      </c>
      <c r="L76" s="667">
        <v>27.601639608975017</v>
      </c>
      <c r="M76" s="667">
        <v>12</v>
      </c>
      <c r="N76" s="668">
        <v>331.21967530770019</v>
      </c>
    </row>
    <row r="77" spans="1:14" ht="14.4" customHeight="1" x14ac:dyDescent="0.3">
      <c r="A77" s="663" t="s">
        <v>522</v>
      </c>
      <c r="B77" s="664" t="s">
        <v>1680</v>
      </c>
      <c r="C77" s="665" t="s">
        <v>527</v>
      </c>
      <c r="D77" s="666" t="s">
        <v>1681</v>
      </c>
      <c r="E77" s="665" t="s">
        <v>544</v>
      </c>
      <c r="F77" s="666" t="s">
        <v>1686</v>
      </c>
      <c r="G77" s="665" t="s">
        <v>552</v>
      </c>
      <c r="H77" s="665" t="s">
        <v>815</v>
      </c>
      <c r="I77" s="665" t="s">
        <v>816</v>
      </c>
      <c r="J77" s="665" t="s">
        <v>817</v>
      </c>
      <c r="K77" s="665" t="s">
        <v>818</v>
      </c>
      <c r="L77" s="667">
        <v>40.519942935525037</v>
      </c>
      <c r="M77" s="667">
        <v>1</v>
      </c>
      <c r="N77" s="668">
        <v>40.519942935525037</v>
      </c>
    </row>
    <row r="78" spans="1:14" ht="14.4" customHeight="1" x14ac:dyDescent="0.3">
      <c r="A78" s="663" t="s">
        <v>522</v>
      </c>
      <c r="B78" s="664" t="s">
        <v>1680</v>
      </c>
      <c r="C78" s="665" t="s">
        <v>527</v>
      </c>
      <c r="D78" s="666" t="s">
        <v>1681</v>
      </c>
      <c r="E78" s="665" t="s">
        <v>544</v>
      </c>
      <c r="F78" s="666" t="s">
        <v>1686</v>
      </c>
      <c r="G78" s="665" t="s">
        <v>552</v>
      </c>
      <c r="H78" s="665" t="s">
        <v>819</v>
      </c>
      <c r="I78" s="665" t="s">
        <v>820</v>
      </c>
      <c r="J78" s="665" t="s">
        <v>821</v>
      </c>
      <c r="K78" s="665"/>
      <c r="L78" s="667">
        <v>88.99</v>
      </c>
      <c r="M78" s="667">
        <v>1</v>
      </c>
      <c r="N78" s="668">
        <v>88.99</v>
      </c>
    </row>
    <row r="79" spans="1:14" ht="14.4" customHeight="1" x14ac:dyDescent="0.3">
      <c r="A79" s="663" t="s">
        <v>522</v>
      </c>
      <c r="B79" s="664" t="s">
        <v>1680</v>
      </c>
      <c r="C79" s="665" t="s">
        <v>527</v>
      </c>
      <c r="D79" s="666" t="s">
        <v>1681</v>
      </c>
      <c r="E79" s="665" t="s">
        <v>544</v>
      </c>
      <c r="F79" s="666" t="s">
        <v>1686</v>
      </c>
      <c r="G79" s="665" t="s">
        <v>552</v>
      </c>
      <c r="H79" s="665" t="s">
        <v>822</v>
      </c>
      <c r="I79" s="665" t="s">
        <v>823</v>
      </c>
      <c r="J79" s="665" t="s">
        <v>585</v>
      </c>
      <c r="K79" s="665" t="s">
        <v>824</v>
      </c>
      <c r="L79" s="667">
        <v>42.239999999999995</v>
      </c>
      <c r="M79" s="667">
        <v>1</v>
      </c>
      <c r="N79" s="668">
        <v>42.239999999999995</v>
      </c>
    </row>
    <row r="80" spans="1:14" ht="14.4" customHeight="1" x14ac:dyDescent="0.3">
      <c r="A80" s="663" t="s">
        <v>522</v>
      </c>
      <c r="B80" s="664" t="s">
        <v>1680</v>
      </c>
      <c r="C80" s="665" t="s">
        <v>527</v>
      </c>
      <c r="D80" s="666" t="s">
        <v>1681</v>
      </c>
      <c r="E80" s="665" t="s">
        <v>544</v>
      </c>
      <c r="F80" s="666" t="s">
        <v>1686</v>
      </c>
      <c r="G80" s="665" t="s">
        <v>552</v>
      </c>
      <c r="H80" s="665" t="s">
        <v>825</v>
      </c>
      <c r="I80" s="665" t="s">
        <v>826</v>
      </c>
      <c r="J80" s="665" t="s">
        <v>827</v>
      </c>
      <c r="K80" s="665" t="s">
        <v>570</v>
      </c>
      <c r="L80" s="667">
        <v>123.42027782191558</v>
      </c>
      <c r="M80" s="667">
        <v>1</v>
      </c>
      <c r="N80" s="668">
        <v>123.42027782191558</v>
      </c>
    </row>
    <row r="81" spans="1:14" ht="14.4" customHeight="1" x14ac:dyDescent="0.3">
      <c r="A81" s="663" t="s">
        <v>522</v>
      </c>
      <c r="B81" s="664" t="s">
        <v>1680</v>
      </c>
      <c r="C81" s="665" t="s">
        <v>527</v>
      </c>
      <c r="D81" s="666" t="s">
        <v>1681</v>
      </c>
      <c r="E81" s="665" t="s">
        <v>544</v>
      </c>
      <c r="F81" s="666" t="s">
        <v>1686</v>
      </c>
      <c r="G81" s="665" t="s">
        <v>552</v>
      </c>
      <c r="H81" s="665" t="s">
        <v>828</v>
      </c>
      <c r="I81" s="665" t="s">
        <v>829</v>
      </c>
      <c r="J81" s="665" t="s">
        <v>830</v>
      </c>
      <c r="K81" s="665" t="s">
        <v>831</v>
      </c>
      <c r="L81" s="667">
        <v>65.250000000000028</v>
      </c>
      <c r="M81" s="667">
        <v>3</v>
      </c>
      <c r="N81" s="668">
        <v>195.75000000000009</v>
      </c>
    </row>
    <row r="82" spans="1:14" ht="14.4" customHeight="1" x14ac:dyDescent="0.3">
      <c r="A82" s="663" t="s">
        <v>522</v>
      </c>
      <c r="B82" s="664" t="s">
        <v>1680</v>
      </c>
      <c r="C82" s="665" t="s">
        <v>527</v>
      </c>
      <c r="D82" s="666" t="s">
        <v>1681</v>
      </c>
      <c r="E82" s="665" t="s">
        <v>544</v>
      </c>
      <c r="F82" s="666" t="s">
        <v>1686</v>
      </c>
      <c r="G82" s="665" t="s">
        <v>552</v>
      </c>
      <c r="H82" s="665" t="s">
        <v>832</v>
      </c>
      <c r="I82" s="665" t="s">
        <v>833</v>
      </c>
      <c r="J82" s="665" t="s">
        <v>834</v>
      </c>
      <c r="K82" s="665" t="s">
        <v>835</v>
      </c>
      <c r="L82" s="667">
        <v>112.58999999999999</v>
      </c>
      <c r="M82" s="667">
        <v>1</v>
      </c>
      <c r="N82" s="668">
        <v>112.58999999999999</v>
      </c>
    </row>
    <row r="83" spans="1:14" ht="14.4" customHeight="1" x14ac:dyDescent="0.3">
      <c r="A83" s="663" t="s">
        <v>522</v>
      </c>
      <c r="B83" s="664" t="s">
        <v>1680</v>
      </c>
      <c r="C83" s="665" t="s">
        <v>527</v>
      </c>
      <c r="D83" s="666" t="s">
        <v>1681</v>
      </c>
      <c r="E83" s="665" t="s">
        <v>544</v>
      </c>
      <c r="F83" s="666" t="s">
        <v>1686</v>
      </c>
      <c r="G83" s="665" t="s">
        <v>552</v>
      </c>
      <c r="H83" s="665" t="s">
        <v>836</v>
      </c>
      <c r="I83" s="665" t="s">
        <v>837</v>
      </c>
      <c r="J83" s="665" t="s">
        <v>838</v>
      </c>
      <c r="K83" s="665" t="s">
        <v>839</v>
      </c>
      <c r="L83" s="667">
        <v>1592.8</v>
      </c>
      <c r="M83" s="667">
        <v>1.5</v>
      </c>
      <c r="N83" s="668">
        <v>2389.1999999999998</v>
      </c>
    </row>
    <row r="84" spans="1:14" ht="14.4" customHeight="1" x14ac:dyDescent="0.3">
      <c r="A84" s="663" t="s">
        <v>522</v>
      </c>
      <c r="B84" s="664" t="s">
        <v>1680</v>
      </c>
      <c r="C84" s="665" t="s">
        <v>527</v>
      </c>
      <c r="D84" s="666" t="s">
        <v>1681</v>
      </c>
      <c r="E84" s="665" t="s">
        <v>544</v>
      </c>
      <c r="F84" s="666" t="s">
        <v>1686</v>
      </c>
      <c r="G84" s="665" t="s">
        <v>552</v>
      </c>
      <c r="H84" s="665" t="s">
        <v>840</v>
      </c>
      <c r="I84" s="665" t="s">
        <v>841</v>
      </c>
      <c r="J84" s="665" t="s">
        <v>842</v>
      </c>
      <c r="K84" s="665" t="s">
        <v>843</v>
      </c>
      <c r="L84" s="667">
        <v>71.449999999999989</v>
      </c>
      <c r="M84" s="667">
        <v>1</v>
      </c>
      <c r="N84" s="668">
        <v>71.449999999999989</v>
      </c>
    </row>
    <row r="85" spans="1:14" ht="14.4" customHeight="1" x14ac:dyDescent="0.3">
      <c r="A85" s="663" t="s">
        <v>522</v>
      </c>
      <c r="B85" s="664" t="s">
        <v>1680</v>
      </c>
      <c r="C85" s="665" t="s">
        <v>527</v>
      </c>
      <c r="D85" s="666" t="s">
        <v>1681</v>
      </c>
      <c r="E85" s="665" t="s">
        <v>544</v>
      </c>
      <c r="F85" s="666" t="s">
        <v>1686</v>
      </c>
      <c r="G85" s="665" t="s">
        <v>552</v>
      </c>
      <c r="H85" s="665" t="s">
        <v>844</v>
      </c>
      <c r="I85" s="665" t="s">
        <v>845</v>
      </c>
      <c r="J85" s="665" t="s">
        <v>846</v>
      </c>
      <c r="K85" s="665" t="s">
        <v>847</v>
      </c>
      <c r="L85" s="667">
        <v>66.540000000000006</v>
      </c>
      <c r="M85" s="667">
        <v>1</v>
      </c>
      <c r="N85" s="668">
        <v>66.540000000000006</v>
      </c>
    </row>
    <row r="86" spans="1:14" ht="14.4" customHeight="1" x14ac:dyDescent="0.3">
      <c r="A86" s="663" t="s">
        <v>522</v>
      </c>
      <c r="B86" s="664" t="s">
        <v>1680</v>
      </c>
      <c r="C86" s="665" t="s">
        <v>527</v>
      </c>
      <c r="D86" s="666" t="s">
        <v>1681</v>
      </c>
      <c r="E86" s="665" t="s">
        <v>544</v>
      </c>
      <c r="F86" s="666" t="s">
        <v>1686</v>
      </c>
      <c r="G86" s="665" t="s">
        <v>552</v>
      </c>
      <c r="H86" s="665" t="s">
        <v>848</v>
      </c>
      <c r="I86" s="665" t="s">
        <v>849</v>
      </c>
      <c r="J86" s="665" t="s">
        <v>850</v>
      </c>
      <c r="K86" s="665" t="s">
        <v>851</v>
      </c>
      <c r="L86" s="667">
        <v>107.66</v>
      </c>
      <c r="M86" s="667">
        <v>1</v>
      </c>
      <c r="N86" s="668">
        <v>107.66</v>
      </c>
    </row>
    <row r="87" spans="1:14" ht="14.4" customHeight="1" x14ac:dyDescent="0.3">
      <c r="A87" s="663" t="s">
        <v>522</v>
      </c>
      <c r="B87" s="664" t="s">
        <v>1680</v>
      </c>
      <c r="C87" s="665" t="s">
        <v>527</v>
      </c>
      <c r="D87" s="666" t="s">
        <v>1681</v>
      </c>
      <c r="E87" s="665" t="s">
        <v>544</v>
      </c>
      <c r="F87" s="666" t="s">
        <v>1686</v>
      </c>
      <c r="G87" s="665" t="s">
        <v>552</v>
      </c>
      <c r="H87" s="665" t="s">
        <v>852</v>
      </c>
      <c r="I87" s="665" t="s">
        <v>853</v>
      </c>
      <c r="J87" s="665" t="s">
        <v>854</v>
      </c>
      <c r="K87" s="665" t="s">
        <v>855</v>
      </c>
      <c r="L87" s="667">
        <v>1465.6179776334902</v>
      </c>
      <c r="M87" s="667">
        <v>3</v>
      </c>
      <c r="N87" s="668">
        <v>4396.8539329004707</v>
      </c>
    </row>
    <row r="88" spans="1:14" ht="14.4" customHeight="1" x14ac:dyDescent="0.3">
      <c r="A88" s="663" t="s">
        <v>522</v>
      </c>
      <c r="B88" s="664" t="s">
        <v>1680</v>
      </c>
      <c r="C88" s="665" t="s">
        <v>527</v>
      </c>
      <c r="D88" s="666" t="s">
        <v>1681</v>
      </c>
      <c r="E88" s="665" t="s">
        <v>544</v>
      </c>
      <c r="F88" s="666" t="s">
        <v>1686</v>
      </c>
      <c r="G88" s="665" t="s">
        <v>552</v>
      </c>
      <c r="H88" s="665" t="s">
        <v>856</v>
      </c>
      <c r="I88" s="665" t="s">
        <v>857</v>
      </c>
      <c r="J88" s="665" t="s">
        <v>639</v>
      </c>
      <c r="K88" s="665" t="s">
        <v>858</v>
      </c>
      <c r="L88" s="667">
        <v>56.880226613115866</v>
      </c>
      <c r="M88" s="667">
        <v>24</v>
      </c>
      <c r="N88" s="668">
        <v>1365.1254387147808</v>
      </c>
    </row>
    <row r="89" spans="1:14" ht="14.4" customHeight="1" x14ac:dyDescent="0.3">
      <c r="A89" s="663" t="s">
        <v>522</v>
      </c>
      <c r="B89" s="664" t="s">
        <v>1680</v>
      </c>
      <c r="C89" s="665" t="s">
        <v>527</v>
      </c>
      <c r="D89" s="666" t="s">
        <v>1681</v>
      </c>
      <c r="E89" s="665" t="s">
        <v>544</v>
      </c>
      <c r="F89" s="666" t="s">
        <v>1686</v>
      </c>
      <c r="G89" s="665" t="s">
        <v>552</v>
      </c>
      <c r="H89" s="665" t="s">
        <v>859</v>
      </c>
      <c r="I89" s="665" t="s">
        <v>860</v>
      </c>
      <c r="J89" s="665" t="s">
        <v>861</v>
      </c>
      <c r="K89" s="665" t="s">
        <v>862</v>
      </c>
      <c r="L89" s="667">
        <v>60.360000000000063</v>
      </c>
      <c r="M89" s="667">
        <v>1</v>
      </c>
      <c r="N89" s="668">
        <v>60.360000000000063</v>
      </c>
    </row>
    <row r="90" spans="1:14" ht="14.4" customHeight="1" x14ac:dyDescent="0.3">
      <c r="A90" s="663" t="s">
        <v>522</v>
      </c>
      <c r="B90" s="664" t="s">
        <v>1680</v>
      </c>
      <c r="C90" s="665" t="s">
        <v>527</v>
      </c>
      <c r="D90" s="666" t="s">
        <v>1681</v>
      </c>
      <c r="E90" s="665" t="s">
        <v>544</v>
      </c>
      <c r="F90" s="666" t="s">
        <v>1686</v>
      </c>
      <c r="G90" s="665" t="s">
        <v>552</v>
      </c>
      <c r="H90" s="665" t="s">
        <v>863</v>
      </c>
      <c r="I90" s="665" t="s">
        <v>864</v>
      </c>
      <c r="J90" s="665" t="s">
        <v>865</v>
      </c>
      <c r="K90" s="665" t="s">
        <v>866</v>
      </c>
      <c r="L90" s="667">
        <v>1057.1223796070603</v>
      </c>
      <c r="M90" s="667">
        <v>1</v>
      </c>
      <c r="N90" s="668">
        <v>1057.1223796070603</v>
      </c>
    </row>
    <row r="91" spans="1:14" ht="14.4" customHeight="1" x14ac:dyDescent="0.3">
      <c r="A91" s="663" t="s">
        <v>522</v>
      </c>
      <c r="B91" s="664" t="s">
        <v>1680</v>
      </c>
      <c r="C91" s="665" t="s">
        <v>527</v>
      </c>
      <c r="D91" s="666" t="s">
        <v>1681</v>
      </c>
      <c r="E91" s="665" t="s">
        <v>544</v>
      </c>
      <c r="F91" s="666" t="s">
        <v>1686</v>
      </c>
      <c r="G91" s="665" t="s">
        <v>552</v>
      </c>
      <c r="H91" s="665" t="s">
        <v>867</v>
      </c>
      <c r="I91" s="665" t="s">
        <v>868</v>
      </c>
      <c r="J91" s="665" t="s">
        <v>869</v>
      </c>
      <c r="K91" s="665" t="s">
        <v>870</v>
      </c>
      <c r="L91" s="667">
        <v>188.88</v>
      </c>
      <c r="M91" s="667">
        <v>4</v>
      </c>
      <c r="N91" s="668">
        <v>755.52</v>
      </c>
    </row>
    <row r="92" spans="1:14" ht="14.4" customHeight="1" x14ac:dyDescent="0.3">
      <c r="A92" s="663" t="s">
        <v>522</v>
      </c>
      <c r="B92" s="664" t="s">
        <v>1680</v>
      </c>
      <c r="C92" s="665" t="s">
        <v>527</v>
      </c>
      <c r="D92" s="666" t="s">
        <v>1681</v>
      </c>
      <c r="E92" s="665" t="s">
        <v>544</v>
      </c>
      <c r="F92" s="666" t="s">
        <v>1686</v>
      </c>
      <c r="G92" s="665" t="s">
        <v>552</v>
      </c>
      <c r="H92" s="665" t="s">
        <v>871</v>
      </c>
      <c r="I92" s="665" t="s">
        <v>872</v>
      </c>
      <c r="J92" s="665" t="s">
        <v>873</v>
      </c>
      <c r="K92" s="665" t="s">
        <v>874</v>
      </c>
      <c r="L92" s="667">
        <v>371.22999999999996</v>
      </c>
      <c r="M92" s="667">
        <v>4</v>
      </c>
      <c r="N92" s="668">
        <v>1484.9199999999998</v>
      </c>
    </row>
    <row r="93" spans="1:14" ht="14.4" customHeight="1" x14ac:dyDescent="0.3">
      <c r="A93" s="663" t="s">
        <v>522</v>
      </c>
      <c r="B93" s="664" t="s">
        <v>1680</v>
      </c>
      <c r="C93" s="665" t="s">
        <v>527</v>
      </c>
      <c r="D93" s="666" t="s">
        <v>1681</v>
      </c>
      <c r="E93" s="665" t="s">
        <v>544</v>
      </c>
      <c r="F93" s="666" t="s">
        <v>1686</v>
      </c>
      <c r="G93" s="665" t="s">
        <v>552</v>
      </c>
      <c r="H93" s="665" t="s">
        <v>875</v>
      </c>
      <c r="I93" s="665" t="s">
        <v>876</v>
      </c>
      <c r="J93" s="665" t="s">
        <v>877</v>
      </c>
      <c r="K93" s="665" t="s">
        <v>878</v>
      </c>
      <c r="L93" s="667">
        <v>475.12999999999988</v>
      </c>
      <c r="M93" s="667">
        <v>2</v>
      </c>
      <c r="N93" s="668">
        <v>950.25999999999976</v>
      </c>
    </row>
    <row r="94" spans="1:14" ht="14.4" customHeight="1" x14ac:dyDescent="0.3">
      <c r="A94" s="663" t="s">
        <v>522</v>
      </c>
      <c r="B94" s="664" t="s">
        <v>1680</v>
      </c>
      <c r="C94" s="665" t="s">
        <v>527</v>
      </c>
      <c r="D94" s="666" t="s">
        <v>1681</v>
      </c>
      <c r="E94" s="665" t="s">
        <v>544</v>
      </c>
      <c r="F94" s="666" t="s">
        <v>1686</v>
      </c>
      <c r="G94" s="665" t="s">
        <v>552</v>
      </c>
      <c r="H94" s="665" t="s">
        <v>879</v>
      </c>
      <c r="I94" s="665" t="s">
        <v>880</v>
      </c>
      <c r="J94" s="665" t="s">
        <v>659</v>
      </c>
      <c r="K94" s="665" t="s">
        <v>713</v>
      </c>
      <c r="L94" s="667">
        <v>70.040000000000006</v>
      </c>
      <c r="M94" s="667">
        <v>2</v>
      </c>
      <c r="N94" s="668">
        <v>140.08000000000001</v>
      </c>
    </row>
    <row r="95" spans="1:14" ht="14.4" customHeight="1" x14ac:dyDescent="0.3">
      <c r="A95" s="663" t="s">
        <v>522</v>
      </c>
      <c r="B95" s="664" t="s">
        <v>1680</v>
      </c>
      <c r="C95" s="665" t="s">
        <v>527</v>
      </c>
      <c r="D95" s="666" t="s">
        <v>1681</v>
      </c>
      <c r="E95" s="665" t="s">
        <v>544</v>
      </c>
      <c r="F95" s="666" t="s">
        <v>1686</v>
      </c>
      <c r="G95" s="665" t="s">
        <v>552</v>
      </c>
      <c r="H95" s="665" t="s">
        <v>881</v>
      </c>
      <c r="I95" s="665" t="s">
        <v>882</v>
      </c>
      <c r="J95" s="665" t="s">
        <v>883</v>
      </c>
      <c r="K95" s="665" t="s">
        <v>884</v>
      </c>
      <c r="L95" s="667">
        <v>66.080000000000013</v>
      </c>
      <c r="M95" s="667">
        <v>3</v>
      </c>
      <c r="N95" s="668">
        <v>198.24000000000004</v>
      </c>
    </row>
    <row r="96" spans="1:14" ht="14.4" customHeight="1" x14ac:dyDescent="0.3">
      <c r="A96" s="663" t="s">
        <v>522</v>
      </c>
      <c r="B96" s="664" t="s">
        <v>1680</v>
      </c>
      <c r="C96" s="665" t="s">
        <v>527</v>
      </c>
      <c r="D96" s="666" t="s">
        <v>1681</v>
      </c>
      <c r="E96" s="665" t="s">
        <v>544</v>
      </c>
      <c r="F96" s="666" t="s">
        <v>1686</v>
      </c>
      <c r="G96" s="665" t="s">
        <v>552</v>
      </c>
      <c r="H96" s="665" t="s">
        <v>885</v>
      </c>
      <c r="I96" s="665" t="s">
        <v>820</v>
      </c>
      <c r="J96" s="665" t="s">
        <v>886</v>
      </c>
      <c r="K96" s="665"/>
      <c r="L96" s="667">
        <v>116.07999999999997</v>
      </c>
      <c r="M96" s="667">
        <v>1</v>
      </c>
      <c r="N96" s="668">
        <v>116.07999999999997</v>
      </c>
    </row>
    <row r="97" spans="1:14" ht="14.4" customHeight="1" x14ac:dyDescent="0.3">
      <c r="A97" s="663" t="s">
        <v>522</v>
      </c>
      <c r="B97" s="664" t="s">
        <v>1680</v>
      </c>
      <c r="C97" s="665" t="s">
        <v>527</v>
      </c>
      <c r="D97" s="666" t="s">
        <v>1681</v>
      </c>
      <c r="E97" s="665" t="s">
        <v>544</v>
      </c>
      <c r="F97" s="666" t="s">
        <v>1686</v>
      </c>
      <c r="G97" s="665" t="s">
        <v>552</v>
      </c>
      <c r="H97" s="665" t="s">
        <v>887</v>
      </c>
      <c r="I97" s="665" t="s">
        <v>820</v>
      </c>
      <c r="J97" s="665" t="s">
        <v>888</v>
      </c>
      <c r="K97" s="665"/>
      <c r="L97" s="667">
        <v>148.24</v>
      </c>
      <c r="M97" s="667">
        <v>3</v>
      </c>
      <c r="N97" s="668">
        <v>444.72</v>
      </c>
    </row>
    <row r="98" spans="1:14" ht="14.4" customHeight="1" x14ac:dyDescent="0.3">
      <c r="A98" s="663" t="s">
        <v>522</v>
      </c>
      <c r="B98" s="664" t="s">
        <v>1680</v>
      </c>
      <c r="C98" s="665" t="s">
        <v>527</v>
      </c>
      <c r="D98" s="666" t="s">
        <v>1681</v>
      </c>
      <c r="E98" s="665" t="s">
        <v>544</v>
      </c>
      <c r="F98" s="666" t="s">
        <v>1686</v>
      </c>
      <c r="G98" s="665" t="s">
        <v>552</v>
      </c>
      <c r="H98" s="665" t="s">
        <v>889</v>
      </c>
      <c r="I98" s="665" t="s">
        <v>890</v>
      </c>
      <c r="J98" s="665" t="s">
        <v>891</v>
      </c>
      <c r="K98" s="665" t="s">
        <v>892</v>
      </c>
      <c r="L98" s="667">
        <v>166.01999999999992</v>
      </c>
      <c r="M98" s="667">
        <v>1</v>
      </c>
      <c r="N98" s="668">
        <v>166.01999999999992</v>
      </c>
    </row>
    <row r="99" spans="1:14" ht="14.4" customHeight="1" x14ac:dyDescent="0.3">
      <c r="A99" s="663" t="s">
        <v>522</v>
      </c>
      <c r="B99" s="664" t="s">
        <v>1680</v>
      </c>
      <c r="C99" s="665" t="s">
        <v>527</v>
      </c>
      <c r="D99" s="666" t="s">
        <v>1681</v>
      </c>
      <c r="E99" s="665" t="s">
        <v>544</v>
      </c>
      <c r="F99" s="666" t="s">
        <v>1686</v>
      </c>
      <c r="G99" s="665" t="s">
        <v>552</v>
      </c>
      <c r="H99" s="665" t="s">
        <v>893</v>
      </c>
      <c r="I99" s="665" t="s">
        <v>894</v>
      </c>
      <c r="J99" s="665" t="s">
        <v>895</v>
      </c>
      <c r="K99" s="665" t="s">
        <v>896</v>
      </c>
      <c r="L99" s="667">
        <v>116.13333495165301</v>
      </c>
      <c r="M99" s="667">
        <v>3</v>
      </c>
      <c r="N99" s="668">
        <v>348.40000485495904</v>
      </c>
    </row>
    <row r="100" spans="1:14" ht="14.4" customHeight="1" x14ac:dyDescent="0.3">
      <c r="A100" s="663" t="s">
        <v>522</v>
      </c>
      <c r="B100" s="664" t="s">
        <v>1680</v>
      </c>
      <c r="C100" s="665" t="s">
        <v>527</v>
      </c>
      <c r="D100" s="666" t="s">
        <v>1681</v>
      </c>
      <c r="E100" s="665" t="s">
        <v>544</v>
      </c>
      <c r="F100" s="666" t="s">
        <v>1686</v>
      </c>
      <c r="G100" s="665" t="s">
        <v>552</v>
      </c>
      <c r="H100" s="665" t="s">
        <v>897</v>
      </c>
      <c r="I100" s="665" t="s">
        <v>898</v>
      </c>
      <c r="J100" s="665" t="s">
        <v>899</v>
      </c>
      <c r="K100" s="665" t="s">
        <v>900</v>
      </c>
      <c r="L100" s="667">
        <v>180.16000000000003</v>
      </c>
      <c r="M100" s="667">
        <v>1</v>
      </c>
      <c r="N100" s="668">
        <v>180.16000000000003</v>
      </c>
    </row>
    <row r="101" spans="1:14" ht="14.4" customHeight="1" x14ac:dyDescent="0.3">
      <c r="A101" s="663" t="s">
        <v>522</v>
      </c>
      <c r="B101" s="664" t="s">
        <v>1680</v>
      </c>
      <c r="C101" s="665" t="s">
        <v>527</v>
      </c>
      <c r="D101" s="666" t="s">
        <v>1681</v>
      </c>
      <c r="E101" s="665" t="s">
        <v>544</v>
      </c>
      <c r="F101" s="666" t="s">
        <v>1686</v>
      </c>
      <c r="G101" s="665" t="s">
        <v>552</v>
      </c>
      <c r="H101" s="665" t="s">
        <v>901</v>
      </c>
      <c r="I101" s="665" t="s">
        <v>902</v>
      </c>
      <c r="J101" s="665" t="s">
        <v>903</v>
      </c>
      <c r="K101" s="665" t="s">
        <v>904</v>
      </c>
      <c r="L101" s="667">
        <v>108.85957131665664</v>
      </c>
      <c r="M101" s="667">
        <v>6</v>
      </c>
      <c r="N101" s="668">
        <v>653.15742789993988</v>
      </c>
    </row>
    <row r="102" spans="1:14" ht="14.4" customHeight="1" x14ac:dyDescent="0.3">
      <c r="A102" s="663" t="s">
        <v>522</v>
      </c>
      <c r="B102" s="664" t="s">
        <v>1680</v>
      </c>
      <c r="C102" s="665" t="s">
        <v>527</v>
      </c>
      <c r="D102" s="666" t="s">
        <v>1681</v>
      </c>
      <c r="E102" s="665" t="s">
        <v>544</v>
      </c>
      <c r="F102" s="666" t="s">
        <v>1686</v>
      </c>
      <c r="G102" s="665" t="s">
        <v>552</v>
      </c>
      <c r="H102" s="665" t="s">
        <v>905</v>
      </c>
      <c r="I102" s="665" t="s">
        <v>906</v>
      </c>
      <c r="J102" s="665" t="s">
        <v>907</v>
      </c>
      <c r="K102" s="665" t="s">
        <v>908</v>
      </c>
      <c r="L102" s="667">
        <v>47.610000000000007</v>
      </c>
      <c r="M102" s="667">
        <v>3</v>
      </c>
      <c r="N102" s="668">
        <v>142.83000000000001</v>
      </c>
    </row>
    <row r="103" spans="1:14" ht="14.4" customHeight="1" x14ac:dyDescent="0.3">
      <c r="A103" s="663" t="s">
        <v>522</v>
      </c>
      <c r="B103" s="664" t="s">
        <v>1680</v>
      </c>
      <c r="C103" s="665" t="s">
        <v>527</v>
      </c>
      <c r="D103" s="666" t="s">
        <v>1681</v>
      </c>
      <c r="E103" s="665" t="s">
        <v>544</v>
      </c>
      <c r="F103" s="666" t="s">
        <v>1686</v>
      </c>
      <c r="G103" s="665" t="s">
        <v>552</v>
      </c>
      <c r="H103" s="665" t="s">
        <v>909</v>
      </c>
      <c r="I103" s="665" t="s">
        <v>910</v>
      </c>
      <c r="J103" s="665" t="s">
        <v>911</v>
      </c>
      <c r="K103" s="665" t="s">
        <v>912</v>
      </c>
      <c r="L103" s="667">
        <v>33.119999999999997</v>
      </c>
      <c r="M103" s="667">
        <v>1</v>
      </c>
      <c r="N103" s="668">
        <v>33.119999999999997</v>
      </c>
    </row>
    <row r="104" spans="1:14" ht="14.4" customHeight="1" x14ac:dyDescent="0.3">
      <c r="A104" s="663" t="s">
        <v>522</v>
      </c>
      <c r="B104" s="664" t="s">
        <v>1680</v>
      </c>
      <c r="C104" s="665" t="s">
        <v>527</v>
      </c>
      <c r="D104" s="666" t="s">
        <v>1681</v>
      </c>
      <c r="E104" s="665" t="s">
        <v>544</v>
      </c>
      <c r="F104" s="666" t="s">
        <v>1686</v>
      </c>
      <c r="G104" s="665" t="s">
        <v>552</v>
      </c>
      <c r="H104" s="665" t="s">
        <v>913</v>
      </c>
      <c r="I104" s="665" t="s">
        <v>914</v>
      </c>
      <c r="J104" s="665" t="s">
        <v>577</v>
      </c>
      <c r="K104" s="665" t="s">
        <v>915</v>
      </c>
      <c r="L104" s="667">
        <v>69.602857142857161</v>
      </c>
      <c r="M104" s="667">
        <v>7</v>
      </c>
      <c r="N104" s="668">
        <v>487.22000000000008</v>
      </c>
    </row>
    <row r="105" spans="1:14" ht="14.4" customHeight="1" x14ac:dyDescent="0.3">
      <c r="A105" s="663" t="s">
        <v>522</v>
      </c>
      <c r="B105" s="664" t="s">
        <v>1680</v>
      </c>
      <c r="C105" s="665" t="s">
        <v>527</v>
      </c>
      <c r="D105" s="666" t="s">
        <v>1681</v>
      </c>
      <c r="E105" s="665" t="s">
        <v>544</v>
      </c>
      <c r="F105" s="666" t="s">
        <v>1686</v>
      </c>
      <c r="G105" s="665" t="s">
        <v>552</v>
      </c>
      <c r="H105" s="665" t="s">
        <v>916</v>
      </c>
      <c r="I105" s="665" t="s">
        <v>917</v>
      </c>
      <c r="J105" s="665" t="s">
        <v>918</v>
      </c>
      <c r="K105" s="665" t="s">
        <v>598</v>
      </c>
      <c r="L105" s="667">
        <v>40.779999999999994</v>
      </c>
      <c r="M105" s="667">
        <v>5</v>
      </c>
      <c r="N105" s="668">
        <v>203.89999999999998</v>
      </c>
    </row>
    <row r="106" spans="1:14" ht="14.4" customHeight="1" x14ac:dyDescent="0.3">
      <c r="A106" s="663" t="s">
        <v>522</v>
      </c>
      <c r="B106" s="664" t="s">
        <v>1680</v>
      </c>
      <c r="C106" s="665" t="s">
        <v>527</v>
      </c>
      <c r="D106" s="666" t="s">
        <v>1681</v>
      </c>
      <c r="E106" s="665" t="s">
        <v>544</v>
      </c>
      <c r="F106" s="666" t="s">
        <v>1686</v>
      </c>
      <c r="G106" s="665" t="s">
        <v>552</v>
      </c>
      <c r="H106" s="665" t="s">
        <v>919</v>
      </c>
      <c r="I106" s="665" t="s">
        <v>920</v>
      </c>
      <c r="J106" s="665" t="s">
        <v>921</v>
      </c>
      <c r="K106" s="665" t="s">
        <v>922</v>
      </c>
      <c r="L106" s="667">
        <v>55.96</v>
      </c>
      <c r="M106" s="667">
        <v>3</v>
      </c>
      <c r="N106" s="668">
        <v>167.88</v>
      </c>
    </row>
    <row r="107" spans="1:14" ht="14.4" customHeight="1" x14ac:dyDescent="0.3">
      <c r="A107" s="663" t="s">
        <v>522</v>
      </c>
      <c r="B107" s="664" t="s">
        <v>1680</v>
      </c>
      <c r="C107" s="665" t="s">
        <v>527</v>
      </c>
      <c r="D107" s="666" t="s">
        <v>1681</v>
      </c>
      <c r="E107" s="665" t="s">
        <v>544</v>
      </c>
      <c r="F107" s="666" t="s">
        <v>1686</v>
      </c>
      <c r="G107" s="665" t="s">
        <v>552</v>
      </c>
      <c r="H107" s="665" t="s">
        <v>923</v>
      </c>
      <c r="I107" s="665" t="s">
        <v>924</v>
      </c>
      <c r="J107" s="665" t="s">
        <v>925</v>
      </c>
      <c r="K107" s="665" t="s">
        <v>926</v>
      </c>
      <c r="L107" s="667">
        <v>254.97999999999996</v>
      </c>
      <c r="M107" s="667">
        <v>1</v>
      </c>
      <c r="N107" s="668">
        <v>254.97999999999996</v>
      </c>
    </row>
    <row r="108" spans="1:14" ht="14.4" customHeight="1" x14ac:dyDescent="0.3">
      <c r="A108" s="663" t="s">
        <v>522</v>
      </c>
      <c r="B108" s="664" t="s">
        <v>1680</v>
      </c>
      <c r="C108" s="665" t="s">
        <v>527</v>
      </c>
      <c r="D108" s="666" t="s">
        <v>1681</v>
      </c>
      <c r="E108" s="665" t="s">
        <v>544</v>
      </c>
      <c r="F108" s="666" t="s">
        <v>1686</v>
      </c>
      <c r="G108" s="665" t="s">
        <v>552</v>
      </c>
      <c r="H108" s="665" t="s">
        <v>927</v>
      </c>
      <c r="I108" s="665" t="s">
        <v>928</v>
      </c>
      <c r="J108" s="665" t="s">
        <v>929</v>
      </c>
      <c r="K108" s="665" t="s">
        <v>930</v>
      </c>
      <c r="L108" s="667">
        <v>72.299999999999983</v>
      </c>
      <c r="M108" s="667">
        <v>1</v>
      </c>
      <c r="N108" s="668">
        <v>72.299999999999983</v>
      </c>
    </row>
    <row r="109" spans="1:14" ht="14.4" customHeight="1" x14ac:dyDescent="0.3">
      <c r="A109" s="663" t="s">
        <v>522</v>
      </c>
      <c r="B109" s="664" t="s">
        <v>1680</v>
      </c>
      <c r="C109" s="665" t="s">
        <v>527</v>
      </c>
      <c r="D109" s="666" t="s">
        <v>1681</v>
      </c>
      <c r="E109" s="665" t="s">
        <v>544</v>
      </c>
      <c r="F109" s="666" t="s">
        <v>1686</v>
      </c>
      <c r="G109" s="665" t="s">
        <v>552</v>
      </c>
      <c r="H109" s="665" t="s">
        <v>931</v>
      </c>
      <c r="I109" s="665" t="s">
        <v>932</v>
      </c>
      <c r="J109" s="665" t="s">
        <v>933</v>
      </c>
      <c r="K109" s="665" t="s">
        <v>934</v>
      </c>
      <c r="L109" s="667">
        <v>262.03999704105513</v>
      </c>
      <c r="M109" s="667">
        <v>2</v>
      </c>
      <c r="N109" s="668">
        <v>524.07999408211026</v>
      </c>
    </row>
    <row r="110" spans="1:14" ht="14.4" customHeight="1" x14ac:dyDescent="0.3">
      <c r="A110" s="663" t="s">
        <v>522</v>
      </c>
      <c r="B110" s="664" t="s">
        <v>1680</v>
      </c>
      <c r="C110" s="665" t="s">
        <v>527</v>
      </c>
      <c r="D110" s="666" t="s">
        <v>1681</v>
      </c>
      <c r="E110" s="665" t="s">
        <v>544</v>
      </c>
      <c r="F110" s="666" t="s">
        <v>1686</v>
      </c>
      <c r="G110" s="665" t="s">
        <v>552</v>
      </c>
      <c r="H110" s="665" t="s">
        <v>935</v>
      </c>
      <c r="I110" s="665" t="s">
        <v>936</v>
      </c>
      <c r="J110" s="665" t="s">
        <v>937</v>
      </c>
      <c r="K110" s="665" t="s">
        <v>938</v>
      </c>
      <c r="L110" s="667">
        <v>152.17590669905081</v>
      </c>
      <c r="M110" s="667">
        <v>56.999999999999986</v>
      </c>
      <c r="N110" s="668">
        <v>8674.0266818458949</v>
      </c>
    </row>
    <row r="111" spans="1:14" ht="14.4" customHeight="1" x14ac:dyDescent="0.3">
      <c r="A111" s="663" t="s">
        <v>522</v>
      </c>
      <c r="B111" s="664" t="s">
        <v>1680</v>
      </c>
      <c r="C111" s="665" t="s">
        <v>527</v>
      </c>
      <c r="D111" s="666" t="s">
        <v>1681</v>
      </c>
      <c r="E111" s="665" t="s">
        <v>544</v>
      </c>
      <c r="F111" s="666" t="s">
        <v>1686</v>
      </c>
      <c r="G111" s="665" t="s">
        <v>552</v>
      </c>
      <c r="H111" s="665" t="s">
        <v>939</v>
      </c>
      <c r="I111" s="665" t="s">
        <v>940</v>
      </c>
      <c r="J111" s="665" t="s">
        <v>941</v>
      </c>
      <c r="K111" s="665" t="s">
        <v>942</v>
      </c>
      <c r="L111" s="667">
        <v>85.750000000000014</v>
      </c>
      <c r="M111" s="667">
        <v>4</v>
      </c>
      <c r="N111" s="668">
        <v>343.00000000000006</v>
      </c>
    </row>
    <row r="112" spans="1:14" ht="14.4" customHeight="1" x14ac:dyDescent="0.3">
      <c r="A112" s="663" t="s">
        <v>522</v>
      </c>
      <c r="B112" s="664" t="s">
        <v>1680</v>
      </c>
      <c r="C112" s="665" t="s">
        <v>527</v>
      </c>
      <c r="D112" s="666" t="s">
        <v>1681</v>
      </c>
      <c r="E112" s="665" t="s">
        <v>544</v>
      </c>
      <c r="F112" s="666" t="s">
        <v>1686</v>
      </c>
      <c r="G112" s="665" t="s">
        <v>552</v>
      </c>
      <c r="H112" s="665" t="s">
        <v>943</v>
      </c>
      <c r="I112" s="665" t="s">
        <v>944</v>
      </c>
      <c r="J112" s="665" t="s">
        <v>945</v>
      </c>
      <c r="K112" s="665" t="s">
        <v>946</v>
      </c>
      <c r="L112" s="667">
        <v>111.62</v>
      </c>
      <c r="M112" s="667">
        <v>1</v>
      </c>
      <c r="N112" s="668">
        <v>111.62</v>
      </c>
    </row>
    <row r="113" spans="1:14" ht="14.4" customHeight="1" x14ac:dyDescent="0.3">
      <c r="A113" s="663" t="s">
        <v>522</v>
      </c>
      <c r="B113" s="664" t="s">
        <v>1680</v>
      </c>
      <c r="C113" s="665" t="s">
        <v>527</v>
      </c>
      <c r="D113" s="666" t="s">
        <v>1681</v>
      </c>
      <c r="E113" s="665" t="s">
        <v>544</v>
      </c>
      <c r="F113" s="666" t="s">
        <v>1686</v>
      </c>
      <c r="G113" s="665" t="s">
        <v>552</v>
      </c>
      <c r="H113" s="665" t="s">
        <v>947</v>
      </c>
      <c r="I113" s="665" t="s">
        <v>820</v>
      </c>
      <c r="J113" s="665" t="s">
        <v>948</v>
      </c>
      <c r="K113" s="665"/>
      <c r="L113" s="667">
        <v>48.63</v>
      </c>
      <c r="M113" s="667">
        <v>4</v>
      </c>
      <c r="N113" s="668">
        <v>194.52</v>
      </c>
    </row>
    <row r="114" spans="1:14" ht="14.4" customHeight="1" x14ac:dyDescent="0.3">
      <c r="A114" s="663" t="s">
        <v>522</v>
      </c>
      <c r="B114" s="664" t="s">
        <v>1680</v>
      </c>
      <c r="C114" s="665" t="s">
        <v>527</v>
      </c>
      <c r="D114" s="666" t="s">
        <v>1681</v>
      </c>
      <c r="E114" s="665" t="s">
        <v>544</v>
      </c>
      <c r="F114" s="666" t="s">
        <v>1686</v>
      </c>
      <c r="G114" s="665" t="s">
        <v>552</v>
      </c>
      <c r="H114" s="665" t="s">
        <v>949</v>
      </c>
      <c r="I114" s="665" t="s">
        <v>950</v>
      </c>
      <c r="J114" s="665" t="s">
        <v>951</v>
      </c>
      <c r="K114" s="665" t="s">
        <v>952</v>
      </c>
      <c r="L114" s="667">
        <v>120.01952342645173</v>
      </c>
      <c r="M114" s="667">
        <v>20</v>
      </c>
      <c r="N114" s="668">
        <v>2400.3904685290345</v>
      </c>
    </row>
    <row r="115" spans="1:14" ht="14.4" customHeight="1" x14ac:dyDescent="0.3">
      <c r="A115" s="663" t="s">
        <v>522</v>
      </c>
      <c r="B115" s="664" t="s">
        <v>1680</v>
      </c>
      <c r="C115" s="665" t="s">
        <v>527</v>
      </c>
      <c r="D115" s="666" t="s">
        <v>1681</v>
      </c>
      <c r="E115" s="665" t="s">
        <v>544</v>
      </c>
      <c r="F115" s="666" t="s">
        <v>1686</v>
      </c>
      <c r="G115" s="665" t="s">
        <v>552</v>
      </c>
      <c r="H115" s="665" t="s">
        <v>953</v>
      </c>
      <c r="I115" s="665" t="s">
        <v>954</v>
      </c>
      <c r="J115" s="665" t="s">
        <v>850</v>
      </c>
      <c r="K115" s="665" t="s">
        <v>955</v>
      </c>
      <c r="L115" s="667">
        <v>457.57125327920579</v>
      </c>
      <c r="M115" s="667">
        <v>1</v>
      </c>
      <c r="N115" s="668">
        <v>457.57125327920579</v>
      </c>
    </row>
    <row r="116" spans="1:14" ht="14.4" customHeight="1" x14ac:dyDescent="0.3">
      <c r="A116" s="663" t="s">
        <v>522</v>
      </c>
      <c r="B116" s="664" t="s">
        <v>1680</v>
      </c>
      <c r="C116" s="665" t="s">
        <v>527</v>
      </c>
      <c r="D116" s="666" t="s">
        <v>1681</v>
      </c>
      <c r="E116" s="665" t="s">
        <v>544</v>
      </c>
      <c r="F116" s="666" t="s">
        <v>1686</v>
      </c>
      <c r="G116" s="665" t="s">
        <v>552</v>
      </c>
      <c r="H116" s="665" t="s">
        <v>956</v>
      </c>
      <c r="I116" s="665" t="s">
        <v>956</v>
      </c>
      <c r="J116" s="665" t="s">
        <v>957</v>
      </c>
      <c r="K116" s="665" t="s">
        <v>958</v>
      </c>
      <c r="L116" s="667">
        <v>249.91</v>
      </c>
      <c r="M116" s="667">
        <v>1</v>
      </c>
      <c r="N116" s="668">
        <v>249.91</v>
      </c>
    </row>
    <row r="117" spans="1:14" ht="14.4" customHeight="1" x14ac:dyDescent="0.3">
      <c r="A117" s="663" t="s">
        <v>522</v>
      </c>
      <c r="B117" s="664" t="s">
        <v>1680</v>
      </c>
      <c r="C117" s="665" t="s">
        <v>527</v>
      </c>
      <c r="D117" s="666" t="s">
        <v>1681</v>
      </c>
      <c r="E117" s="665" t="s">
        <v>544</v>
      </c>
      <c r="F117" s="666" t="s">
        <v>1686</v>
      </c>
      <c r="G117" s="665" t="s">
        <v>552</v>
      </c>
      <c r="H117" s="665" t="s">
        <v>959</v>
      </c>
      <c r="I117" s="665" t="s">
        <v>960</v>
      </c>
      <c r="J117" s="665" t="s">
        <v>961</v>
      </c>
      <c r="K117" s="665" t="s">
        <v>962</v>
      </c>
      <c r="L117" s="667">
        <v>775.27</v>
      </c>
      <c r="M117" s="667">
        <v>1</v>
      </c>
      <c r="N117" s="668">
        <v>775.27</v>
      </c>
    </row>
    <row r="118" spans="1:14" ht="14.4" customHeight="1" x14ac:dyDescent="0.3">
      <c r="A118" s="663" t="s">
        <v>522</v>
      </c>
      <c r="B118" s="664" t="s">
        <v>1680</v>
      </c>
      <c r="C118" s="665" t="s">
        <v>527</v>
      </c>
      <c r="D118" s="666" t="s">
        <v>1681</v>
      </c>
      <c r="E118" s="665" t="s">
        <v>544</v>
      </c>
      <c r="F118" s="666" t="s">
        <v>1686</v>
      </c>
      <c r="G118" s="665" t="s">
        <v>552</v>
      </c>
      <c r="H118" s="665" t="s">
        <v>963</v>
      </c>
      <c r="I118" s="665" t="s">
        <v>964</v>
      </c>
      <c r="J118" s="665" t="s">
        <v>965</v>
      </c>
      <c r="K118" s="665" t="s">
        <v>966</v>
      </c>
      <c r="L118" s="667">
        <v>47.540122204842568</v>
      </c>
      <c r="M118" s="667">
        <v>15</v>
      </c>
      <c r="N118" s="668">
        <v>713.10183307263856</v>
      </c>
    </row>
    <row r="119" spans="1:14" ht="14.4" customHeight="1" x14ac:dyDescent="0.3">
      <c r="A119" s="663" t="s">
        <v>522</v>
      </c>
      <c r="B119" s="664" t="s">
        <v>1680</v>
      </c>
      <c r="C119" s="665" t="s">
        <v>527</v>
      </c>
      <c r="D119" s="666" t="s">
        <v>1681</v>
      </c>
      <c r="E119" s="665" t="s">
        <v>544</v>
      </c>
      <c r="F119" s="666" t="s">
        <v>1686</v>
      </c>
      <c r="G119" s="665" t="s">
        <v>552</v>
      </c>
      <c r="H119" s="665" t="s">
        <v>967</v>
      </c>
      <c r="I119" s="665" t="s">
        <v>820</v>
      </c>
      <c r="J119" s="665" t="s">
        <v>968</v>
      </c>
      <c r="K119" s="665" t="s">
        <v>969</v>
      </c>
      <c r="L119" s="667">
        <v>23.700669020880721</v>
      </c>
      <c r="M119" s="667">
        <v>228</v>
      </c>
      <c r="N119" s="668">
        <v>5403.7525367608041</v>
      </c>
    </row>
    <row r="120" spans="1:14" ht="14.4" customHeight="1" x14ac:dyDescent="0.3">
      <c r="A120" s="663" t="s">
        <v>522</v>
      </c>
      <c r="B120" s="664" t="s">
        <v>1680</v>
      </c>
      <c r="C120" s="665" t="s">
        <v>527</v>
      </c>
      <c r="D120" s="666" t="s">
        <v>1681</v>
      </c>
      <c r="E120" s="665" t="s">
        <v>544</v>
      </c>
      <c r="F120" s="666" t="s">
        <v>1686</v>
      </c>
      <c r="G120" s="665" t="s">
        <v>552</v>
      </c>
      <c r="H120" s="665" t="s">
        <v>970</v>
      </c>
      <c r="I120" s="665" t="s">
        <v>971</v>
      </c>
      <c r="J120" s="665" t="s">
        <v>972</v>
      </c>
      <c r="K120" s="665" t="s">
        <v>973</v>
      </c>
      <c r="L120" s="667">
        <v>84.929999999999993</v>
      </c>
      <c r="M120" s="667">
        <v>1</v>
      </c>
      <c r="N120" s="668">
        <v>84.929999999999993</v>
      </c>
    </row>
    <row r="121" spans="1:14" ht="14.4" customHeight="1" x14ac:dyDescent="0.3">
      <c r="A121" s="663" t="s">
        <v>522</v>
      </c>
      <c r="B121" s="664" t="s">
        <v>1680</v>
      </c>
      <c r="C121" s="665" t="s">
        <v>527</v>
      </c>
      <c r="D121" s="666" t="s">
        <v>1681</v>
      </c>
      <c r="E121" s="665" t="s">
        <v>544</v>
      </c>
      <c r="F121" s="666" t="s">
        <v>1686</v>
      </c>
      <c r="G121" s="665" t="s">
        <v>552</v>
      </c>
      <c r="H121" s="665" t="s">
        <v>974</v>
      </c>
      <c r="I121" s="665" t="s">
        <v>975</v>
      </c>
      <c r="J121" s="665" t="s">
        <v>976</v>
      </c>
      <c r="K121" s="665" t="s">
        <v>977</v>
      </c>
      <c r="L121" s="667">
        <v>33.719999999999985</v>
      </c>
      <c r="M121" s="667">
        <v>1</v>
      </c>
      <c r="N121" s="668">
        <v>33.719999999999985</v>
      </c>
    </row>
    <row r="122" spans="1:14" ht="14.4" customHeight="1" x14ac:dyDescent="0.3">
      <c r="A122" s="663" t="s">
        <v>522</v>
      </c>
      <c r="B122" s="664" t="s">
        <v>1680</v>
      </c>
      <c r="C122" s="665" t="s">
        <v>527</v>
      </c>
      <c r="D122" s="666" t="s">
        <v>1681</v>
      </c>
      <c r="E122" s="665" t="s">
        <v>544</v>
      </c>
      <c r="F122" s="666" t="s">
        <v>1686</v>
      </c>
      <c r="G122" s="665" t="s">
        <v>552</v>
      </c>
      <c r="H122" s="665" t="s">
        <v>978</v>
      </c>
      <c r="I122" s="665" t="s">
        <v>979</v>
      </c>
      <c r="J122" s="665" t="s">
        <v>980</v>
      </c>
      <c r="K122" s="665" t="s">
        <v>713</v>
      </c>
      <c r="L122" s="667">
        <v>43.619999999999969</v>
      </c>
      <c r="M122" s="667">
        <v>2</v>
      </c>
      <c r="N122" s="668">
        <v>87.239999999999938</v>
      </c>
    </row>
    <row r="123" spans="1:14" ht="14.4" customHeight="1" x14ac:dyDescent="0.3">
      <c r="A123" s="663" t="s">
        <v>522</v>
      </c>
      <c r="B123" s="664" t="s">
        <v>1680</v>
      </c>
      <c r="C123" s="665" t="s">
        <v>527</v>
      </c>
      <c r="D123" s="666" t="s">
        <v>1681</v>
      </c>
      <c r="E123" s="665" t="s">
        <v>544</v>
      </c>
      <c r="F123" s="666" t="s">
        <v>1686</v>
      </c>
      <c r="G123" s="665" t="s">
        <v>552</v>
      </c>
      <c r="H123" s="665" t="s">
        <v>981</v>
      </c>
      <c r="I123" s="665" t="s">
        <v>982</v>
      </c>
      <c r="J123" s="665" t="s">
        <v>983</v>
      </c>
      <c r="K123" s="665" t="s">
        <v>984</v>
      </c>
      <c r="L123" s="667">
        <v>108.08</v>
      </c>
      <c r="M123" s="667">
        <v>1</v>
      </c>
      <c r="N123" s="668">
        <v>108.08</v>
      </c>
    </row>
    <row r="124" spans="1:14" ht="14.4" customHeight="1" x14ac:dyDescent="0.3">
      <c r="A124" s="663" t="s">
        <v>522</v>
      </c>
      <c r="B124" s="664" t="s">
        <v>1680</v>
      </c>
      <c r="C124" s="665" t="s">
        <v>527</v>
      </c>
      <c r="D124" s="666" t="s">
        <v>1681</v>
      </c>
      <c r="E124" s="665" t="s">
        <v>544</v>
      </c>
      <c r="F124" s="666" t="s">
        <v>1686</v>
      </c>
      <c r="G124" s="665" t="s">
        <v>552</v>
      </c>
      <c r="H124" s="665" t="s">
        <v>985</v>
      </c>
      <c r="I124" s="665" t="s">
        <v>986</v>
      </c>
      <c r="J124" s="665" t="s">
        <v>987</v>
      </c>
      <c r="K124" s="665" t="s">
        <v>988</v>
      </c>
      <c r="L124" s="667">
        <v>110.22999999999999</v>
      </c>
      <c r="M124" s="667">
        <v>1</v>
      </c>
      <c r="N124" s="668">
        <v>110.22999999999999</v>
      </c>
    </row>
    <row r="125" spans="1:14" ht="14.4" customHeight="1" x14ac:dyDescent="0.3">
      <c r="A125" s="663" t="s">
        <v>522</v>
      </c>
      <c r="B125" s="664" t="s">
        <v>1680</v>
      </c>
      <c r="C125" s="665" t="s">
        <v>527</v>
      </c>
      <c r="D125" s="666" t="s">
        <v>1681</v>
      </c>
      <c r="E125" s="665" t="s">
        <v>544</v>
      </c>
      <c r="F125" s="666" t="s">
        <v>1686</v>
      </c>
      <c r="G125" s="665" t="s">
        <v>552</v>
      </c>
      <c r="H125" s="665" t="s">
        <v>989</v>
      </c>
      <c r="I125" s="665" t="s">
        <v>990</v>
      </c>
      <c r="J125" s="665" t="s">
        <v>991</v>
      </c>
      <c r="K125" s="665" t="s">
        <v>992</v>
      </c>
      <c r="L125" s="667">
        <v>0</v>
      </c>
      <c r="M125" s="667">
        <v>0</v>
      </c>
      <c r="N125" s="668">
        <v>0</v>
      </c>
    </row>
    <row r="126" spans="1:14" ht="14.4" customHeight="1" x14ac:dyDescent="0.3">
      <c r="A126" s="663" t="s">
        <v>522</v>
      </c>
      <c r="B126" s="664" t="s">
        <v>1680</v>
      </c>
      <c r="C126" s="665" t="s">
        <v>527</v>
      </c>
      <c r="D126" s="666" t="s">
        <v>1681</v>
      </c>
      <c r="E126" s="665" t="s">
        <v>544</v>
      </c>
      <c r="F126" s="666" t="s">
        <v>1686</v>
      </c>
      <c r="G126" s="665" t="s">
        <v>552</v>
      </c>
      <c r="H126" s="665" t="s">
        <v>993</v>
      </c>
      <c r="I126" s="665" t="s">
        <v>994</v>
      </c>
      <c r="J126" s="665" t="s">
        <v>995</v>
      </c>
      <c r="K126" s="665" t="s">
        <v>996</v>
      </c>
      <c r="L126" s="667">
        <v>77.28</v>
      </c>
      <c r="M126" s="667">
        <v>2</v>
      </c>
      <c r="N126" s="668">
        <v>154.56</v>
      </c>
    </row>
    <row r="127" spans="1:14" ht="14.4" customHeight="1" x14ac:dyDescent="0.3">
      <c r="A127" s="663" t="s">
        <v>522</v>
      </c>
      <c r="B127" s="664" t="s">
        <v>1680</v>
      </c>
      <c r="C127" s="665" t="s">
        <v>527</v>
      </c>
      <c r="D127" s="666" t="s">
        <v>1681</v>
      </c>
      <c r="E127" s="665" t="s">
        <v>544</v>
      </c>
      <c r="F127" s="666" t="s">
        <v>1686</v>
      </c>
      <c r="G127" s="665" t="s">
        <v>552</v>
      </c>
      <c r="H127" s="665" t="s">
        <v>997</v>
      </c>
      <c r="I127" s="665" t="s">
        <v>998</v>
      </c>
      <c r="J127" s="665" t="s">
        <v>999</v>
      </c>
      <c r="K127" s="665" t="s">
        <v>1000</v>
      </c>
      <c r="L127" s="667">
        <v>1020.7221084031012</v>
      </c>
      <c r="M127" s="667">
        <v>2</v>
      </c>
      <c r="N127" s="668">
        <v>2041.4442168062023</v>
      </c>
    </row>
    <row r="128" spans="1:14" ht="14.4" customHeight="1" x14ac:dyDescent="0.3">
      <c r="A128" s="663" t="s">
        <v>522</v>
      </c>
      <c r="B128" s="664" t="s">
        <v>1680</v>
      </c>
      <c r="C128" s="665" t="s">
        <v>527</v>
      </c>
      <c r="D128" s="666" t="s">
        <v>1681</v>
      </c>
      <c r="E128" s="665" t="s">
        <v>544</v>
      </c>
      <c r="F128" s="666" t="s">
        <v>1686</v>
      </c>
      <c r="G128" s="665" t="s">
        <v>552</v>
      </c>
      <c r="H128" s="665" t="s">
        <v>1001</v>
      </c>
      <c r="I128" s="665" t="s">
        <v>820</v>
      </c>
      <c r="J128" s="665" t="s">
        <v>1002</v>
      </c>
      <c r="K128" s="665" t="s">
        <v>1003</v>
      </c>
      <c r="L128" s="667">
        <v>195.375</v>
      </c>
      <c r="M128" s="667">
        <v>2</v>
      </c>
      <c r="N128" s="668">
        <v>390.75</v>
      </c>
    </row>
    <row r="129" spans="1:14" ht="14.4" customHeight="1" x14ac:dyDescent="0.3">
      <c r="A129" s="663" t="s">
        <v>522</v>
      </c>
      <c r="B129" s="664" t="s">
        <v>1680</v>
      </c>
      <c r="C129" s="665" t="s">
        <v>527</v>
      </c>
      <c r="D129" s="666" t="s">
        <v>1681</v>
      </c>
      <c r="E129" s="665" t="s">
        <v>544</v>
      </c>
      <c r="F129" s="666" t="s">
        <v>1686</v>
      </c>
      <c r="G129" s="665" t="s">
        <v>552</v>
      </c>
      <c r="H129" s="665" t="s">
        <v>1004</v>
      </c>
      <c r="I129" s="665" t="s">
        <v>1005</v>
      </c>
      <c r="J129" s="665" t="s">
        <v>1006</v>
      </c>
      <c r="K129" s="665" t="s">
        <v>1007</v>
      </c>
      <c r="L129" s="667">
        <v>181.64999999999992</v>
      </c>
      <c r="M129" s="667">
        <v>1</v>
      </c>
      <c r="N129" s="668">
        <v>181.64999999999992</v>
      </c>
    </row>
    <row r="130" spans="1:14" ht="14.4" customHeight="1" x14ac:dyDescent="0.3">
      <c r="A130" s="663" t="s">
        <v>522</v>
      </c>
      <c r="B130" s="664" t="s">
        <v>1680</v>
      </c>
      <c r="C130" s="665" t="s">
        <v>527</v>
      </c>
      <c r="D130" s="666" t="s">
        <v>1681</v>
      </c>
      <c r="E130" s="665" t="s">
        <v>544</v>
      </c>
      <c r="F130" s="666" t="s">
        <v>1686</v>
      </c>
      <c r="G130" s="665" t="s">
        <v>552</v>
      </c>
      <c r="H130" s="665" t="s">
        <v>1008</v>
      </c>
      <c r="I130" s="665" t="s">
        <v>1009</v>
      </c>
      <c r="J130" s="665" t="s">
        <v>677</v>
      </c>
      <c r="K130" s="665" t="s">
        <v>1010</v>
      </c>
      <c r="L130" s="667">
        <v>39.459999999999987</v>
      </c>
      <c r="M130" s="667">
        <v>1</v>
      </c>
      <c r="N130" s="668">
        <v>39.459999999999987</v>
      </c>
    </row>
    <row r="131" spans="1:14" ht="14.4" customHeight="1" x14ac:dyDescent="0.3">
      <c r="A131" s="663" t="s">
        <v>522</v>
      </c>
      <c r="B131" s="664" t="s">
        <v>1680</v>
      </c>
      <c r="C131" s="665" t="s">
        <v>527</v>
      </c>
      <c r="D131" s="666" t="s">
        <v>1681</v>
      </c>
      <c r="E131" s="665" t="s">
        <v>544</v>
      </c>
      <c r="F131" s="666" t="s">
        <v>1686</v>
      </c>
      <c r="G131" s="665" t="s">
        <v>552</v>
      </c>
      <c r="H131" s="665" t="s">
        <v>1011</v>
      </c>
      <c r="I131" s="665" t="s">
        <v>820</v>
      </c>
      <c r="J131" s="665" t="s">
        <v>1012</v>
      </c>
      <c r="K131" s="665"/>
      <c r="L131" s="667">
        <v>48.211010050335652</v>
      </c>
      <c r="M131" s="667">
        <v>2</v>
      </c>
      <c r="N131" s="668">
        <v>96.422020100671304</v>
      </c>
    </row>
    <row r="132" spans="1:14" ht="14.4" customHeight="1" x14ac:dyDescent="0.3">
      <c r="A132" s="663" t="s">
        <v>522</v>
      </c>
      <c r="B132" s="664" t="s">
        <v>1680</v>
      </c>
      <c r="C132" s="665" t="s">
        <v>527</v>
      </c>
      <c r="D132" s="666" t="s">
        <v>1681</v>
      </c>
      <c r="E132" s="665" t="s">
        <v>544</v>
      </c>
      <c r="F132" s="666" t="s">
        <v>1686</v>
      </c>
      <c r="G132" s="665" t="s">
        <v>552</v>
      </c>
      <c r="H132" s="665" t="s">
        <v>1013</v>
      </c>
      <c r="I132" s="665" t="s">
        <v>1013</v>
      </c>
      <c r="J132" s="665" t="s">
        <v>1014</v>
      </c>
      <c r="K132" s="665" t="s">
        <v>1015</v>
      </c>
      <c r="L132" s="667">
        <v>46.66</v>
      </c>
      <c r="M132" s="667">
        <v>2</v>
      </c>
      <c r="N132" s="668">
        <v>93.32</v>
      </c>
    </row>
    <row r="133" spans="1:14" ht="14.4" customHeight="1" x14ac:dyDescent="0.3">
      <c r="A133" s="663" t="s">
        <v>522</v>
      </c>
      <c r="B133" s="664" t="s">
        <v>1680</v>
      </c>
      <c r="C133" s="665" t="s">
        <v>527</v>
      </c>
      <c r="D133" s="666" t="s">
        <v>1681</v>
      </c>
      <c r="E133" s="665" t="s">
        <v>544</v>
      </c>
      <c r="F133" s="666" t="s">
        <v>1686</v>
      </c>
      <c r="G133" s="665" t="s">
        <v>552</v>
      </c>
      <c r="H133" s="665" t="s">
        <v>1016</v>
      </c>
      <c r="I133" s="665" t="s">
        <v>1017</v>
      </c>
      <c r="J133" s="665" t="s">
        <v>830</v>
      </c>
      <c r="K133" s="665" t="s">
        <v>1018</v>
      </c>
      <c r="L133" s="667">
        <v>45.65000095234133</v>
      </c>
      <c r="M133" s="667">
        <v>2</v>
      </c>
      <c r="N133" s="668">
        <v>91.300001904682659</v>
      </c>
    </row>
    <row r="134" spans="1:14" ht="14.4" customHeight="1" x14ac:dyDescent="0.3">
      <c r="A134" s="663" t="s">
        <v>522</v>
      </c>
      <c r="B134" s="664" t="s">
        <v>1680</v>
      </c>
      <c r="C134" s="665" t="s">
        <v>527</v>
      </c>
      <c r="D134" s="666" t="s">
        <v>1681</v>
      </c>
      <c r="E134" s="665" t="s">
        <v>544</v>
      </c>
      <c r="F134" s="666" t="s">
        <v>1686</v>
      </c>
      <c r="G134" s="665" t="s">
        <v>552</v>
      </c>
      <c r="H134" s="665" t="s">
        <v>1019</v>
      </c>
      <c r="I134" s="665" t="s">
        <v>1020</v>
      </c>
      <c r="J134" s="665" t="s">
        <v>1021</v>
      </c>
      <c r="K134" s="665" t="s">
        <v>1022</v>
      </c>
      <c r="L134" s="667">
        <v>41.809506742571074</v>
      </c>
      <c r="M134" s="667">
        <v>1</v>
      </c>
      <c r="N134" s="668">
        <v>41.809506742571074</v>
      </c>
    </row>
    <row r="135" spans="1:14" ht="14.4" customHeight="1" x14ac:dyDescent="0.3">
      <c r="A135" s="663" t="s">
        <v>522</v>
      </c>
      <c r="B135" s="664" t="s">
        <v>1680</v>
      </c>
      <c r="C135" s="665" t="s">
        <v>527</v>
      </c>
      <c r="D135" s="666" t="s">
        <v>1681</v>
      </c>
      <c r="E135" s="665" t="s">
        <v>544</v>
      </c>
      <c r="F135" s="666" t="s">
        <v>1686</v>
      </c>
      <c r="G135" s="665" t="s">
        <v>552</v>
      </c>
      <c r="H135" s="665" t="s">
        <v>1023</v>
      </c>
      <c r="I135" s="665" t="s">
        <v>588</v>
      </c>
      <c r="J135" s="665" t="s">
        <v>1024</v>
      </c>
      <c r="K135" s="665"/>
      <c r="L135" s="667">
        <v>423.63192126543152</v>
      </c>
      <c r="M135" s="667">
        <v>1</v>
      </c>
      <c r="N135" s="668">
        <v>423.63192126543152</v>
      </c>
    </row>
    <row r="136" spans="1:14" ht="14.4" customHeight="1" x14ac:dyDescent="0.3">
      <c r="A136" s="663" t="s">
        <v>522</v>
      </c>
      <c r="B136" s="664" t="s">
        <v>1680</v>
      </c>
      <c r="C136" s="665" t="s">
        <v>527</v>
      </c>
      <c r="D136" s="666" t="s">
        <v>1681</v>
      </c>
      <c r="E136" s="665" t="s">
        <v>544</v>
      </c>
      <c r="F136" s="666" t="s">
        <v>1686</v>
      </c>
      <c r="G136" s="665" t="s">
        <v>552</v>
      </c>
      <c r="H136" s="665" t="s">
        <v>1025</v>
      </c>
      <c r="I136" s="665" t="s">
        <v>820</v>
      </c>
      <c r="J136" s="665" t="s">
        <v>1026</v>
      </c>
      <c r="K136" s="665"/>
      <c r="L136" s="667">
        <v>123.35655449294116</v>
      </c>
      <c r="M136" s="667">
        <v>3</v>
      </c>
      <c r="N136" s="668">
        <v>370.06966347882349</v>
      </c>
    </row>
    <row r="137" spans="1:14" ht="14.4" customHeight="1" x14ac:dyDescent="0.3">
      <c r="A137" s="663" t="s">
        <v>522</v>
      </c>
      <c r="B137" s="664" t="s">
        <v>1680</v>
      </c>
      <c r="C137" s="665" t="s">
        <v>527</v>
      </c>
      <c r="D137" s="666" t="s">
        <v>1681</v>
      </c>
      <c r="E137" s="665" t="s">
        <v>544</v>
      </c>
      <c r="F137" s="666" t="s">
        <v>1686</v>
      </c>
      <c r="G137" s="665" t="s">
        <v>552</v>
      </c>
      <c r="H137" s="665" t="s">
        <v>1027</v>
      </c>
      <c r="I137" s="665" t="s">
        <v>1028</v>
      </c>
      <c r="J137" s="665" t="s">
        <v>1029</v>
      </c>
      <c r="K137" s="665" t="s">
        <v>1030</v>
      </c>
      <c r="L137" s="667">
        <v>52.563758513703171</v>
      </c>
      <c r="M137" s="667">
        <v>55</v>
      </c>
      <c r="N137" s="668">
        <v>2891.0067182536745</v>
      </c>
    </row>
    <row r="138" spans="1:14" ht="14.4" customHeight="1" x14ac:dyDescent="0.3">
      <c r="A138" s="663" t="s">
        <v>522</v>
      </c>
      <c r="B138" s="664" t="s">
        <v>1680</v>
      </c>
      <c r="C138" s="665" t="s">
        <v>527</v>
      </c>
      <c r="D138" s="666" t="s">
        <v>1681</v>
      </c>
      <c r="E138" s="665" t="s">
        <v>544</v>
      </c>
      <c r="F138" s="666" t="s">
        <v>1686</v>
      </c>
      <c r="G138" s="665" t="s">
        <v>552</v>
      </c>
      <c r="H138" s="665" t="s">
        <v>1031</v>
      </c>
      <c r="I138" s="665" t="s">
        <v>1032</v>
      </c>
      <c r="J138" s="665" t="s">
        <v>1033</v>
      </c>
      <c r="K138" s="665" t="s">
        <v>1034</v>
      </c>
      <c r="L138" s="667">
        <v>164.02999999999997</v>
      </c>
      <c r="M138" s="667">
        <v>1</v>
      </c>
      <c r="N138" s="668">
        <v>164.02999999999997</v>
      </c>
    </row>
    <row r="139" spans="1:14" ht="14.4" customHeight="1" x14ac:dyDescent="0.3">
      <c r="A139" s="663" t="s">
        <v>522</v>
      </c>
      <c r="B139" s="664" t="s">
        <v>1680</v>
      </c>
      <c r="C139" s="665" t="s">
        <v>527</v>
      </c>
      <c r="D139" s="666" t="s">
        <v>1681</v>
      </c>
      <c r="E139" s="665" t="s">
        <v>544</v>
      </c>
      <c r="F139" s="666" t="s">
        <v>1686</v>
      </c>
      <c r="G139" s="665" t="s">
        <v>552</v>
      </c>
      <c r="H139" s="665" t="s">
        <v>1035</v>
      </c>
      <c r="I139" s="665" t="s">
        <v>1036</v>
      </c>
      <c r="J139" s="665" t="s">
        <v>1037</v>
      </c>
      <c r="K139" s="665" t="s">
        <v>1038</v>
      </c>
      <c r="L139" s="667">
        <v>103.56999999999998</v>
      </c>
      <c r="M139" s="667">
        <v>3</v>
      </c>
      <c r="N139" s="668">
        <v>310.70999999999992</v>
      </c>
    </row>
    <row r="140" spans="1:14" ht="14.4" customHeight="1" x14ac:dyDescent="0.3">
      <c r="A140" s="663" t="s">
        <v>522</v>
      </c>
      <c r="B140" s="664" t="s">
        <v>1680</v>
      </c>
      <c r="C140" s="665" t="s">
        <v>527</v>
      </c>
      <c r="D140" s="666" t="s">
        <v>1681</v>
      </c>
      <c r="E140" s="665" t="s">
        <v>544</v>
      </c>
      <c r="F140" s="666" t="s">
        <v>1686</v>
      </c>
      <c r="G140" s="665" t="s">
        <v>552</v>
      </c>
      <c r="H140" s="665" t="s">
        <v>1039</v>
      </c>
      <c r="I140" s="665" t="s">
        <v>1040</v>
      </c>
      <c r="J140" s="665" t="s">
        <v>1041</v>
      </c>
      <c r="K140" s="665" t="s">
        <v>1042</v>
      </c>
      <c r="L140" s="667">
        <v>325.15999999999991</v>
      </c>
      <c r="M140" s="667">
        <v>22</v>
      </c>
      <c r="N140" s="668">
        <v>7153.5199999999977</v>
      </c>
    </row>
    <row r="141" spans="1:14" ht="14.4" customHeight="1" x14ac:dyDescent="0.3">
      <c r="A141" s="663" t="s">
        <v>522</v>
      </c>
      <c r="B141" s="664" t="s">
        <v>1680</v>
      </c>
      <c r="C141" s="665" t="s">
        <v>527</v>
      </c>
      <c r="D141" s="666" t="s">
        <v>1681</v>
      </c>
      <c r="E141" s="665" t="s">
        <v>544</v>
      </c>
      <c r="F141" s="666" t="s">
        <v>1686</v>
      </c>
      <c r="G141" s="665" t="s">
        <v>552</v>
      </c>
      <c r="H141" s="665" t="s">
        <v>1043</v>
      </c>
      <c r="I141" s="665" t="s">
        <v>1044</v>
      </c>
      <c r="J141" s="665" t="s">
        <v>1045</v>
      </c>
      <c r="K141" s="665"/>
      <c r="L141" s="667">
        <v>252.97807158108557</v>
      </c>
      <c r="M141" s="667">
        <v>1</v>
      </c>
      <c r="N141" s="668">
        <v>252.97807158108557</v>
      </c>
    </row>
    <row r="142" spans="1:14" ht="14.4" customHeight="1" x14ac:dyDescent="0.3">
      <c r="A142" s="663" t="s">
        <v>522</v>
      </c>
      <c r="B142" s="664" t="s">
        <v>1680</v>
      </c>
      <c r="C142" s="665" t="s">
        <v>527</v>
      </c>
      <c r="D142" s="666" t="s">
        <v>1681</v>
      </c>
      <c r="E142" s="665" t="s">
        <v>544</v>
      </c>
      <c r="F142" s="666" t="s">
        <v>1686</v>
      </c>
      <c r="G142" s="665" t="s">
        <v>552</v>
      </c>
      <c r="H142" s="665" t="s">
        <v>1046</v>
      </c>
      <c r="I142" s="665" t="s">
        <v>1046</v>
      </c>
      <c r="J142" s="665" t="s">
        <v>1047</v>
      </c>
      <c r="K142" s="665" t="s">
        <v>1048</v>
      </c>
      <c r="L142" s="667">
        <v>108.67999999999998</v>
      </c>
      <c r="M142" s="667">
        <v>1</v>
      </c>
      <c r="N142" s="668">
        <v>108.67999999999998</v>
      </c>
    </row>
    <row r="143" spans="1:14" ht="14.4" customHeight="1" x14ac:dyDescent="0.3">
      <c r="A143" s="663" t="s">
        <v>522</v>
      </c>
      <c r="B143" s="664" t="s">
        <v>1680</v>
      </c>
      <c r="C143" s="665" t="s">
        <v>527</v>
      </c>
      <c r="D143" s="666" t="s">
        <v>1681</v>
      </c>
      <c r="E143" s="665" t="s">
        <v>544</v>
      </c>
      <c r="F143" s="666" t="s">
        <v>1686</v>
      </c>
      <c r="G143" s="665" t="s">
        <v>552</v>
      </c>
      <c r="H143" s="665" t="s">
        <v>1049</v>
      </c>
      <c r="I143" s="665" t="s">
        <v>820</v>
      </c>
      <c r="J143" s="665" t="s">
        <v>1050</v>
      </c>
      <c r="K143" s="665" t="s">
        <v>1051</v>
      </c>
      <c r="L143" s="667">
        <v>38.616428722132703</v>
      </c>
      <c r="M143" s="667">
        <v>1</v>
      </c>
      <c r="N143" s="668">
        <v>38.616428722132703</v>
      </c>
    </row>
    <row r="144" spans="1:14" ht="14.4" customHeight="1" x14ac:dyDescent="0.3">
      <c r="A144" s="663" t="s">
        <v>522</v>
      </c>
      <c r="B144" s="664" t="s">
        <v>1680</v>
      </c>
      <c r="C144" s="665" t="s">
        <v>527</v>
      </c>
      <c r="D144" s="666" t="s">
        <v>1681</v>
      </c>
      <c r="E144" s="665" t="s">
        <v>544</v>
      </c>
      <c r="F144" s="666" t="s">
        <v>1686</v>
      </c>
      <c r="G144" s="665" t="s">
        <v>552</v>
      </c>
      <c r="H144" s="665" t="s">
        <v>1052</v>
      </c>
      <c r="I144" s="665" t="s">
        <v>820</v>
      </c>
      <c r="J144" s="665" t="s">
        <v>1053</v>
      </c>
      <c r="K144" s="665"/>
      <c r="L144" s="667">
        <v>109.83244746989517</v>
      </c>
      <c r="M144" s="667">
        <v>10</v>
      </c>
      <c r="N144" s="668">
        <v>1098.3244746989517</v>
      </c>
    </row>
    <row r="145" spans="1:14" ht="14.4" customHeight="1" x14ac:dyDescent="0.3">
      <c r="A145" s="663" t="s">
        <v>522</v>
      </c>
      <c r="B145" s="664" t="s">
        <v>1680</v>
      </c>
      <c r="C145" s="665" t="s">
        <v>527</v>
      </c>
      <c r="D145" s="666" t="s">
        <v>1681</v>
      </c>
      <c r="E145" s="665" t="s">
        <v>544</v>
      </c>
      <c r="F145" s="666" t="s">
        <v>1686</v>
      </c>
      <c r="G145" s="665" t="s">
        <v>552</v>
      </c>
      <c r="H145" s="665" t="s">
        <v>1054</v>
      </c>
      <c r="I145" s="665" t="s">
        <v>1055</v>
      </c>
      <c r="J145" s="665" t="s">
        <v>1056</v>
      </c>
      <c r="K145" s="665" t="s">
        <v>1057</v>
      </c>
      <c r="L145" s="667">
        <v>142.34999999999994</v>
      </c>
      <c r="M145" s="667">
        <v>1</v>
      </c>
      <c r="N145" s="668">
        <v>142.34999999999994</v>
      </c>
    </row>
    <row r="146" spans="1:14" ht="14.4" customHeight="1" x14ac:dyDescent="0.3">
      <c r="A146" s="663" t="s">
        <v>522</v>
      </c>
      <c r="B146" s="664" t="s">
        <v>1680</v>
      </c>
      <c r="C146" s="665" t="s">
        <v>527</v>
      </c>
      <c r="D146" s="666" t="s">
        <v>1681</v>
      </c>
      <c r="E146" s="665" t="s">
        <v>544</v>
      </c>
      <c r="F146" s="666" t="s">
        <v>1686</v>
      </c>
      <c r="G146" s="665" t="s">
        <v>552</v>
      </c>
      <c r="H146" s="665" t="s">
        <v>1058</v>
      </c>
      <c r="I146" s="665" t="s">
        <v>1059</v>
      </c>
      <c r="J146" s="665" t="s">
        <v>1060</v>
      </c>
      <c r="K146" s="665" t="s">
        <v>1061</v>
      </c>
      <c r="L146" s="667">
        <v>74.609999999999985</v>
      </c>
      <c r="M146" s="667">
        <v>2</v>
      </c>
      <c r="N146" s="668">
        <v>149.21999999999997</v>
      </c>
    </row>
    <row r="147" spans="1:14" ht="14.4" customHeight="1" x14ac:dyDescent="0.3">
      <c r="A147" s="663" t="s">
        <v>522</v>
      </c>
      <c r="B147" s="664" t="s">
        <v>1680</v>
      </c>
      <c r="C147" s="665" t="s">
        <v>527</v>
      </c>
      <c r="D147" s="666" t="s">
        <v>1681</v>
      </c>
      <c r="E147" s="665" t="s">
        <v>544</v>
      </c>
      <c r="F147" s="666" t="s">
        <v>1686</v>
      </c>
      <c r="G147" s="665" t="s">
        <v>552</v>
      </c>
      <c r="H147" s="665" t="s">
        <v>1062</v>
      </c>
      <c r="I147" s="665" t="s">
        <v>1062</v>
      </c>
      <c r="J147" s="665" t="s">
        <v>1063</v>
      </c>
      <c r="K147" s="665" t="s">
        <v>1064</v>
      </c>
      <c r="L147" s="667">
        <v>604.90971342055616</v>
      </c>
      <c r="M147" s="667">
        <v>7</v>
      </c>
      <c r="N147" s="668">
        <v>4234.3679939438935</v>
      </c>
    </row>
    <row r="148" spans="1:14" ht="14.4" customHeight="1" x14ac:dyDescent="0.3">
      <c r="A148" s="663" t="s">
        <v>522</v>
      </c>
      <c r="B148" s="664" t="s">
        <v>1680</v>
      </c>
      <c r="C148" s="665" t="s">
        <v>527</v>
      </c>
      <c r="D148" s="666" t="s">
        <v>1681</v>
      </c>
      <c r="E148" s="665" t="s">
        <v>544</v>
      </c>
      <c r="F148" s="666" t="s">
        <v>1686</v>
      </c>
      <c r="G148" s="665" t="s">
        <v>552</v>
      </c>
      <c r="H148" s="665" t="s">
        <v>1065</v>
      </c>
      <c r="I148" s="665" t="s">
        <v>1066</v>
      </c>
      <c r="J148" s="665" t="s">
        <v>1067</v>
      </c>
      <c r="K148" s="665" t="s">
        <v>1068</v>
      </c>
      <c r="L148" s="667">
        <v>80.469999999999985</v>
      </c>
      <c r="M148" s="667">
        <v>1</v>
      </c>
      <c r="N148" s="668">
        <v>80.469999999999985</v>
      </c>
    </row>
    <row r="149" spans="1:14" ht="14.4" customHeight="1" x14ac:dyDescent="0.3">
      <c r="A149" s="663" t="s">
        <v>522</v>
      </c>
      <c r="B149" s="664" t="s">
        <v>1680</v>
      </c>
      <c r="C149" s="665" t="s">
        <v>527</v>
      </c>
      <c r="D149" s="666" t="s">
        <v>1681</v>
      </c>
      <c r="E149" s="665" t="s">
        <v>544</v>
      </c>
      <c r="F149" s="666" t="s">
        <v>1686</v>
      </c>
      <c r="G149" s="665" t="s">
        <v>552</v>
      </c>
      <c r="H149" s="665" t="s">
        <v>1069</v>
      </c>
      <c r="I149" s="665" t="s">
        <v>1070</v>
      </c>
      <c r="J149" s="665" t="s">
        <v>1071</v>
      </c>
      <c r="K149" s="665" t="s">
        <v>1072</v>
      </c>
      <c r="L149" s="667">
        <v>69.378588728922281</v>
      </c>
      <c r="M149" s="667">
        <v>11</v>
      </c>
      <c r="N149" s="668">
        <v>763.16447601814502</v>
      </c>
    </row>
    <row r="150" spans="1:14" ht="14.4" customHeight="1" x14ac:dyDescent="0.3">
      <c r="A150" s="663" t="s">
        <v>522</v>
      </c>
      <c r="B150" s="664" t="s">
        <v>1680</v>
      </c>
      <c r="C150" s="665" t="s">
        <v>527</v>
      </c>
      <c r="D150" s="666" t="s">
        <v>1681</v>
      </c>
      <c r="E150" s="665" t="s">
        <v>544</v>
      </c>
      <c r="F150" s="666" t="s">
        <v>1686</v>
      </c>
      <c r="G150" s="665" t="s">
        <v>552</v>
      </c>
      <c r="H150" s="665" t="s">
        <v>1073</v>
      </c>
      <c r="I150" s="665" t="s">
        <v>820</v>
      </c>
      <c r="J150" s="665" t="s">
        <v>1074</v>
      </c>
      <c r="K150" s="665"/>
      <c r="L150" s="667">
        <v>81.15188078732163</v>
      </c>
      <c r="M150" s="667">
        <v>4</v>
      </c>
      <c r="N150" s="668">
        <v>324.60752314928652</v>
      </c>
    </row>
    <row r="151" spans="1:14" ht="14.4" customHeight="1" x14ac:dyDescent="0.3">
      <c r="A151" s="663" t="s">
        <v>522</v>
      </c>
      <c r="B151" s="664" t="s">
        <v>1680</v>
      </c>
      <c r="C151" s="665" t="s">
        <v>527</v>
      </c>
      <c r="D151" s="666" t="s">
        <v>1681</v>
      </c>
      <c r="E151" s="665" t="s">
        <v>544</v>
      </c>
      <c r="F151" s="666" t="s">
        <v>1686</v>
      </c>
      <c r="G151" s="665" t="s">
        <v>552</v>
      </c>
      <c r="H151" s="665" t="s">
        <v>1075</v>
      </c>
      <c r="I151" s="665" t="s">
        <v>820</v>
      </c>
      <c r="J151" s="665" t="s">
        <v>1076</v>
      </c>
      <c r="K151" s="665"/>
      <c r="L151" s="667">
        <v>41.958331998738387</v>
      </c>
      <c r="M151" s="667">
        <v>4</v>
      </c>
      <c r="N151" s="668">
        <v>167.83332799495355</v>
      </c>
    </row>
    <row r="152" spans="1:14" ht="14.4" customHeight="1" x14ac:dyDescent="0.3">
      <c r="A152" s="663" t="s">
        <v>522</v>
      </c>
      <c r="B152" s="664" t="s">
        <v>1680</v>
      </c>
      <c r="C152" s="665" t="s">
        <v>527</v>
      </c>
      <c r="D152" s="666" t="s">
        <v>1681</v>
      </c>
      <c r="E152" s="665" t="s">
        <v>544</v>
      </c>
      <c r="F152" s="666" t="s">
        <v>1686</v>
      </c>
      <c r="G152" s="665" t="s">
        <v>552</v>
      </c>
      <c r="H152" s="665" t="s">
        <v>1077</v>
      </c>
      <c r="I152" s="665" t="s">
        <v>588</v>
      </c>
      <c r="J152" s="665" t="s">
        <v>1078</v>
      </c>
      <c r="K152" s="665"/>
      <c r="L152" s="667">
        <v>99.256015183571776</v>
      </c>
      <c r="M152" s="667">
        <v>2</v>
      </c>
      <c r="N152" s="668">
        <v>198.51203036714355</v>
      </c>
    </row>
    <row r="153" spans="1:14" ht="14.4" customHeight="1" x14ac:dyDescent="0.3">
      <c r="A153" s="663" t="s">
        <v>522</v>
      </c>
      <c r="B153" s="664" t="s">
        <v>1680</v>
      </c>
      <c r="C153" s="665" t="s">
        <v>527</v>
      </c>
      <c r="D153" s="666" t="s">
        <v>1681</v>
      </c>
      <c r="E153" s="665" t="s">
        <v>544</v>
      </c>
      <c r="F153" s="666" t="s">
        <v>1686</v>
      </c>
      <c r="G153" s="665" t="s">
        <v>552</v>
      </c>
      <c r="H153" s="665" t="s">
        <v>1079</v>
      </c>
      <c r="I153" s="665" t="s">
        <v>820</v>
      </c>
      <c r="J153" s="665" t="s">
        <v>1080</v>
      </c>
      <c r="K153" s="665"/>
      <c r="L153" s="667">
        <v>87.629807373039569</v>
      </c>
      <c r="M153" s="667">
        <v>2</v>
      </c>
      <c r="N153" s="668">
        <v>175.25961474607914</v>
      </c>
    </row>
    <row r="154" spans="1:14" ht="14.4" customHeight="1" x14ac:dyDescent="0.3">
      <c r="A154" s="663" t="s">
        <v>522</v>
      </c>
      <c r="B154" s="664" t="s">
        <v>1680</v>
      </c>
      <c r="C154" s="665" t="s">
        <v>527</v>
      </c>
      <c r="D154" s="666" t="s">
        <v>1681</v>
      </c>
      <c r="E154" s="665" t="s">
        <v>544</v>
      </c>
      <c r="F154" s="666" t="s">
        <v>1686</v>
      </c>
      <c r="G154" s="665" t="s">
        <v>552</v>
      </c>
      <c r="H154" s="665" t="s">
        <v>1081</v>
      </c>
      <c r="I154" s="665" t="s">
        <v>1082</v>
      </c>
      <c r="J154" s="665" t="s">
        <v>1083</v>
      </c>
      <c r="K154" s="665" t="s">
        <v>1084</v>
      </c>
      <c r="L154" s="667">
        <v>64.590000000000018</v>
      </c>
      <c r="M154" s="667">
        <v>1</v>
      </c>
      <c r="N154" s="668">
        <v>64.590000000000018</v>
      </c>
    </row>
    <row r="155" spans="1:14" ht="14.4" customHeight="1" x14ac:dyDescent="0.3">
      <c r="A155" s="663" t="s">
        <v>522</v>
      </c>
      <c r="B155" s="664" t="s">
        <v>1680</v>
      </c>
      <c r="C155" s="665" t="s">
        <v>527</v>
      </c>
      <c r="D155" s="666" t="s">
        <v>1681</v>
      </c>
      <c r="E155" s="665" t="s">
        <v>544</v>
      </c>
      <c r="F155" s="666" t="s">
        <v>1686</v>
      </c>
      <c r="G155" s="665" t="s">
        <v>552</v>
      </c>
      <c r="H155" s="665" t="s">
        <v>1085</v>
      </c>
      <c r="I155" s="665" t="s">
        <v>1086</v>
      </c>
      <c r="J155" s="665" t="s">
        <v>1087</v>
      </c>
      <c r="K155" s="665" t="s">
        <v>1088</v>
      </c>
      <c r="L155" s="667">
        <v>49.344999999999999</v>
      </c>
      <c r="M155" s="667">
        <v>2</v>
      </c>
      <c r="N155" s="668">
        <v>98.69</v>
      </c>
    </row>
    <row r="156" spans="1:14" ht="14.4" customHeight="1" x14ac:dyDescent="0.3">
      <c r="A156" s="663" t="s">
        <v>522</v>
      </c>
      <c r="B156" s="664" t="s">
        <v>1680</v>
      </c>
      <c r="C156" s="665" t="s">
        <v>527</v>
      </c>
      <c r="D156" s="666" t="s">
        <v>1681</v>
      </c>
      <c r="E156" s="665" t="s">
        <v>544</v>
      </c>
      <c r="F156" s="666" t="s">
        <v>1686</v>
      </c>
      <c r="G156" s="665" t="s">
        <v>552</v>
      </c>
      <c r="H156" s="665" t="s">
        <v>1089</v>
      </c>
      <c r="I156" s="665" t="s">
        <v>1090</v>
      </c>
      <c r="J156" s="665" t="s">
        <v>550</v>
      </c>
      <c r="K156" s="665" t="s">
        <v>1091</v>
      </c>
      <c r="L156" s="667">
        <v>107.32988283075628</v>
      </c>
      <c r="M156" s="667">
        <v>50</v>
      </c>
      <c r="N156" s="668">
        <v>5366.4941415378134</v>
      </c>
    </row>
    <row r="157" spans="1:14" ht="14.4" customHeight="1" x14ac:dyDescent="0.3">
      <c r="A157" s="663" t="s">
        <v>522</v>
      </c>
      <c r="B157" s="664" t="s">
        <v>1680</v>
      </c>
      <c r="C157" s="665" t="s">
        <v>527</v>
      </c>
      <c r="D157" s="666" t="s">
        <v>1681</v>
      </c>
      <c r="E157" s="665" t="s">
        <v>544</v>
      </c>
      <c r="F157" s="666" t="s">
        <v>1686</v>
      </c>
      <c r="G157" s="665" t="s">
        <v>552</v>
      </c>
      <c r="H157" s="665" t="s">
        <v>1092</v>
      </c>
      <c r="I157" s="665" t="s">
        <v>1093</v>
      </c>
      <c r="J157" s="665" t="s">
        <v>1094</v>
      </c>
      <c r="K157" s="665" t="s">
        <v>1095</v>
      </c>
      <c r="L157" s="667">
        <v>82.389999999999986</v>
      </c>
      <c r="M157" s="667">
        <v>1</v>
      </c>
      <c r="N157" s="668">
        <v>82.389999999999986</v>
      </c>
    </row>
    <row r="158" spans="1:14" ht="14.4" customHeight="1" x14ac:dyDescent="0.3">
      <c r="A158" s="663" t="s">
        <v>522</v>
      </c>
      <c r="B158" s="664" t="s">
        <v>1680</v>
      </c>
      <c r="C158" s="665" t="s">
        <v>527</v>
      </c>
      <c r="D158" s="666" t="s">
        <v>1681</v>
      </c>
      <c r="E158" s="665" t="s">
        <v>544</v>
      </c>
      <c r="F158" s="666" t="s">
        <v>1686</v>
      </c>
      <c r="G158" s="665" t="s">
        <v>552</v>
      </c>
      <c r="H158" s="665" t="s">
        <v>1096</v>
      </c>
      <c r="I158" s="665" t="s">
        <v>1097</v>
      </c>
      <c r="J158" s="665" t="s">
        <v>1098</v>
      </c>
      <c r="K158" s="665" t="s">
        <v>1099</v>
      </c>
      <c r="L158" s="667">
        <v>63.339999999999947</v>
      </c>
      <c r="M158" s="667">
        <v>2</v>
      </c>
      <c r="N158" s="668">
        <v>126.67999999999989</v>
      </c>
    </row>
    <row r="159" spans="1:14" ht="14.4" customHeight="1" x14ac:dyDescent="0.3">
      <c r="A159" s="663" t="s">
        <v>522</v>
      </c>
      <c r="B159" s="664" t="s">
        <v>1680</v>
      </c>
      <c r="C159" s="665" t="s">
        <v>527</v>
      </c>
      <c r="D159" s="666" t="s">
        <v>1681</v>
      </c>
      <c r="E159" s="665" t="s">
        <v>544</v>
      </c>
      <c r="F159" s="666" t="s">
        <v>1686</v>
      </c>
      <c r="G159" s="665" t="s">
        <v>552</v>
      </c>
      <c r="H159" s="665" t="s">
        <v>1100</v>
      </c>
      <c r="I159" s="665" t="s">
        <v>1101</v>
      </c>
      <c r="J159" s="665" t="s">
        <v>1102</v>
      </c>
      <c r="K159" s="665" t="s">
        <v>1103</v>
      </c>
      <c r="L159" s="667">
        <v>351.85</v>
      </c>
      <c r="M159" s="667">
        <v>1</v>
      </c>
      <c r="N159" s="668">
        <v>351.85</v>
      </c>
    </row>
    <row r="160" spans="1:14" ht="14.4" customHeight="1" x14ac:dyDescent="0.3">
      <c r="A160" s="663" t="s">
        <v>522</v>
      </c>
      <c r="B160" s="664" t="s">
        <v>1680</v>
      </c>
      <c r="C160" s="665" t="s">
        <v>527</v>
      </c>
      <c r="D160" s="666" t="s">
        <v>1681</v>
      </c>
      <c r="E160" s="665" t="s">
        <v>544</v>
      </c>
      <c r="F160" s="666" t="s">
        <v>1686</v>
      </c>
      <c r="G160" s="665" t="s">
        <v>552</v>
      </c>
      <c r="H160" s="665" t="s">
        <v>1104</v>
      </c>
      <c r="I160" s="665" t="s">
        <v>1105</v>
      </c>
      <c r="J160" s="665" t="s">
        <v>1106</v>
      </c>
      <c r="K160" s="665" t="s">
        <v>1107</v>
      </c>
      <c r="L160" s="667">
        <v>98.949999999999974</v>
      </c>
      <c r="M160" s="667">
        <v>1</v>
      </c>
      <c r="N160" s="668">
        <v>98.949999999999974</v>
      </c>
    </row>
    <row r="161" spans="1:14" ht="14.4" customHeight="1" x14ac:dyDescent="0.3">
      <c r="A161" s="663" t="s">
        <v>522</v>
      </c>
      <c r="B161" s="664" t="s">
        <v>1680</v>
      </c>
      <c r="C161" s="665" t="s">
        <v>527</v>
      </c>
      <c r="D161" s="666" t="s">
        <v>1681</v>
      </c>
      <c r="E161" s="665" t="s">
        <v>544</v>
      </c>
      <c r="F161" s="666" t="s">
        <v>1686</v>
      </c>
      <c r="G161" s="665" t="s">
        <v>552</v>
      </c>
      <c r="H161" s="665" t="s">
        <v>1108</v>
      </c>
      <c r="I161" s="665" t="s">
        <v>820</v>
      </c>
      <c r="J161" s="665" t="s">
        <v>1109</v>
      </c>
      <c r="K161" s="665" t="s">
        <v>1110</v>
      </c>
      <c r="L161" s="667">
        <v>26.209737318947223</v>
      </c>
      <c r="M161" s="667">
        <v>25</v>
      </c>
      <c r="N161" s="668">
        <v>655.24343297368057</v>
      </c>
    </row>
    <row r="162" spans="1:14" ht="14.4" customHeight="1" x14ac:dyDescent="0.3">
      <c r="A162" s="663" t="s">
        <v>522</v>
      </c>
      <c r="B162" s="664" t="s">
        <v>1680</v>
      </c>
      <c r="C162" s="665" t="s">
        <v>527</v>
      </c>
      <c r="D162" s="666" t="s">
        <v>1681</v>
      </c>
      <c r="E162" s="665" t="s">
        <v>544</v>
      </c>
      <c r="F162" s="666" t="s">
        <v>1686</v>
      </c>
      <c r="G162" s="665" t="s">
        <v>552</v>
      </c>
      <c r="H162" s="665" t="s">
        <v>1111</v>
      </c>
      <c r="I162" s="665" t="s">
        <v>1112</v>
      </c>
      <c r="J162" s="665" t="s">
        <v>1113</v>
      </c>
      <c r="K162" s="665" t="s">
        <v>1114</v>
      </c>
      <c r="L162" s="667">
        <v>895.59</v>
      </c>
      <c r="M162" s="667">
        <v>1</v>
      </c>
      <c r="N162" s="668">
        <v>895.59</v>
      </c>
    </row>
    <row r="163" spans="1:14" ht="14.4" customHeight="1" x14ac:dyDescent="0.3">
      <c r="A163" s="663" t="s">
        <v>522</v>
      </c>
      <c r="B163" s="664" t="s">
        <v>1680</v>
      </c>
      <c r="C163" s="665" t="s">
        <v>527</v>
      </c>
      <c r="D163" s="666" t="s">
        <v>1681</v>
      </c>
      <c r="E163" s="665" t="s">
        <v>544</v>
      </c>
      <c r="F163" s="666" t="s">
        <v>1686</v>
      </c>
      <c r="G163" s="665" t="s">
        <v>552</v>
      </c>
      <c r="H163" s="665" t="s">
        <v>1115</v>
      </c>
      <c r="I163" s="665" t="s">
        <v>820</v>
      </c>
      <c r="J163" s="665" t="s">
        <v>1116</v>
      </c>
      <c r="K163" s="665"/>
      <c r="L163" s="667">
        <v>170.48720173186899</v>
      </c>
      <c r="M163" s="667">
        <v>1</v>
      </c>
      <c r="N163" s="668">
        <v>170.48720173186899</v>
      </c>
    </row>
    <row r="164" spans="1:14" ht="14.4" customHeight="1" x14ac:dyDescent="0.3">
      <c r="A164" s="663" t="s">
        <v>522</v>
      </c>
      <c r="B164" s="664" t="s">
        <v>1680</v>
      </c>
      <c r="C164" s="665" t="s">
        <v>527</v>
      </c>
      <c r="D164" s="666" t="s">
        <v>1681</v>
      </c>
      <c r="E164" s="665" t="s">
        <v>544</v>
      </c>
      <c r="F164" s="666" t="s">
        <v>1686</v>
      </c>
      <c r="G164" s="665" t="s">
        <v>552</v>
      </c>
      <c r="H164" s="665" t="s">
        <v>1117</v>
      </c>
      <c r="I164" s="665" t="s">
        <v>1118</v>
      </c>
      <c r="J164" s="665" t="s">
        <v>1119</v>
      </c>
      <c r="K164" s="665" t="s">
        <v>1120</v>
      </c>
      <c r="L164" s="667">
        <v>192.04999999999998</v>
      </c>
      <c r="M164" s="667">
        <v>7</v>
      </c>
      <c r="N164" s="668">
        <v>1344.35</v>
      </c>
    </row>
    <row r="165" spans="1:14" ht="14.4" customHeight="1" x14ac:dyDescent="0.3">
      <c r="A165" s="663" t="s">
        <v>522</v>
      </c>
      <c r="B165" s="664" t="s">
        <v>1680</v>
      </c>
      <c r="C165" s="665" t="s">
        <v>527</v>
      </c>
      <c r="D165" s="666" t="s">
        <v>1681</v>
      </c>
      <c r="E165" s="665" t="s">
        <v>544</v>
      </c>
      <c r="F165" s="666" t="s">
        <v>1686</v>
      </c>
      <c r="G165" s="665" t="s">
        <v>552</v>
      </c>
      <c r="H165" s="665" t="s">
        <v>1121</v>
      </c>
      <c r="I165" s="665" t="s">
        <v>820</v>
      </c>
      <c r="J165" s="665" t="s">
        <v>1122</v>
      </c>
      <c r="K165" s="665"/>
      <c r="L165" s="667">
        <v>76.67842227049195</v>
      </c>
      <c r="M165" s="667">
        <v>4</v>
      </c>
      <c r="N165" s="668">
        <v>306.7136890819678</v>
      </c>
    </row>
    <row r="166" spans="1:14" ht="14.4" customHeight="1" x14ac:dyDescent="0.3">
      <c r="A166" s="663" t="s">
        <v>522</v>
      </c>
      <c r="B166" s="664" t="s">
        <v>1680</v>
      </c>
      <c r="C166" s="665" t="s">
        <v>527</v>
      </c>
      <c r="D166" s="666" t="s">
        <v>1681</v>
      </c>
      <c r="E166" s="665" t="s">
        <v>544</v>
      </c>
      <c r="F166" s="666" t="s">
        <v>1686</v>
      </c>
      <c r="G166" s="665" t="s">
        <v>552</v>
      </c>
      <c r="H166" s="665" t="s">
        <v>1123</v>
      </c>
      <c r="I166" s="665" t="s">
        <v>820</v>
      </c>
      <c r="J166" s="665" t="s">
        <v>1124</v>
      </c>
      <c r="K166" s="665"/>
      <c r="L166" s="667">
        <v>189.02296990396357</v>
      </c>
      <c r="M166" s="667">
        <v>4</v>
      </c>
      <c r="N166" s="668">
        <v>756.09187961585428</v>
      </c>
    </row>
    <row r="167" spans="1:14" ht="14.4" customHeight="1" x14ac:dyDescent="0.3">
      <c r="A167" s="663" t="s">
        <v>522</v>
      </c>
      <c r="B167" s="664" t="s">
        <v>1680</v>
      </c>
      <c r="C167" s="665" t="s">
        <v>527</v>
      </c>
      <c r="D167" s="666" t="s">
        <v>1681</v>
      </c>
      <c r="E167" s="665" t="s">
        <v>544</v>
      </c>
      <c r="F167" s="666" t="s">
        <v>1686</v>
      </c>
      <c r="G167" s="665" t="s">
        <v>552</v>
      </c>
      <c r="H167" s="665" t="s">
        <v>1125</v>
      </c>
      <c r="I167" s="665" t="s">
        <v>1126</v>
      </c>
      <c r="J167" s="665" t="s">
        <v>1127</v>
      </c>
      <c r="K167" s="665" t="s">
        <v>1128</v>
      </c>
      <c r="L167" s="667">
        <v>167.94686897749537</v>
      </c>
      <c r="M167" s="667">
        <v>1</v>
      </c>
      <c r="N167" s="668">
        <v>167.94686897749537</v>
      </c>
    </row>
    <row r="168" spans="1:14" ht="14.4" customHeight="1" x14ac:dyDescent="0.3">
      <c r="A168" s="663" t="s">
        <v>522</v>
      </c>
      <c r="B168" s="664" t="s">
        <v>1680</v>
      </c>
      <c r="C168" s="665" t="s">
        <v>527</v>
      </c>
      <c r="D168" s="666" t="s">
        <v>1681</v>
      </c>
      <c r="E168" s="665" t="s">
        <v>544</v>
      </c>
      <c r="F168" s="666" t="s">
        <v>1686</v>
      </c>
      <c r="G168" s="665" t="s">
        <v>552</v>
      </c>
      <c r="H168" s="665" t="s">
        <v>1129</v>
      </c>
      <c r="I168" s="665" t="s">
        <v>1129</v>
      </c>
      <c r="J168" s="665" t="s">
        <v>1130</v>
      </c>
      <c r="K168" s="665" t="s">
        <v>1131</v>
      </c>
      <c r="L168" s="667">
        <v>95.974000000000004</v>
      </c>
      <c r="M168" s="667">
        <v>10</v>
      </c>
      <c r="N168" s="668">
        <v>959.74</v>
      </c>
    </row>
    <row r="169" spans="1:14" ht="14.4" customHeight="1" x14ac:dyDescent="0.3">
      <c r="A169" s="663" t="s">
        <v>522</v>
      </c>
      <c r="B169" s="664" t="s">
        <v>1680</v>
      </c>
      <c r="C169" s="665" t="s">
        <v>527</v>
      </c>
      <c r="D169" s="666" t="s">
        <v>1681</v>
      </c>
      <c r="E169" s="665" t="s">
        <v>544</v>
      </c>
      <c r="F169" s="666" t="s">
        <v>1686</v>
      </c>
      <c r="G169" s="665" t="s">
        <v>552</v>
      </c>
      <c r="H169" s="665" t="s">
        <v>1132</v>
      </c>
      <c r="I169" s="665" t="s">
        <v>820</v>
      </c>
      <c r="J169" s="665" t="s">
        <v>1133</v>
      </c>
      <c r="K169" s="665"/>
      <c r="L169" s="667">
        <v>70.116726053629407</v>
      </c>
      <c r="M169" s="667">
        <v>62</v>
      </c>
      <c r="N169" s="668">
        <v>4347.2370153250231</v>
      </c>
    </row>
    <row r="170" spans="1:14" ht="14.4" customHeight="1" x14ac:dyDescent="0.3">
      <c r="A170" s="663" t="s">
        <v>522</v>
      </c>
      <c r="B170" s="664" t="s">
        <v>1680</v>
      </c>
      <c r="C170" s="665" t="s">
        <v>527</v>
      </c>
      <c r="D170" s="666" t="s">
        <v>1681</v>
      </c>
      <c r="E170" s="665" t="s">
        <v>544</v>
      </c>
      <c r="F170" s="666" t="s">
        <v>1686</v>
      </c>
      <c r="G170" s="665" t="s">
        <v>552</v>
      </c>
      <c r="H170" s="665" t="s">
        <v>1134</v>
      </c>
      <c r="I170" s="665" t="s">
        <v>820</v>
      </c>
      <c r="J170" s="665" t="s">
        <v>1135</v>
      </c>
      <c r="K170" s="665"/>
      <c r="L170" s="667">
        <v>37.700000000000003</v>
      </c>
      <c r="M170" s="667">
        <v>1</v>
      </c>
      <c r="N170" s="668">
        <v>37.700000000000003</v>
      </c>
    </row>
    <row r="171" spans="1:14" ht="14.4" customHeight="1" x14ac:dyDescent="0.3">
      <c r="A171" s="663" t="s">
        <v>522</v>
      </c>
      <c r="B171" s="664" t="s">
        <v>1680</v>
      </c>
      <c r="C171" s="665" t="s">
        <v>527</v>
      </c>
      <c r="D171" s="666" t="s">
        <v>1681</v>
      </c>
      <c r="E171" s="665" t="s">
        <v>544</v>
      </c>
      <c r="F171" s="666" t="s">
        <v>1686</v>
      </c>
      <c r="G171" s="665" t="s">
        <v>552</v>
      </c>
      <c r="H171" s="665" t="s">
        <v>1136</v>
      </c>
      <c r="I171" s="665" t="s">
        <v>820</v>
      </c>
      <c r="J171" s="665" t="s">
        <v>1137</v>
      </c>
      <c r="K171" s="665" t="s">
        <v>1138</v>
      </c>
      <c r="L171" s="667">
        <v>90.362908330586066</v>
      </c>
      <c r="M171" s="667">
        <v>1</v>
      </c>
      <c r="N171" s="668">
        <v>90.362908330586066</v>
      </c>
    </row>
    <row r="172" spans="1:14" ht="14.4" customHeight="1" x14ac:dyDescent="0.3">
      <c r="A172" s="663" t="s">
        <v>522</v>
      </c>
      <c r="B172" s="664" t="s">
        <v>1680</v>
      </c>
      <c r="C172" s="665" t="s">
        <v>527</v>
      </c>
      <c r="D172" s="666" t="s">
        <v>1681</v>
      </c>
      <c r="E172" s="665" t="s">
        <v>544</v>
      </c>
      <c r="F172" s="666" t="s">
        <v>1686</v>
      </c>
      <c r="G172" s="665" t="s">
        <v>552</v>
      </c>
      <c r="H172" s="665" t="s">
        <v>1139</v>
      </c>
      <c r="I172" s="665" t="s">
        <v>1139</v>
      </c>
      <c r="J172" s="665" t="s">
        <v>783</v>
      </c>
      <c r="K172" s="665" t="s">
        <v>1140</v>
      </c>
      <c r="L172" s="667">
        <v>130.8929979365607</v>
      </c>
      <c r="M172" s="667">
        <v>7</v>
      </c>
      <c r="N172" s="668">
        <v>916.2509855559249</v>
      </c>
    </row>
    <row r="173" spans="1:14" ht="14.4" customHeight="1" x14ac:dyDescent="0.3">
      <c r="A173" s="663" t="s">
        <v>522</v>
      </c>
      <c r="B173" s="664" t="s">
        <v>1680</v>
      </c>
      <c r="C173" s="665" t="s">
        <v>527</v>
      </c>
      <c r="D173" s="666" t="s">
        <v>1681</v>
      </c>
      <c r="E173" s="665" t="s">
        <v>544</v>
      </c>
      <c r="F173" s="666" t="s">
        <v>1686</v>
      </c>
      <c r="G173" s="665" t="s">
        <v>552</v>
      </c>
      <c r="H173" s="665" t="s">
        <v>1141</v>
      </c>
      <c r="I173" s="665" t="s">
        <v>1141</v>
      </c>
      <c r="J173" s="665" t="s">
        <v>1142</v>
      </c>
      <c r="K173" s="665" t="s">
        <v>1143</v>
      </c>
      <c r="L173" s="667">
        <v>43.999999999999993</v>
      </c>
      <c r="M173" s="667">
        <v>4</v>
      </c>
      <c r="N173" s="668">
        <v>175.99999999999997</v>
      </c>
    </row>
    <row r="174" spans="1:14" ht="14.4" customHeight="1" x14ac:dyDescent="0.3">
      <c r="A174" s="663" t="s">
        <v>522</v>
      </c>
      <c r="B174" s="664" t="s">
        <v>1680</v>
      </c>
      <c r="C174" s="665" t="s">
        <v>527</v>
      </c>
      <c r="D174" s="666" t="s">
        <v>1681</v>
      </c>
      <c r="E174" s="665" t="s">
        <v>544</v>
      </c>
      <c r="F174" s="666" t="s">
        <v>1686</v>
      </c>
      <c r="G174" s="665" t="s">
        <v>552</v>
      </c>
      <c r="H174" s="665" t="s">
        <v>1144</v>
      </c>
      <c r="I174" s="665" t="s">
        <v>820</v>
      </c>
      <c r="J174" s="665" t="s">
        <v>1145</v>
      </c>
      <c r="K174" s="665"/>
      <c r="L174" s="667">
        <v>38.610000000000007</v>
      </c>
      <c r="M174" s="667">
        <v>2</v>
      </c>
      <c r="N174" s="668">
        <v>77.220000000000013</v>
      </c>
    </row>
    <row r="175" spans="1:14" ht="14.4" customHeight="1" x14ac:dyDescent="0.3">
      <c r="A175" s="663" t="s">
        <v>522</v>
      </c>
      <c r="B175" s="664" t="s">
        <v>1680</v>
      </c>
      <c r="C175" s="665" t="s">
        <v>527</v>
      </c>
      <c r="D175" s="666" t="s">
        <v>1681</v>
      </c>
      <c r="E175" s="665" t="s">
        <v>544</v>
      </c>
      <c r="F175" s="666" t="s">
        <v>1686</v>
      </c>
      <c r="G175" s="665" t="s">
        <v>552</v>
      </c>
      <c r="H175" s="665" t="s">
        <v>1146</v>
      </c>
      <c r="I175" s="665" t="s">
        <v>1146</v>
      </c>
      <c r="J175" s="665" t="s">
        <v>834</v>
      </c>
      <c r="K175" s="665" t="s">
        <v>1147</v>
      </c>
      <c r="L175" s="667">
        <v>82.389940893569147</v>
      </c>
      <c r="M175" s="667">
        <v>4</v>
      </c>
      <c r="N175" s="668">
        <v>329.55976357427659</v>
      </c>
    </row>
    <row r="176" spans="1:14" ht="14.4" customHeight="1" x14ac:dyDescent="0.3">
      <c r="A176" s="663" t="s">
        <v>522</v>
      </c>
      <c r="B176" s="664" t="s">
        <v>1680</v>
      </c>
      <c r="C176" s="665" t="s">
        <v>527</v>
      </c>
      <c r="D176" s="666" t="s">
        <v>1681</v>
      </c>
      <c r="E176" s="665" t="s">
        <v>544</v>
      </c>
      <c r="F176" s="666" t="s">
        <v>1686</v>
      </c>
      <c r="G176" s="665" t="s">
        <v>552</v>
      </c>
      <c r="H176" s="665" t="s">
        <v>1148</v>
      </c>
      <c r="I176" s="665" t="s">
        <v>1148</v>
      </c>
      <c r="J176" s="665" t="s">
        <v>1149</v>
      </c>
      <c r="K176" s="665" t="s">
        <v>1150</v>
      </c>
      <c r="L176" s="667">
        <v>432.53</v>
      </c>
      <c r="M176" s="667">
        <v>1</v>
      </c>
      <c r="N176" s="668">
        <v>432.53</v>
      </c>
    </row>
    <row r="177" spans="1:14" ht="14.4" customHeight="1" x14ac:dyDescent="0.3">
      <c r="A177" s="663" t="s">
        <v>522</v>
      </c>
      <c r="B177" s="664" t="s">
        <v>1680</v>
      </c>
      <c r="C177" s="665" t="s">
        <v>527</v>
      </c>
      <c r="D177" s="666" t="s">
        <v>1681</v>
      </c>
      <c r="E177" s="665" t="s">
        <v>544</v>
      </c>
      <c r="F177" s="666" t="s">
        <v>1686</v>
      </c>
      <c r="G177" s="665" t="s">
        <v>552</v>
      </c>
      <c r="H177" s="665" t="s">
        <v>1151</v>
      </c>
      <c r="I177" s="665" t="s">
        <v>1152</v>
      </c>
      <c r="J177" s="665" t="s">
        <v>1153</v>
      </c>
      <c r="K177" s="665"/>
      <c r="L177" s="667">
        <v>163.56999051948492</v>
      </c>
      <c r="M177" s="667">
        <v>2</v>
      </c>
      <c r="N177" s="668">
        <v>327.13998103896984</v>
      </c>
    </row>
    <row r="178" spans="1:14" ht="14.4" customHeight="1" x14ac:dyDescent="0.3">
      <c r="A178" s="663" t="s">
        <v>522</v>
      </c>
      <c r="B178" s="664" t="s">
        <v>1680</v>
      </c>
      <c r="C178" s="665" t="s">
        <v>527</v>
      </c>
      <c r="D178" s="666" t="s">
        <v>1681</v>
      </c>
      <c r="E178" s="665" t="s">
        <v>544</v>
      </c>
      <c r="F178" s="666" t="s">
        <v>1686</v>
      </c>
      <c r="G178" s="665" t="s">
        <v>552</v>
      </c>
      <c r="H178" s="665" t="s">
        <v>1154</v>
      </c>
      <c r="I178" s="665" t="s">
        <v>1154</v>
      </c>
      <c r="J178" s="665" t="s">
        <v>1155</v>
      </c>
      <c r="K178" s="665" t="s">
        <v>1156</v>
      </c>
      <c r="L178" s="667">
        <v>151.55999999999997</v>
      </c>
      <c r="M178" s="667">
        <v>1</v>
      </c>
      <c r="N178" s="668">
        <v>151.55999999999997</v>
      </c>
    </row>
    <row r="179" spans="1:14" ht="14.4" customHeight="1" x14ac:dyDescent="0.3">
      <c r="A179" s="663" t="s">
        <v>522</v>
      </c>
      <c r="B179" s="664" t="s">
        <v>1680</v>
      </c>
      <c r="C179" s="665" t="s">
        <v>527</v>
      </c>
      <c r="D179" s="666" t="s">
        <v>1681</v>
      </c>
      <c r="E179" s="665" t="s">
        <v>544</v>
      </c>
      <c r="F179" s="666" t="s">
        <v>1686</v>
      </c>
      <c r="G179" s="665" t="s">
        <v>552</v>
      </c>
      <c r="H179" s="665" t="s">
        <v>1157</v>
      </c>
      <c r="I179" s="665" t="s">
        <v>1157</v>
      </c>
      <c r="J179" s="665" t="s">
        <v>712</v>
      </c>
      <c r="K179" s="665" t="s">
        <v>1158</v>
      </c>
      <c r="L179" s="667">
        <v>248.24999999999997</v>
      </c>
      <c r="M179" s="667">
        <v>1</v>
      </c>
      <c r="N179" s="668">
        <v>248.24999999999997</v>
      </c>
    </row>
    <row r="180" spans="1:14" ht="14.4" customHeight="1" x14ac:dyDescent="0.3">
      <c r="A180" s="663" t="s">
        <v>522</v>
      </c>
      <c r="B180" s="664" t="s">
        <v>1680</v>
      </c>
      <c r="C180" s="665" t="s">
        <v>527</v>
      </c>
      <c r="D180" s="666" t="s">
        <v>1681</v>
      </c>
      <c r="E180" s="665" t="s">
        <v>544</v>
      </c>
      <c r="F180" s="666" t="s">
        <v>1686</v>
      </c>
      <c r="G180" s="665" t="s">
        <v>552</v>
      </c>
      <c r="H180" s="665" t="s">
        <v>1159</v>
      </c>
      <c r="I180" s="665" t="s">
        <v>1160</v>
      </c>
      <c r="J180" s="665" t="s">
        <v>1161</v>
      </c>
      <c r="K180" s="665" t="s">
        <v>1162</v>
      </c>
      <c r="L180" s="667">
        <v>83.26</v>
      </c>
      <c r="M180" s="667">
        <v>1</v>
      </c>
      <c r="N180" s="668">
        <v>83.26</v>
      </c>
    </row>
    <row r="181" spans="1:14" ht="14.4" customHeight="1" x14ac:dyDescent="0.3">
      <c r="A181" s="663" t="s">
        <v>522</v>
      </c>
      <c r="B181" s="664" t="s">
        <v>1680</v>
      </c>
      <c r="C181" s="665" t="s">
        <v>527</v>
      </c>
      <c r="D181" s="666" t="s">
        <v>1681</v>
      </c>
      <c r="E181" s="665" t="s">
        <v>544</v>
      </c>
      <c r="F181" s="666" t="s">
        <v>1686</v>
      </c>
      <c r="G181" s="665" t="s">
        <v>552</v>
      </c>
      <c r="H181" s="665" t="s">
        <v>1163</v>
      </c>
      <c r="I181" s="665" t="s">
        <v>1163</v>
      </c>
      <c r="J181" s="665" t="s">
        <v>1164</v>
      </c>
      <c r="K181" s="665" t="s">
        <v>1165</v>
      </c>
      <c r="L181" s="667">
        <v>56.639999999999979</v>
      </c>
      <c r="M181" s="667">
        <v>1</v>
      </c>
      <c r="N181" s="668">
        <v>56.639999999999979</v>
      </c>
    </row>
    <row r="182" spans="1:14" ht="14.4" customHeight="1" x14ac:dyDescent="0.3">
      <c r="A182" s="663" t="s">
        <v>522</v>
      </c>
      <c r="B182" s="664" t="s">
        <v>1680</v>
      </c>
      <c r="C182" s="665" t="s">
        <v>527</v>
      </c>
      <c r="D182" s="666" t="s">
        <v>1681</v>
      </c>
      <c r="E182" s="665" t="s">
        <v>544</v>
      </c>
      <c r="F182" s="666" t="s">
        <v>1686</v>
      </c>
      <c r="G182" s="665" t="s">
        <v>552</v>
      </c>
      <c r="H182" s="665" t="s">
        <v>1166</v>
      </c>
      <c r="I182" s="665" t="s">
        <v>820</v>
      </c>
      <c r="J182" s="665" t="s">
        <v>1167</v>
      </c>
      <c r="K182" s="665"/>
      <c r="L182" s="667">
        <v>196.9</v>
      </c>
      <c r="M182" s="667">
        <v>3</v>
      </c>
      <c r="N182" s="668">
        <v>590.70000000000005</v>
      </c>
    </row>
    <row r="183" spans="1:14" ht="14.4" customHeight="1" x14ac:dyDescent="0.3">
      <c r="A183" s="663" t="s">
        <v>522</v>
      </c>
      <c r="B183" s="664" t="s">
        <v>1680</v>
      </c>
      <c r="C183" s="665" t="s">
        <v>527</v>
      </c>
      <c r="D183" s="666" t="s">
        <v>1681</v>
      </c>
      <c r="E183" s="665" t="s">
        <v>544</v>
      </c>
      <c r="F183" s="666" t="s">
        <v>1686</v>
      </c>
      <c r="G183" s="665" t="s">
        <v>552</v>
      </c>
      <c r="H183" s="665" t="s">
        <v>1168</v>
      </c>
      <c r="I183" s="665" t="s">
        <v>1168</v>
      </c>
      <c r="J183" s="665" t="s">
        <v>991</v>
      </c>
      <c r="K183" s="665" t="s">
        <v>1169</v>
      </c>
      <c r="L183" s="667">
        <v>122.60027942971821</v>
      </c>
      <c r="M183" s="667">
        <v>8</v>
      </c>
      <c r="N183" s="668">
        <v>980.80223543774571</v>
      </c>
    </row>
    <row r="184" spans="1:14" ht="14.4" customHeight="1" x14ac:dyDescent="0.3">
      <c r="A184" s="663" t="s">
        <v>522</v>
      </c>
      <c r="B184" s="664" t="s">
        <v>1680</v>
      </c>
      <c r="C184" s="665" t="s">
        <v>527</v>
      </c>
      <c r="D184" s="666" t="s">
        <v>1681</v>
      </c>
      <c r="E184" s="665" t="s">
        <v>544</v>
      </c>
      <c r="F184" s="666" t="s">
        <v>1686</v>
      </c>
      <c r="G184" s="665" t="s">
        <v>552</v>
      </c>
      <c r="H184" s="665" t="s">
        <v>1170</v>
      </c>
      <c r="I184" s="665" t="s">
        <v>1170</v>
      </c>
      <c r="J184" s="665" t="s">
        <v>907</v>
      </c>
      <c r="K184" s="665" t="s">
        <v>908</v>
      </c>
      <c r="L184" s="667">
        <v>47.60958024016503</v>
      </c>
      <c r="M184" s="667">
        <v>4</v>
      </c>
      <c r="N184" s="668">
        <v>190.43832096066012</v>
      </c>
    </row>
    <row r="185" spans="1:14" ht="14.4" customHeight="1" x14ac:dyDescent="0.3">
      <c r="A185" s="663" t="s">
        <v>522</v>
      </c>
      <c r="B185" s="664" t="s">
        <v>1680</v>
      </c>
      <c r="C185" s="665" t="s">
        <v>527</v>
      </c>
      <c r="D185" s="666" t="s">
        <v>1681</v>
      </c>
      <c r="E185" s="665" t="s">
        <v>544</v>
      </c>
      <c r="F185" s="666" t="s">
        <v>1686</v>
      </c>
      <c r="G185" s="665" t="s">
        <v>552</v>
      </c>
      <c r="H185" s="665" t="s">
        <v>1171</v>
      </c>
      <c r="I185" s="665" t="s">
        <v>1171</v>
      </c>
      <c r="J185" s="665" t="s">
        <v>666</v>
      </c>
      <c r="K185" s="665" t="s">
        <v>1172</v>
      </c>
      <c r="L185" s="667">
        <v>150.18500000000006</v>
      </c>
      <c r="M185" s="667">
        <v>2</v>
      </c>
      <c r="N185" s="668">
        <v>300.37000000000012</v>
      </c>
    </row>
    <row r="186" spans="1:14" ht="14.4" customHeight="1" x14ac:dyDescent="0.3">
      <c r="A186" s="663" t="s">
        <v>522</v>
      </c>
      <c r="B186" s="664" t="s">
        <v>1680</v>
      </c>
      <c r="C186" s="665" t="s">
        <v>527</v>
      </c>
      <c r="D186" s="666" t="s">
        <v>1681</v>
      </c>
      <c r="E186" s="665" t="s">
        <v>544</v>
      </c>
      <c r="F186" s="666" t="s">
        <v>1686</v>
      </c>
      <c r="G186" s="665" t="s">
        <v>552</v>
      </c>
      <c r="H186" s="665" t="s">
        <v>1173</v>
      </c>
      <c r="I186" s="665" t="s">
        <v>588</v>
      </c>
      <c r="J186" s="665" t="s">
        <v>1174</v>
      </c>
      <c r="K186" s="665" t="s">
        <v>1175</v>
      </c>
      <c r="L186" s="667">
        <v>254.43314798796527</v>
      </c>
      <c r="M186" s="667">
        <v>1</v>
      </c>
      <c r="N186" s="668">
        <v>254.43314798796527</v>
      </c>
    </row>
    <row r="187" spans="1:14" ht="14.4" customHeight="1" x14ac:dyDescent="0.3">
      <c r="A187" s="663" t="s">
        <v>522</v>
      </c>
      <c r="B187" s="664" t="s">
        <v>1680</v>
      </c>
      <c r="C187" s="665" t="s">
        <v>527</v>
      </c>
      <c r="D187" s="666" t="s">
        <v>1681</v>
      </c>
      <c r="E187" s="665" t="s">
        <v>544</v>
      </c>
      <c r="F187" s="666" t="s">
        <v>1686</v>
      </c>
      <c r="G187" s="665" t="s">
        <v>552</v>
      </c>
      <c r="H187" s="665" t="s">
        <v>1176</v>
      </c>
      <c r="I187" s="665" t="s">
        <v>1177</v>
      </c>
      <c r="J187" s="665" t="s">
        <v>1178</v>
      </c>
      <c r="K187" s="665" t="s">
        <v>1179</v>
      </c>
      <c r="L187" s="667">
        <v>47.610000000000007</v>
      </c>
      <c r="M187" s="667">
        <v>1</v>
      </c>
      <c r="N187" s="668">
        <v>47.610000000000007</v>
      </c>
    </row>
    <row r="188" spans="1:14" ht="14.4" customHeight="1" x14ac:dyDescent="0.3">
      <c r="A188" s="663" t="s">
        <v>522</v>
      </c>
      <c r="B188" s="664" t="s">
        <v>1680</v>
      </c>
      <c r="C188" s="665" t="s">
        <v>527</v>
      </c>
      <c r="D188" s="666" t="s">
        <v>1681</v>
      </c>
      <c r="E188" s="665" t="s">
        <v>544</v>
      </c>
      <c r="F188" s="666" t="s">
        <v>1686</v>
      </c>
      <c r="G188" s="665" t="s">
        <v>552</v>
      </c>
      <c r="H188" s="665" t="s">
        <v>1180</v>
      </c>
      <c r="I188" s="665" t="s">
        <v>1180</v>
      </c>
      <c r="J188" s="665" t="s">
        <v>666</v>
      </c>
      <c r="K188" s="665" t="s">
        <v>1172</v>
      </c>
      <c r="L188" s="667">
        <v>72.88</v>
      </c>
      <c r="M188" s="667">
        <v>2</v>
      </c>
      <c r="N188" s="668">
        <v>145.76</v>
      </c>
    </row>
    <row r="189" spans="1:14" ht="14.4" customHeight="1" x14ac:dyDescent="0.3">
      <c r="A189" s="663" t="s">
        <v>522</v>
      </c>
      <c r="B189" s="664" t="s">
        <v>1680</v>
      </c>
      <c r="C189" s="665" t="s">
        <v>527</v>
      </c>
      <c r="D189" s="666" t="s">
        <v>1681</v>
      </c>
      <c r="E189" s="665" t="s">
        <v>544</v>
      </c>
      <c r="F189" s="666" t="s">
        <v>1686</v>
      </c>
      <c r="G189" s="665" t="s">
        <v>552</v>
      </c>
      <c r="H189" s="665" t="s">
        <v>1181</v>
      </c>
      <c r="I189" s="665" t="s">
        <v>1181</v>
      </c>
      <c r="J189" s="665" t="s">
        <v>1182</v>
      </c>
      <c r="K189" s="665" t="s">
        <v>671</v>
      </c>
      <c r="L189" s="667">
        <v>127.5</v>
      </c>
      <c r="M189" s="667">
        <v>1</v>
      </c>
      <c r="N189" s="668">
        <v>127.5</v>
      </c>
    </row>
    <row r="190" spans="1:14" ht="14.4" customHeight="1" x14ac:dyDescent="0.3">
      <c r="A190" s="663" t="s">
        <v>522</v>
      </c>
      <c r="B190" s="664" t="s">
        <v>1680</v>
      </c>
      <c r="C190" s="665" t="s">
        <v>527</v>
      </c>
      <c r="D190" s="666" t="s">
        <v>1681</v>
      </c>
      <c r="E190" s="665" t="s">
        <v>544</v>
      </c>
      <c r="F190" s="666" t="s">
        <v>1686</v>
      </c>
      <c r="G190" s="665" t="s">
        <v>552</v>
      </c>
      <c r="H190" s="665" t="s">
        <v>1183</v>
      </c>
      <c r="I190" s="665" t="s">
        <v>820</v>
      </c>
      <c r="J190" s="665" t="s">
        <v>1184</v>
      </c>
      <c r="K190" s="665" t="s">
        <v>1185</v>
      </c>
      <c r="L190" s="667">
        <v>115.42999999999999</v>
      </c>
      <c r="M190" s="667">
        <v>2</v>
      </c>
      <c r="N190" s="668">
        <v>230.85999999999999</v>
      </c>
    </row>
    <row r="191" spans="1:14" ht="14.4" customHeight="1" x14ac:dyDescent="0.3">
      <c r="A191" s="663" t="s">
        <v>522</v>
      </c>
      <c r="B191" s="664" t="s">
        <v>1680</v>
      </c>
      <c r="C191" s="665" t="s">
        <v>527</v>
      </c>
      <c r="D191" s="666" t="s">
        <v>1681</v>
      </c>
      <c r="E191" s="665" t="s">
        <v>544</v>
      </c>
      <c r="F191" s="666" t="s">
        <v>1686</v>
      </c>
      <c r="G191" s="665" t="s">
        <v>552</v>
      </c>
      <c r="H191" s="665" t="s">
        <v>1186</v>
      </c>
      <c r="I191" s="665" t="s">
        <v>820</v>
      </c>
      <c r="J191" s="665" t="s">
        <v>1187</v>
      </c>
      <c r="K191" s="665"/>
      <c r="L191" s="667">
        <v>105.93</v>
      </c>
      <c r="M191" s="667">
        <v>1</v>
      </c>
      <c r="N191" s="668">
        <v>105.93</v>
      </c>
    </row>
    <row r="192" spans="1:14" ht="14.4" customHeight="1" x14ac:dyDescent="0.3">
      <c r="A192" s="663" t="s">
        <v>522</v>
      </c>
      <c r="B192" s="664" t="s">
        <v>1680</v>
      </c>
      <c r="C192" s="665" t="s">
        <v>527</v>
      </c>
      <c r="D192" s="666" t="s">
        <v>1681</v>
      </c>
      <c r="E192" s="665" t="s">
        <v>544</v>
      </c>
      <c r="F192" s="666" t="s">
        <v>1686</v>
      </c>
      <c r="G192" s="665" t="s">
        <v>1188</v>
      </c>
      <c r="H192" s="665" t="s">
        <v>1189</v>
      </c>
      <c r="I192" s="665" t="s">
        <v>1189</v>
      </c>
      <c r="J192" s="665" t="s">
        <v>1190</v>
      </c>
      <c r="K192" s="665" t="s">
        <v>1191</v>
      </c>
      <c r="L192" s="667">
        <v>12.05999999999999</v>
      </c>
      <c r="M192" s="667">
        <v>2</v>
      </c>
      <c r="N192" s="668">
        <v>24.11999999999998</v>
      </c>
    </row>
    <row r="193" spans="1:14" ht="14.4" customHeight="1" x14ac:dyDescent="0.3">
      <c r="A193" s="663" t="s">
        <v>522</v>
      </c>
      <c r="B193" s="664" t="s">
        <v>1680</v>
      </c>
      <c r="C193" s="665" t="s">
        <v>527</v>
      </c>
      <c r="D193" s="666" t="s">
        <v>1681</v>
      </c>
      <c r="E193" s="665" t="s">
        <v>544</v>
      </c>
      <c r="F193" s="666" t="s">
        <v>1686</v>
      </c>
      <c r="G193" s="665" t="s">
        <v>1188</v>
      </c>
      <c r="H193" s="665" t="s">
        <v>1192</v>
      </c>
      <c r="I193" s="665" t="s">
        <v>1193</v>
      </c>
      <c r="J193" s="665" t="s">
        <v>1194</v>
      </c>
      <c r="K193" s="665" t="s">
        <v>1195</v>
      </c>
      <c r="L193" s="667">
        <v>34.75</v>
      </c>
      <c r="M193" s="667">
        <v>63</v>
      </c>
      <c r="N193" s="668">
        <v>2189.25</v>
      </c>
    </row>
    <row r="194" spans="1:14" ht="14.4" customHeight="1" x14ac:dyDescent="0.3">
      <c r="A194" s="663" t="s">
        <v>522</v>
      </c>
      <c r="B194" s="664" t="s">
        <v>1680</v>
      </c>
      <c r="C194" s="665" t="s">
        <v>527</v>
      </c>
      <c r="D194" s="666" t="s">
        <v>1681</v>
      </c>
      <c r="E194" s="665" t="s">
        <v>544</v>
      </c>
      <c r="F194" s="666" t="s">
        <v>1686</v>
      </c>
      <c r="G194" s="665" t="s">
        <v>1188</v>
      </c>
      <c r="H194" s="665" t="s">
        <v>1196</v>
      </c>
      <c r="I194" s="665" t="s">
        <v>1197</v>
      </c>
      <c r="J194" s="665" t="s">
        <v>550</v>
      </c>
      <c r="K194" s="665" t="s">
        <v>551</v>
      </c>
      <c r="L194" s="667">
        <v>105.05982542500163</v>
      </c>
      <c r="M194" s="667">
        <v>3</v>
      </c>
      <c r="N194" s="668">
        <v>315.1794762750049</v>
      </c>
    </row>
    <row r="195" spans="1:14" ht="14.4" customHeight="1" x14ac:dyDescent="0.3">
      <c r="A195" s="663" t="s">
        <v>522</v>
      </c>
      <c r="B195" s="664" t="s">
        <v>1680</v>
      </c>
      <c r="C195" s="665" t="s">
        <v>527</v>
      </c>
      <c r="D195" s="666" t="s">
        <v>1681</v>
      </c>
      <c r="E195" s="665" t="s">
        <v>544</v>
      </c>
      <c r="F195" s="666" t="s">
        <v>1686</v>
      </c>
      <c r="G195" s="665" t="s">
        <v>1188</v>
      </c>
      <c r="H195" s="665" t="s">
        <v>1198</v>
      </c>
      <c r="I195" s="665" t="s">
        <v>1199</v>
      </c>
      <c r="J195" s="665" t="s">
        <v>1200</v>
      </c>
      <c r="K195" s="665" t="s">
        <v>1201</v>
      </c>
      <c r="L195" s="667">
        <v>87.439999999999984</v>
      </c>
      <c r="M195" s="667">
        <v>1</v>
      </c>
      <c r="N195" s="668">
        <v>87.439999999999984</v>
      </c>
    </row>
    <row r="196" spans="1:14" ht="14.4" customHeight="1" x14ac:dyDescent="0.3">
      <c r="A196" s="663" t="s">
        <v>522</v>
      </c>
      <c r="B196" s="664" t="s">
        <v>1680</v>
      </c>
      <c r="C196" s="665" t="s">
        <v>527</v>
      </c>
      <c r="D196" s="666" t="s">
        <v>1681</v>
      </c>
      <c r="E196" s="665" t="s">
        <v>544</v>
      </c>
      <c r="F196" s="666" t="s">
        <v>1686</v>
      </c>
      <c r="G196" s="665" t="s">
        <v>1188</v>
      </c>
      <c r="H196" s="665" t="s">
        <v>1202</v>
      </c>
      <c r="I196" s="665" t="s">
        <v>1203</v>
      </c>
      <c r="J196" s="665" t="s">
        <v>1204</v>
      </c>
      <c r="K196" s="665" t="s">
        <v>1205</v>
      </c>
      <c r="L196" s="667">
        <v>721.20040958422555</v>
      </c>
      <c r="M196" s="667">
        <v>4</v>
      </c>
      <c r="N196" s="668">
        <v>2884.8016383369022</v>
      </c>
    </row>
    <row r="197" spans="1:14" ht="14.4" customHeight="1" x14ac:dyDescent="0.3">
      <c r="A197" s="663" t="s">
        <v>522</v>
      </c>
      <c r="B197" s="664" t="s">
        <v>1680</v>
      </c>
      <c r="C197" s="665" t="s">
        <v>527</v>
      </c>
      <c r="D197" s="666" t="s">
        <v>1681</v>
      </c>
      <c r="E197" s="665" t="s">
        <v>544</v>
      </c>
      <c r="F197" s="666" t="s">
        <v>1686</v>
      </c>
      <c r="G197" s="665" t="s">
        <v>1188</v>
      </c>
      <c r="H197" s="665" t="s">
        <v>1206</v>
      </c>
      <c r="I197" s="665" t="s">
        <v>1207</v>
      </c>
      <c r="J197" s="665" t="s">
        <v>1208</v>
      </c>
      <c r="K197" s="665" t="s">
        <v>1209</v>
      </c>
      <c r="L197" s="667">
        <v>29.999999999999996</v>
      </c>
      <c r="M197" s="667">
        <v>6</v>
      </c>
      <c r="N197" s="668">
        <v>179.99999999999997</v>
      </c>
    </row>
    <row r="198" spans="1:14" ht="14.4" customHeight="1" x14ac:dyDescent="0.3">
      <c r="A198" s="663" t="s">
        <v>522</v>
      </c>
      <c r="B198" s="664" t="s">
        <v>1680</v>
      </c>
      <c r="C198" s="665" t="s">
        <v>527</v>
      </c>
      <c r="D198" s="666" t="s">
        <v>1681</v>
      </c>
      <c r="E198" s="665" t="s">
        <v>544</v>
      </c>
      <c r="F198" s="666" t="s">
        <v>1686</v>
      </c>
      <c r="G198" s="665" t="s">
        <v>1188</v>
      </c>
      <c r="H198" s="665" t="s">
        <v>1210</v>
      </c>
      <c r="I198" s="665" t="s">
        <v>1211</v>
      </c>
      <c r="J198" s="665" t="s">
        <v>1212</v>
      </c>
      <c r="K198" s="665" t="s">
        <v>1213</v>
      </c>
      <c r="L198" s="667">
        <v>112.72999999999996</v>
      </c>
      <c r="M198" s="667">
        <v>1</v>
      </c>
      <c r="N198" s="668">
        <v>112.72999999999996</v>
      </c>
    </row>
    <row r="199" spans="1:14" ht="14.4" customHeight="1" x14ac:dyDescent="0.3">
      <c r="A199" s="663" t="s">
        <v>522</v>
      </c>
      <c r="B199" s="664" t="s">
        <v>1680</v>
      </c>
      <c r="C199" s="665" t="s">
        <v>527</v>
      </c>
      <c r="D199" s="666" t="s">
        <v>1681</v>
      </c>
      <c r="E199" s="665" t="s">
        <v>544</v>
      </c>
      <c r="F199" s="666" t="s">
        <v>1686</v>
      </c>
      <c r="G199" s="665" t="s">
        <v>1188</v>
      </c>
      <c r="H199" s="665" t="s">
        <v>1214</v>
      </c>
      <c r="I199" s="665" t="s">
        <v>1215</v>
      </c>
      <c r="J199" s="665" t="s">
        <v>1216</v>
      </c>
      <c r="K199" s="665" t="s">
        <v>1217</v>
      </c>
      <c r="L199" s="667">
        <v>42.959999999999994</v>
      </c>
      <c r="M199" s="667">
        <v>1</v>
      </c>
      <c r="N199" s="668">
        <v>42.959999999999994</v>
      </c>
    </row>
    <row r="200" spans="1:14" ht="14.4" customHeight="1" x14ac:dyDescent="0.3">
      <c r="A200" s="663" t="s">
        <v>522</v>
      </c>
      <c r="B200" s="664" t="s">
        <v>1680</v>
      </c>
      <c r="C200" s="665" t="s">
        <v>527</v>
      </c>
      <c r="D200" s="666" t="s">
        <v>1681</v>
      </c>
      <c r="E200" s="665" t="s">
        <v>544</v>
      </c>
      <c r="F200" s="666" t="s">
        <v>1686</v>
      </c>
      <c r="G200" s="665" t="s">
        <v>1188</v>
      </c>
      <c r="H200" s="665" t="s">
        <v>1218</v>
      </c>
      <c r="I200" s="665" t="s">
        <v>1219</v>
      </c>
      <c r="J200" s="665" t="s">
        <v>1220</v>
      </c>
      <c r="K200" s="665" t="s">
        <v>1221</v>
      </c>
      <c r="L200" s="667">
        <v>36.180044907726902</v>
      </c>
      <c r="M200" s="667">
        <v>2</v>
      </c>
      <c r="N200" s="668">
        <v>72.360089815453804</v>
      </c>
    </row>
    <row r="201" spans="1:14" ht="14.4" customHeight="1" x14ac:dyDescent="0.3">
      <c r="A201" s="663" t="s">
        <v>522</v>
      </c>
      <c r="B201" s="664" t="s">
        <v>1680</v>
      </c>
      <c r="C201" s="665" t="s">
        <v>527</v>
      </c>
      <c r="D201" s="666" t="s">
        <v>1681</v>
      </c>
      <c r="E201" s="665" t="s">
        <v>544</v>
      </c>
      <c r="F201" s="666" t="s">
        <v>1686</v>
      </c>
      <c r="G201" s="665" t="s">
        <v>1188</v>
      </c>
      <c r="H201" s="665" t="s">
        <v>1222</v>
      </c>
      <c r="I201" s="665" t="s">
        <v>1223</v>
      </c>
      <c r="J201" s="665" t="s">
        <v>1224</v>
      </c>
      <c r="K201" s="665" t="s">
        <v>1225</v>
      </c>
      <c r="L201" s="667">
        <v>30.22</v>
      </c>
      <c r="M201" s="667">
        <v>3</v>
      </c>
      <c r="N201" s="668">
        <v>90.66</v>
      </c>
    </row>
    <row r="202" spans="1:14" ht="14.4" customHeight="1" x14ac:dyDescent="0.3">
      <c r="A202" s="663" t="s">
        <v>522</v>
      </c>
      <c r="B202" s="664" t="s">
        <v>1680</v>
      </c>
      <c r="C202" s="665" t="s">
        <v>527</v>
      </c>
      <c r="D202" s="666" t="s">
        <v>1681</v>
      </c>
      <c r="E202" s="665" t="s">
        <v>544</v>
      </c>
      <c r="F202" s="666" t="s">
        <v>1686</v>
      </c>
      <c r="G202" s="665" t="s">
        <v>1188</v>
      </c>
      <c r="H202" s="665" t="s">
        <v>1226</v>
      </c>
      <c r="I202" s="665" t="s">
        <v>1227</v>
      </c>
      <c r="J202" s="665" t="s">
        <v>1228</v>
      </c>
      <c r="K202" s="665" t="s">
        <v>1229</v>
      </c>
      <c r="L202" s="667">
        <v>322.49000000000007</v>
      </c>
      <c r="M202" s="667">
        <v>2</v>
      </c>
      <c r="N202" s="668">
        <v>644.98000000000013</v>
      </c>
    </row>
    <row r="203" spans="1:14" ht="14.4" customHeight="1" x14ac:dyDescent="0.3">
      <c r="A203" s="663" t="s">
        <v>522</v>
      </c>
      <c r="B203" s="664" t="s">
        <v>1680</v>
      </c>
      <c r="C203" s="665" t="s">
        <v>527</v>
      </c>
      <c r="D203" s="666" t="s">
        <v>1681</v>
      </c>
      <c r="E203" s="665" t="s">
        <v>544</v>
      </c>
      <c r="F203" s="666" t="s">
        <v>1686</v>
      </c>
      <c r="G203" s="665" t="s">
        <v>1188</v>
      </c>
      <c r="H203" s="665" t="s">
        <v>1230</v>
      </c>
      <c r="I203" s="665" t="s">
        <v>1231</v>
      </c>
      <c r="J203" s="665" t="s">
        <v>1232</v>
      </c>
      <c r="K203" s="665" t="s">
        <v>1225</v>
      </c>
      <c r="L203" s="667">
        <v>44.11999999999999</v>
      </c>
      <c r="M203" s="667">
        <v>1</v>
      </c>
      <c r="N203" s="668">
        <v>44.11999999999999</v>
      </c>
    </row>
    <row r="204" spans="1:14" ht="14.4" customHeight="1" x14ac:dyDescent="0.3">
      <c r="A204" s="663" t="s">
        <v>522</v>
      </c>
      <c r="B204" s="664" t="s">
        <v>1680</v>
      </c>
      <c r="C204" s="665" t="s">
        <v>527</v>
      </c>
      <c r="D204" s="666" t="s">
        <v>1681</v>
      </c>
      <c r="E204" s="665" t="s">
        <v>544</v>
      </c>
      <c r="F204" s="666" t="s">
        <v>1686</v>
      </c>
      <c r="G204" s="665" t="s">
        <v>1188</v>
      </c>
      <c r="H204" s="665" t="s">
        <v>1233</v>
      </c>
      <c r="I204" s="665" t="s">
        <v>1234</v>
      </c>
      <c r="J204" s="665" t="s">
        <v>1235</v>
      </c>
      <c r="K204" s="665" t="s">
        <v>1236</v>
      </c>
      <c r="L204" s="667">
        <v>65.819999999999979</v>
      </c>
      <c r="M204" s="667">
        <v>1</v>
      </c>
      <c r="N204" s="668">
        <v>65.819999999999979</v>
      </c>
    </row>
    <row r="205" spans="1:14" ht="14.4" customHeight="1" x14ac:dyDescent="0.3">
      <c r="A205" s="663" t="s">
        <v>522</v>
      </c>
      <c r="B205" s="664" t="s">
        <v>1680</v>
      </c>
      <c r="C205" s="665" t="s">
        <v>527</v>
      </c>
      <c r="D205" s="666" t="s">
        <v>1681</v>
      </c>
      <c r="E205" s="665" t="s">
        <v>544</v>
      </c>
      <c r="F205" s="666" t="s">
        <v>1686</v>
      </c>
      <c r="G205" s="665" t="s">
        <v>1188</v>
      </c>
      <c r="H205" s="665" t="s">
        <v>1237</v>
      </c>
      <c r="I205" s="665" t="s">
        <v>1238</v>
      </c>
      <c r="J205" s="665" t="s">
        <v>1239</v>
      </c>
      <c r="K205" s="665" t="s">
        <v>1240</v>
      </c>
      <c r="L205" s="667">
        <v>21.67</v>
      </c>
      <c r="M205" s="667">
        <v>1</v>
      </c>
      <c r="N205" s="668">
        <v>21.67</v>
      </c>
    </row>
    <row r="206" spans="1:14" ht="14.4" customHeight="1" x14ac:dyDescent="0.3">
      <c r="A206" s="663" t="s">
        <v>522</v>
      </c>
      <c r="B206" s="664" t="s">
        <v>1680</v>
      </c>
      <c r="C206" s="665" t="s">
        <v>527</v>
      </c>
      <c r="D206" s="666" t="s">
        <v>1681</v>
      </c>
      <c r="E206" s="665" t="s">
        <v>544</v>
      </c>
      <c r="F206" s="666" t="s">
        <v>1686</v>
      </c>
      <c r="G206" s="665" t="s">
        <v>1188</v>
      </c>
      <c r="H206" s="665" t="s">
        <v>1241</v>
      </c>
      <c r="I206" s="665" t="s">
        <v>1242</v>
      </c>
      <c r="J206" s="665" t="s">
        <v>1243</v>
      </c>
      <c r="K206" s="665" t="s">
        <v>1244</v>
      </c>
      <c r="L206" s="667">
        <v>86.68</v>
      </c>
      <c r="M206" s="667">
        <v>1</v>
      </c>
      <c r="N206" s="668">
        <v>86.68</v>
      </c>
    </row>
    <row r="207" spans="1:14" ht="14.4" customHeight="1" x14ac:dyDescent="0.3">
      <c r="A207" s="663" t="s">
        <v>522</v>
      </c>
      <c r="B207" s="664" t="s">
        <v>1680</v>
      </c>
      <c r="C207" s="665" t="s">
        <v>527</v>
      </c>
      <c r="D207" s="666" t="s">
        <v>1681</v>
      </c>
      <c r="E207" s="665" t="s">
        <v>544</v>
      </c>
      <c r="F207" s="666" t="s">
        <v>1686</v>
      </c>
      <c r="G207" s="665" t="s">
        <v>1188</v>
      </c>
      <c r="H207" s="665" t="s">
        <v>1245</v>
      </c>
      <c r="I207" s="665" t="s">
        <v>1246</v>
      </c>
      <c r="J207" s="665" t="s">
        <v>1247</v>
      </c>
      <c r="K207" s="665" t="s">
        <v>1248</v>
      </c>
      <c r="L207" s="667">
        <v>129.32999999999998</v>
      </c>
      <c r="M207" s="667">
        <v>1</v>
      </c>
      <c r="N207" s="668">
        <v>129.32999999999998</v>
      </c>
    </row>
    <row r="208" spans="1:14" ht="14.4" customHeight="1" x14ac:dyDescent="0.3">
      <c r="A208" s="663" t="s">
        <v>522</v>
      </c>
      <c r="B208" s="664" t="s">
        <v>1680</v>
      </c>
      <c r="C208" s="665" t="s">
        <v>527</v>
      </c>
      <c r="D208" s="666" t="s">
        <v>1681</v>
      </c>
      <c r="E208" s="665" t="s">
        <v>544</v>
      </c>
      <c r="F208" s="666" t="s">
        <v>1686</v>
      </c>
      <c r="G208" s="665" t="s">
        <v>1188</v>
      </c>
      <c r="H208" s="665" t="s">
        <v>1249</v>
      </c>
      <c r="I208" s="665" t="s">
        <v>1250</v>
      </c>
      <c r="J208" s="665" t="s">
        <v>1251</v>
      </c>
      <c r="K208" s="665" t="s">
        <v>1252</v>
      </c>
      <c r="L208" s="667">
        <v>13.88</v>
      </c>
      <c r="M208" s="667">
        <v>1</v>
      </c>
      <c r="N208" s="668">
        <v>13.88</v>
      </c>
    </row>
    <row r="209" spans="1:14" ht="14.4" customHeight="1" x14ac:dyDescent="0.3">
      <c r="A209" s="663" t="s">
        <v>522</v>
      </c>
      <c r="B209" s="664" t="s">
        <v>1680</v>
      </c>
      <c r="C209" s="665" t="s">
        <v>527</v>
      </c>
      <c r="D209" s="666" t="s">
        <v>1681</v>
      </c>
      <c r="E209" s="665" t="s">
        <v>544</v>
      </c>
      <c r="F209" s="666" t="s">
        <v>1686</v>
      </c>
      <c r="G209" s="665" t="s">
        <v>1188</v>
      </c>
      <c r="H209" s="665" t="s">
        <v>1253</v>
      </c>
      <c r="I209" s="665" t="s">
        <v>1254</v>
      </c>
      <c r="J209" s="665" t="s">
        <v>1255</v>
      </c>
      <c r="K209" s="665" t="s">
        <v>1256</v>
      </c>
      <c r="L209" s="667">
        <v>24.929999999999993</v>
      </c>
      <c r="M209" s="667">
        <v>1</v>
      </c>
      <c r="N209" s="668">
        <v>24.929999999999993</v>
      </c>
    </row>
    <row r="210" spans="1:14" ht="14.4" customHeight="1" x14ac:dyDescent="0.3">
      <c r="A210" s="663" t="s">
        <v>522</v>
      </c>
      <c r="B210" s="664" t="s">
        <v>1680</v>
      </c>
      <c r="C210" s="665" t="s">
        <v>527</v>
      </c>
      <c r="D210" s="666" t="s">
        <v>1681</v>
      </c>
      <c r="E210" s="665" t="s">
        <v>544</v>
      </c>
      <c r="F210" s="666" t="s">
        <v>1686</v>
      </c>
      <c r="G210" s="665" t="s">
        <v>1188</v>
      </c>
      <c r="H210" s="665" t="s">
        <v>1257</v>
      </c>
      <c r="I210" s="665" t="s">
        <v>1258</v>
      </c>
      <c r="J210" s="665" t="s">
        <v>550</v>
      </c>
      <c r="K210" s="665" t="s">
        <v>1259</v>
      </c>
      <c r="L210" s="667">
        <v>58.739999999999988</v>
      </c>
      <c r="M210" s="667">
        <v>1</v>
      </c>
      <c r="N210" s="668">
        <v>58.739999999999988</v>
      </c>
    </row>
    <row r="211" spans="1:14" ht="14.4" customHeight="1" x14ac:dyDescent="0.3">
      <c r="A211" s="663" t="s">
        <v>522</v>
      </c>
      <c r="B211" s="664" t="s">
        <v>1680</v>
      </c>
      <c r="C211" s="665" t="s">
        <v>527</v>
      </c>
      <c r="D211" s="666" t="s">
        <v>1681</v>
      </c>
      <c r="E211" s="665" t="s">
        <v>544</v>
      </c>
      <c r="F211" s="666" t="s">
        <v>1686</v>
      </c>
      <c r="G211" s="665" t="s">
        <v>1188</v>
      </c>
      <c r="H211" s="665" t="s">
        <v>1260</v>
      </c>
      <c r="I211" s="665" t="s">
        <v>1261</v>
      </c>
      <c r="J211" s="665" t="s">
        <v>1262</v>
      </c>
      <c r="K211" s="665" t="s">
        <v>1263</v>
      </c>
      <c r="L211" s="667">
        <v>79.06</v>
      </c>
      <c r="M211" s="667">
        <v>1</v>
      </c>
      <c r="N211" s="668">
        <v>79.06</v>
      </c>
    </row>
    <row r="212" spans="1:14" ht="14.4" customHeight="1" x14ac:dyDescent="0.3">
      <c r="A212" s="663" t="s">
        <v>522</v>
      </c>
      <c r="B212" s="664" t="s">
        <v>1680</v>
      </c>
      <c r="C212" s="665" t="s">
        <v>527</v>
      </c>
      <c r="D212" s="666" t="s">
        <v>1681</v>
      </c>
      <c r="E212" s="665" t="s">
        <v>544</v>
      </c>
      <c r="F212" s="666" t="s">
        <v>1686</v>
      </c>
      <c r="G212" s="665" t="s">
        <v>1188</v>
      </c>
      <c r="H212" s="665" t="s">
        <v>1264</v>
      </c>
      <c r="I212" s="665" t="s">
        <v>1265</v>
      </c>
      <c r="J212" s="665" t="s">
        <v>1266</v>
      </c>
      <c r="K212" s="665" t="s">
        <v>1267</v>
      </c>
      <c r="L212" s="667">
        <v>20.060000589099889</v>
      </c>
      <c r="M212" s="667">
        <v>5</v>
      </c>
      <c r="N212" s="668">
        <v>100.30000294549944</v>
      </c>
    </row>
    <row r="213" spans="1:14" ht="14.4" customHeight="1" x14ac:dyDescent="0.3">
      <c r="A213" s="663" t="s">
        <v>522</v>
      </c>
      <c r="B213" s="664" t="s">
        <v>1680</v>
      </c>
      <c r="C213" s="665" t="s">
        <v>527</v>
      </c>
      <c r="D213" s="666" t="s">
        <v>1681</v>
      </c>
      <c r="E213" s="665" t="s">
        <v>544</v>
      </c>
      <c r="F213" s="666" t="s">
        <v>1686</v>
      </c>
      <c r="G213" s="665" t="s">
        <v>1188</v>
      </c>
      <c r="H213" s="665" t="s">
        <v>1268</v>
      </c>
      <c r="I213" s="665" t="s">
        <v>1269</v>
      </c>
      <c r="J213" s="665" t="s">
        <v>1270</v>
      </c>
      <c r="K213" s="665" t="s">
        <v>1271</v>
      </c>
      <c r="L213" s="667">
        <v>466.01666666666659</v>
      </c>
      <c r="M213" s="667">
        <v>3</v>
      </c>
      <c r="N213" s="668">
        <v>1398.0499999999997</v>
      </c>
    </row>
    <row r="214" spans="1:14" ht="14.4" customHeight="1" x14ac:dyDescent="0.3">
      <c r="A214" s="663" t="s">
        <v>522</v>
      </c>
      <c r="B214" s="664" t="s">
        <v>1680</v>
      </c>
      <c r="C214" s="665" t="s">
        <v>527</v>
      </c>
      <c r="D214" s="666" t="s">
        <v>1681</v>
      </c>
      <c r="E214" s="665" t="s">
        <v>544</v>
      </c>
      <c r="F214" s="666" t="s">
        <v>1686</v>
      </c>
      <c r="G214" s="665" t="s">
        <v>1188</v>
      </c>
      <c r="H214" s="665" t="s">
        <v>1272</v>
      </c>
      <c r="I214" s="665" t="s">
        <v>1273</v>
      </c>
      <c r="J214" s="665" t="s">
        <v>1274</v>
      </c>
      <c r="K214" s="665" t="s">
        <v>1275</v>
      </c>
      <c r="L214" s="667">
        <v>47.779999999999994</v>
      </c>
      <c r="M214" s="667">
        <v>1</v>
      </c>
      <c r="N214" s="668">
        <v>47.779999999999994</v>
      </c>
    </row>
    <row r="215" spans="1:14" ht="14.4" customHeight="1" x14ac:dyDescent="0.3">
      <c r="A215" s="663" t="s">
        <v>522</v>
      </c>
      <c r="B215" s="664" t="s">
        <v>1680</v>
      </c>
      <c r="C215" s="665" t="s">
        <v>527</v>
      </c>
      <c r="D215" s="666" t="s">
        <v>1681</v>
      </c>
      <c r="E215" s="665" t="s">
        <v>544</v>
      </c>
      <c r="F215" s="666" t="s">
        <v>1686</v>
      </c>
      <c r="G215" s="665" t="s">
        <v>1188</v>
      </c>
      <c r="H215" s="665" t="s">
        <v>1276</v>
      </c>
      <c r="I215" s="665" t="s">
        <v>1276</v>
      </c>
      <c r="J215" s="665" t="s">
        <v>1277</v>
      </c>
      <c r="K215" s="665" t="s">
        <v>1278</v>
      </c>
      <c r="L215" s="667">
        <v>70.06</v>
      </c>
      <c r="M215" s="667">
        <v>1</v>
      </c>
      <c r="N215" s="668">
        <v>70.06</v>
      </c>
    </row>
    <row r="216" spans="1:14" ht="14.4" customHeight="1" x14ac:dyDescent="0.3">
      <c r="A216" s="663" t="s">
        <v>522</v>
      </c>
      <c r="B216" s="664" t="s">
        <v>1680</v>
      </c>
      <c r="C216" s="665" t="s">
        <v>527</v>
      </c>
      <c r="D216" s="666" t="s">
        <v>1681</v>
      </c>
      <c r="E216" s="665" t="s">
        <v>544</v>
      </c>
      <c r="F216" s="666" t="s">
        <v>1686</v>
      </c>
      <c r="G216" s="665" t="s">
        <v>1188</v>
      </c>
      <c r="H216" s="665" t="s">
        <v>1279</v>
      </c>
      <c r="I216" s="665" t="s">
        <v>1280</v>
      </c>
      <c r="J216" s="665" t="s">
        <v>1281</v>
      </c>
      <c r="K216" s="665" t="s">
        <v>1282</v>
      </c>
      <c r="L216" s="667">
        <v>61.530087115791929</v>
      </c>
      <c r="M216" s="667">
        <v>1</v>
      </c>
      <c r="N216" s="668">
        <v>61.530087115791929</v>
      </c>
    </row>
    <row r="217" spans="1:14" ht="14.4" customHeight="1" x14ac:dyDescent="0.3">
      <c r="A217" s="663" t="s">
        <v>522</v>
      </c>
      <c r="B217" s="664" t="s">
        <v>1680</v>
      </c>
      <c r="C217" s="665" t="s">
        <v>527</v>
      </c>
      <c r="D217" s="666" t="s">
        <v>1681</v>
      </c>
      <c r="E217" s="665" t="s">
        <v>544</v>
      </c>
      <c r="F217" s="666" t="s">
        <v>1686</v>
      </c>
      <c r="G217" s="665" t="s">
        <v>1188</v>
      </c>
      <c r="H217" s="665" t="s">
        <v>1283</v>
      </c>
      <c r="I217" s="665" t="s">
        <v>913</v>
      </c>
      <c r="J217" s="665" t="s">
        <v>1284</v>
      </c>
      <c r="K217" s="665" t="s">
        <v>1285</v>
      </c>
      <c r="L217" s="667">
        <v>77.809999999999974</v>
      </c>
      <c r="M217" s="667">
        <v>1</v>
      </c>
      <c r="N217" s="668">
        <v>77.809999999999974</v>
      </c>
    </row>
    <row r="218" spans="1:14" ht="14.4" customHeight="1" x14ac:dyDescent="0.3">
      <c r="A218" s="663" t="s">
        <v>522</v>
      </c>
      <c r="B218" s="664" t="s">
        <v>1680</v>
      </c>
      <c r="C218" s="665" t="s">
        <v>527</v>
      </c>
      <c r="D218" s="666" t="s">
        <v>1681</v>
      </c>
      <c r="E218" s="665" t="s">
        <v>544</v>
      </c>
      <c r="F218" s="666" t="s">
        <v>1686</v>
      </c>
      <c r="G218" s="665" t="s">
        <v>1188</v>
      </c>
      <c r="H218" s="665" t="s">
        <v>1286</v>
      </c>
      <c r="I218" s="665" t="s">
        <v>1287</v>
      </c>
      <c r="J218" s="665" t="s">
        <v>1288</v>
      </c>
      <c r="K218" s="665" t="s">
        <v>1289</v>
      </c>
      <c r="L218" s="667">
        <v>147.23409886517419</v>
      </c>
      <c r="M218" s="667">
        <v>2</v>
      </c>
      <c r="N218" s="668">
        <v>294.46819773034838</v>
      </c>
    </row>
    <row r="219" spans="1:14" ht="14.4" customHeight="1" x14ac:dyDescent="0.3">
      <c r="A219" s="663" t="s">
        <v>522</v>
      </c>
      <c r="B219" s="664" t="s">
        <v>1680</v>
      </c>
      <c r="C219" s="665" t="s">
        <v>527</v>
      </c>
      <c r="D219" s="666" t="s">
        <v>1681</v>
      </c>
      <c r="E219" s="665" t="s">
        <v>544</v>
      </c>
      <c r="F219" s="666" t="s">
        <v>1686</v>
      </c>
      <c r="G219" s="665" t="s">
        <v>1188</v>
      </c>
      <c r="H219" s="665" t="s">
        <v>1290</v>
      </c>
      <c r="I219" s="665" t="s">
        <v>1291</v>
      </c>
      <c r="J219" s="665" t="s">
        <v>1292</v>
      </c>
      <c r="K219" s="665" t="s">
        <v>1293</v>
      </c>
      <c r="L219" s="667">
        <v>629.66</v>
      </c>
      <c r="M219" s="667">
        <v>1</v>
      </c>
      <c r="N219" s="668">
        <v>629.66</v>
      </c>
    </row>
    <row r="220" spans="1:14" ht="14.4" customHeight="1" x14ac:dyDescent="0.3">
      <c r="A220" s="663" t="s">
        <v>522</v>
      </c>
      <c r="B220" s="664" t="s">
        <v>1680</v>
      </c>
      <c r="C220" s="665" t="s">
        <v>527</v>
      </c>
      <c r="D220" s="666" t="s">
        <v>1681</v>
      </c>
      <c r="E220" s="665" t="s">
        <v>544</v>
      </c>
      <c r="F220" s="666" t="s">
        <v>1686</v>
      </c>
      <c r="G220" s="665" t="s">
        <v>1188</v>
      </c>
      <c r="H220" s="665" t="s">
        <v>1294</v>
      </c>
      <c r="I220" s="665" t="s">
        <v>1295</v>
      </c>
      <c r="J220" s="665" t="s">
        <v>1204</v>
      </c>
      <c r="K220" s="665" t="s">
        <v>1296</v>
      </c>
      <c r="L220" s="667">
        <v>301.47000000000003</v>
      </c>
      <c r="M220" s="667">
        <v>3</v>
      </c>
      <c r="N220" s="668">
        <v>904.41000000000008</v>
      </c>
    </row>
    <row r="221" spans="1:14" ht="14.4" customHeight="1" x14ac:dyDescent="0.3">
      <c r="A221" s="663" t="s">
        <v>522</v>
      </c>
      <c r="B221" s="664" t="s">
        <v>1680</v>
      </c>
      <c r="C221" s="665" t="s">
        <v>527</v>
      </c>
      <c r="D221" s="666" t="s">
        <v>1681</v>
      </c>
      <c r="E221" s="665" t="s">
        <v>544</v>
      </c>
      <c r="F221" s="666" t="s">
        <v>1686</v>
      </c>
      <c r="G221" s="665" t="s">
        <v>1188</v>
      </c>
      <c r="H221" s="665" t="s">
        <v>1297</v>
      </c>
      <c r="I221" s="665" t="s">
        <v>1298</v>
      </c>
      <c r="J221" s="665" t="s">
        <v>1299</v>
      </c>
      <c r="K221" s="665" t="s">
        <v>1300</v>
      </c>
      <c r="L221" s="667">
        <v>78.290000000000006</v>
      </c>
      <c r="M221" s="667">
        <v>1</v>
      </c>
      <c r="N221" s="668">
        <v>78.290000000000006</v>
      </c>
    </row>
    <row r="222" spans="1:14" ht="14.4" customHeight="1" x14ac:dyDescent="0.3">
      <c r="A222" s="663" t="s">
        <v>522</v>
      </c>
      <c r="B222" s="664" t="s">
        <v>1680</v>
      </c>
      <c r="C222" s="665" t="s">
        <v>527</v>
      </c>
      <c r="D222" s="666" t="s">
        <v>1681</v>
      </c>
      <c r="E222" s="665" t="s">
        <v>544</v>
      </c>
      <c r="F222" s="666" t="s">
        <v>1686</v>
      </c>
      <c r="G222" s="665" t="s">
        <v>1188</v>
      </c>
      <c r="H222" s="665" t="s">
        <v>1301</v>
      </c>
      <c r="I222" s="665" t="s">
        <v>1302</v>
      </c>
      <c r="J222" s="665" t="s">
        <v>1303</v>
      </c>
      <c r="K222" s="665" t="s">
        <v>1304</v>
      </c>
      <c r="L222" s="667">
        <v>61.659999999999947</v>
      </c>
      <c r="M222" s="667">
        <v>1</v>
      </c>
      <c r="N222" s="668">
        <v>61.659999999999947</v>
      </c>
    </row>
    <row r="223" spans="1:14" ht="14.4" customHeight="1" x14ac:dyDescent="0.3">
      <c r="A223" s="663" t="s">
        <v>522</v>
      </c>
      <c r="B223" s="664" t="s">
        <v>1680</v>
      </c>
      <c r="C223" s="665" t="s">
        <v>527</v>
      </c>
      <c r="D223" s="666" t="s">
        <v>1681</v>
      </c>
      <c r="E223" s="665" t="s">
        <v>544</v>
      </c>
      <c r="F223" s="666" t="s">
        <v>1686</v>
      </c>
      <c r="G223" s="665" t="s">
        <v>1188</v>
      </c>
      <c r="H223" s="665" t="s">
        <v>1305</v>
      </c>
      <c r="I223" s="665" t="s">
        <v>1306</v>
      </c>
      <c r="J223" s="665" t="s">
        <v>1307</v>
      </c>
      <c r="K223" s="665" t="s">
        <v>1308</v>
      </c>
      <c r="L223" s="667">
        <v>27.48</v>
      </c>
      <c r="M223" s="667">
        <v>1</v>
      </c>
      <c r="N223" s="668">
        <v>27.48</v>
      </c>
    </row>
    <row r="224" spans="1:14" ht="14.4" customHeight="1" x14ac:dyDescent="0.3">
      <c r="A224" s="663" t="s">
        <v>522</v>
      </c>
      <c r="B224" s="664" t="s">
        <v>1680</v>
      </c>
      <c r="C224" s="665" t="s">
        <v>527</v>
      </c>
      <c r="D224" s="666" t="s">
        <v>1681</v>
      </c>
      <c r="E224" s="665" t="s">
        <v>544</v>
      </c>
      <c r="F224" s="666" t="s">
        <v>1686</v>
      </c>
      <c r="G224" s="665" t="s">
        <v>1188</v>
      </c>
      <c r="H224" s="665" t="s">
        <v>1309</v>
      </c>
      <c r="I224" s="665" t="s">
        <v>1310</v>
      </c>
      <c r="J224" s="665" t="s">
        <v>1311</v>
      </c>
      <c r="K224" s="665" t="s">
        <v>1312</v>
      </c>
      <c r="L224" s="667">
        <v>865.99000000000024</v>
      </c>
      <c r="M224" s="667">
        <v>1</v>
      </c>
      <c r="N224" s="668">
        <v>865.99000000000024</v>
      </c>
    </row>
    <row r="225" spans="1:14" ht="14.4" customHeight="1" x14ac:dyDescent="0.3">
      <c r="A225" s="663" t="s">
        <v>522</v>
      </c>
      <c r="B225" s="664" t="s">
        <v>1680</v>
      </c>
      <c r="C225" s="665" t="s">
        <v>527</v>
      </c>
      <c r="D225" s="666" t="s">
        <v>1681</v>
      </c>
      <c r="E225" s="665" t="s">
        <v>544</v>
      </c>
      <c r="F225" s="666" t="s">
        <v>1686</v>
      </c>
      <c r="G225" s="665" t="s">
        <v>1188</v>
      </c>
      <c r="H225" s="665" t="s">
        <v>1313</v>
      </c>
      <c r="I225" s="665" t="s">
        <v>1313</v>
      </c>
      <c r="J225" s="665" t="s">
        <v>1314</v>
      </c>
      <c r="K225" s="665" t="s">
        <v>1315</v>
      </c>
      <c r="L225" s="667">
        <v>93.069999999999979</v>
      </c>
      <c r="M225" s="667">
        <v>1</v>
      </c>
      <c r="N225" s="668">
        <v>93.069999999999979</v>
      </c>
    </row>
    <row r="226" spans="1:14" ht="14.4" customHeight="1" x14ac:dyDescent="0.3">
      <c r="A226" s="663" t="s">
        <v>522</v>
      </c>
      <c r="B226" s="664" t="s">
        <v>1680</v>
      </c>
      <c r="C226" s="665" t="s">
        <v>527</v>
      </c>
      <c r="D226" s="666" t="s">
        <v>1681</v>
      </c>
      <c r="E226" s="665" t="s">
        <v>544</v>
      </c>
      <c r="F226" s="666" t="s">
        <v>1686</v>
      </c>
      <c r="G226" s="665" t="s">
        <v>1188</v>
      </c>
      <c r="H226" s="665" t="s">
        <v>1316</v>
      </c>
      <c r="I226" s="665" t="s">
        <v>1316</v>
      </c>
      <c r="J226" s="665" t="s">
        <v>1317</v>
      </c>
      <c r="K226" s="665" t="s">
        <v>1318</v>
      </c>
      <c r="L226" s="667">
        <v>169.04</v>
      </c>
      <c r="M226" s="667">
        <v>12</v>
      </c>
      <c r="N226" s="668">
        <v>2028.4799999999998</v>
      </c>
    </row>
    <row r="227" spans="1:14" ht="14.4" customHeight="1" x14ac:dyDescent="0.3">
      <c r="A227" s="663" t="s">
        <v>522</v>
      </c>
      <c r="B227" s="664" t="s">
        <v>1680</v>
      </c>
      <c r="C227" s="665" t="s">
        <v>527</v>
      </c>
      <c r="D227" s="666" t="s">
        <v>1681</v>
      </c>
      <c r="E227" s="665" t="s">
        <v>544</v>
      </c>
      <c r="F227" s="666" t="s">
        <v>1686</v>
      </c>
      <c r="G227" s="665" t="s">
        <v>1188</v>
      </c>
      <c r="H227" s="665" t="s">
        <v>1319</v>
      </c>
      <c r="I227" s="665" t="s">
        <v>1319</v>
      </c>
      <c r="J227" s="665" t="s">
        <v>1320</v>
      </c>
      <c r="K227" s="665" t="s">
        <v>1321</v>
      </c>
      <c r="L227" s="667">
        <v>273.89999999999998</v>
      </c>
      <c r="M227" s="667">
        <v>1</v>
      </c>
      <c r="N227" s="668">
        <v>273.89999999999998</v>
      </c>
    </row>
    <row r="228" spans="1:14" ht="14.4" customHeight="1" x14ac:dyDescent="0.3">
      <c r="A228" s="663" t="s">
        <v>522</v>
      </c>
      <c r="B228" s="664" t="s">
        <v>1680</v>
      </c>
      <c r="C228" s="665" t="s">
        <v>527</v>
      </c>
      <c r="D228" s="666" t="s">
        <v>1681</v>
      </c>
      <c r="E228" s="665" t="s">
        <v>544</v>
      </c>
      <c r="F228" s="666" t="s">
        <v>1686</v>
      </c>
      <c r="G228" s="665" t="s">
        <v>1188</v>
      </c>
      <c r="H228" s="665" t="s">
        <v>1322</v>
      </c>
      <c r="I228" s="665" t="s">
        <v>1322</v>
      </c>
      <c r="J228" s="665" t="s">
        <v>1323</v>
      </c>
      <c r="K228" s="665" t="s">
        <v>1324</v>
      </c>
      <c r="L228" s="667">
        <v>57.70000000000001</v>
      </c>
      <c r="M228" s="667">
        <v>6</v>
      </c>
      <c r="N228" s="668">
        <v>346.20000000000005</v>
      </c>
    </row>
    <row r="229" spans="1:14" ht="14.4" customHeight="1" x14ac:dyDescent="0.3">
      <c r="A229" s="663" t="s">
        <v>522</v>
      </c>
      <c r="B229" s="664" t="s">
        <v>1680</v>
      </c>
      <c r="C229" s="665" t="s">
        <v>527</v>
      </c>
      <c r="D229" s="666" t="s">
        <v>1681</v>
      </c>
      <c r="E229" s="665" t="s">
        <v>544</v>
      </c>
      <c r="F229" s="666" t="s">
        <v>1686</v>
      </c>
      <c r="G229" s="665" t="s">
        <v>1188</v>
      </c>
      <c r="H229" s="665" t="s">
        <v>1325</v>
      </c>
      <c r="I229" s="665" t="s">
        <v>1325</v>
      </c>
      <c r="J229" s="665" t="s">
        <v>1204</v>
      </c>
      <c r="K229" s="665" t="s">
        <v>1326</v>
      </c>
      <c r="L229" s="667">
        <v>408.94990116411356</v>
      </c>
      <c r="M229" s="667">
        <v>23</v>
      </c>
      <c r="N229" s="668">
        <v>9405.8477267746111</v>
      </c>
    </row>
    <row r="230" spans="1:14" ht="14.4" customHeight="1" x14ac:dyDescent="0.3">
      <c r="A230" s="663" t="s">
        <v>522</v>
      </c>
      <c r="B230" s="664" t="s">
        <v>1680</v>
      </c>
      <c r="C230" s="665" t="s">
        <v>527</v>
      </c>
      <c r="D230" s="666" t="s">
        <v>1681</v>
      </c>
      <c r="E230" s="665" t="s">
        <v>544</v>
      </c>
      <c r="F230" s="666" t="s">
        <v>1686</v>
      </c>
      <c r="G230" s="665" t="s">
        <v>1188</v>
      </c>
      <c r="H230" s="665" t="s">
        <v>1327</v>
      </c>
      <c r="I230" s="665" t="s">
        <v>1327</v>
      </c>
      <c r="J230" s="665" t="s">
        <v>1328</v>
      </c>
      <c r="K230" s="665" t="s">
        <v>1329</v>
      </c>
      <c r="L230" s="667">
        <v>67.862050375244635</v>
      </c>
      <c r="M230" s="667">
        <v>32</v>
      </c>
      <c r="N230" s="668">
        <v>2171.5856120078283</v>
      </c>
    </row>
    <row r="231" spans="1:14" ht="14.4" customHeight="1" x14ac:dyDescent="0.3">
      <c r="A231" s="663" t="s">
        <v>522</v>
      </c>
      <c r="B231" s="664" t="s">
        <v>1680</v>
      </c>
      <c r="C231" s="665" t="s">
        <v>527</v>
      </c>
      <c r="D231" s="666" t="s">
        <v>1681</v>
      </c>
      <c r="E231" s="665" t="s">
        <v>544</v>
      </c>
      <c r="F231" s="666" t="s">
        <v>1686</v>
      </c>
      <c r="G231" s="665" t="s">
        <v>1188</v>
      </c>
      <c r="H231" s="665" t="s">
        <v>1330</v>
      </c>
      <c r="I231" s="665" t="s">
        <v>1330</v>
      </c>
      <c r="J231" s="665" t="s">
        <v>1204</v>
      </c>
      <c r="K231" s="665" t="s">
        <v>1296</v>
      </c>
      <c r="L231" s="667">
        <v>301.46964973109687</v>
      </c>
      <c r="M231" s="667">
        <v>4</v>
      </c>
      <c r="N231" s="668">
        <v>1205.8785989243875</v>
      </c>
    </row>
    <row r="232" spans="1:14" ht="14.4" customHeight="1" x14ac:dyDescent="0.3">
      <c r="A232" s="663" t="s">
        <v>522</v>
      </c>
      <c r="B232" s="664" t="s">
        <v>1680</v>
      </c>
      <c r="C232" s="665" t="s">
        <v>527</v>
      </c>
      <c r="D232" s="666" t="s">
        <v>1681</v>
      </c>
      <c r="E232" s="665" t="s">
        <v>544</v>
      </c>
      <c r="F232" s="666" t="s">
        <v>1686</v>
      </c>
      <c r="G232" s="665" t="s">
        <v>1188</v>
      </c>
      <c r="H232" s="665" t="s">
        <v>1331</v>
      </c>
      <c r="I232" s="665" t="s">
        <v>1331</v>
      </c>
      <c r="J232" s="665" t="s">
        <v>1204</v>
      </c>
      <c r="K232" s="665" t="s">
        <v>1332</v>
      </c>
      <c r="L232" s="667">
        <v>630.66036440433129</v>
      </c>
      <c r="M232" s="667">
        <v>3</v>
      </c>
      <c r="N232" s="668">
        <v>1891.981093212994</v>
      </c>
    </row>
    <row r="233" spans="1:14" ht="14.4" customHeight="1" x14ac:dyDescent="0.3">
      <c r="A233" s="663" t="s">
        <v>522</v>
      </c>
      <c r="B233" s="664" t="s">
        <v>1680</v>
      </c>
      <c r="C233" s="665" t="s">
        <v>527</v>
      </c>
      <c r="D233" s="666" t="s">
        <v>1681</v>
      </c>
      <c r="E233" s="665" t="s">
        <v>544</v>
      </c>
      <c r="F233" s="666" t="s">
        <v>1686</v>
      </c>
      <c r="G233" s="665" t="s">
        <v>1188</v>
      </c>
      <c r="H233" s="665" t="s">
        <v>1333</v>
      </c>
      <c r="I233" s="665" t="s">
        <v>1333</v>
      </c>
      <c r="J233" s="665" t="s">
        <v>1204</v>
      </c>
      <c r="K233" s="665" t="s">
        <v>1334</v>
      </c>
      <c r="L233" s="667">
        <v>913.65</v>
      </c>
      <c r="M233" s="667">
        <v>1</v>
      </c>
      <c r="N233" s="668">
        <v>913.65</v>
      </c>
    </row>
    <row r="234" spans="1:14" ht="14.4" customHeight="1" x14ac:dyDescent="0.3">
      <c r="A234" s="663" t="s">
        <v>522</v>
      </c>
      <c r="B234" s="664" t="s">
        <v>1680</v>
      </c>
      <c r="C234" s="665" t="s">
        <v>527</v>
      </c>
      <c r="D234" s="666" t="s">
        <v>1681</v>
      </c>
      <c r="E234" s="665" t="s">
        <v>544</v>
      </c>
      <c r="F234" s="666" t="s">
        <v>1686</v>
      </c>
      <c r="G234" s="665" t="s">
        <v>1188</v>
      </c>
      <c r="H234" s="665" t="s">
        <v>1335</v>
      </c>
      <c r="I234" s="665" t="s">
        <v>1335</v>
      </c>
      <c r="J234" s="665" t="s">
        <v>1336</v>
      </c>
      <c r="K234" s="665" t="s">
        <v>1337</v>
      </c>
      <c r="L234" s="667">
        <v>43.3</v>
      </c>
      <c r="M234" s="667">
        <v>1</v>
      </c>
      <c r="N234" s="668">
        <v>43.3</v>
      </c>
    </row>
    <row r="235" spans="1:14" ht="14.4" customHeight="1" x14ac:dyDescent="0.3">
      <c r="A235" s="663" t="s">
        <v>522</v>
      </c>
      <c r="B235" s="664" t="s">
        <v>1680</v>
      </c>
      <c r="C235" s="665" t="s">
        <v>527</v>
      </c>
      <c r="D235" s="666" t="s">
        <v>1681</v>
      </c>
      <c r="E235" s="665" t="s">
        <v>544</v>
      </c>
      <c r="F235" s="666" t="s">
        <v>1686</v>
      </c>
      <c r="G235" s="665" t="s">
        <v>1188</v>
      </c>
      <c r="H235" s="665" t="s">
        <v>1338</v>
      </c>
      <c r="I235" s="665" t="s">
        <v>1338</v>
      </c>
      <c r="J235" s="665" t="s">
        <v>1307</v>
      </c>
      <c r="K235" s="665" t="s">
        <v>1339</v>
      </c>
      <c r="L235" s="667">
        <v>161.69</v>
      </c>
      <c r="M235" s="667">
        <v>1</v>
      </c>
      <c r="N235" s="668">
        <v>161.69</v>
      </c>
    </row>
    <row r="236" spans="1:14" ht="14.4" customHeight="1" x14ac:dyDescent="0.3">
      <c r="A236" s="663" t="s">
        <v>522</v>
      </c>
      <c r="B236" s="664" t="s">
        <v>1680</v>
      </c>
      <c r="C236" s="665" t="s">
        <v>527</v>
      </c>
      <c r="D236" s="666" t="s">
        <v>1681</v>
      </c>
      <c r="E236" s="665" t="s">
        <v>544</v>
      </c>
      <c r="F236" s="666" t="s">
        <v>1686</v>
      </c>
      <c r="G236" s="665" t="s">
        <v>1188</v>
      </c>
      <c r="H236" s="665" t="s">
        <v>1340</v>
      </c>
      <c r="I236" s="665" t="s">
        <v>1340</v>
      </c>
      <c r="J236" s="665" t="s">
        <v>1341</v>
      </c>
      <c r="K236" s="665" t="s">
        <v>1342</v>
      </c>
      <c r="L236" s="667">
        <v>63.110000000000007</v>
      </c>
      <c r="M236" s="667">
        <v>1</v>
      </c>
      <c r="N236" s="668">
        <v>63.110000000000007</v>
      </c>
    </row>
    <row r="237" spans="1:14" ht="14.4" customHeight="1" x14ac:dyDescent="0.3">
      <c r="A237" s="663" t="s">
        <v>522</v>
      </c>
      <c r="B237" s="664" t="s">
        <v>1680</v>
      </c>
      <c r="C237" s="665" t="s">
        <v>527</v>
      </c>
      <c r="D237" s="666" t="s">
        <v>1681</v>
      </c>
      <c r="E237" s="665" t="s">
        <v>544</v>
      </c>
      <c r="F237" s="666" t="s">
        <v>1686</v>
      </c>
      <c r="G237" s="665" t="s">
        <v>1188</v>
      </c>
      <c r="H237" s="665" t="s">
        <v>1343</v>
      </c>
      <c r="I237" s="665" t="s">
        <v>1343</v>
      </c>
      <c r="J237" s="665" t="s">
        <v>1344</v>
      </c>
      <c r="K237" s="665" t="s">
        <v>1345</v>
      </c>
      <c r="L237" s="667">
        <v>203.96</v>
      </c>
      <c r="M237" s="667">
        <v>1</v>
      </c>
      <c r="N237" s="668">
        <v>203.96</v>
      </c>
    </row>
    <row r="238" spans="1:14" ht="14.4" customHeight="1" x14ac:dyDescent="0.3">
      <c r="A238" s="663" t="s">
        <v>522</v>
      </c>
      <c r="B238" s="664" t="s">
        <v>1680</v>
      </c>
      <c r="C238" s="665" t="s">
        <v>527</v>
      </c>
      <c r="D238" s="666" t="s">
        <v>1681</v>
      </c>
      <c r="E238" s="665" t="s">
        <v>544</v>
      </c>
      <c r="F238" s="666" t="s">
        <v>1686</v>
      </c>
      <c r="G238" s="665" t="s">
        <v>1188</v>
      </c>
      <c r="H238" s="665" t="s">
        <v>1346</v>
      </c>
      <c r="I238" s="665" t="s">
        <v>1346</v>
      </c>
      <c r="J238" s="665" t="s">
        <v>1347</v>
      </c>
      <c r="K238" s="665" t="s">
        <v>1348</v>
      </c>
      <c r="L238" s="667">
        <v>105.72999999999998</v>
      </c>
      <c r="M238" s="667">
        <v>3</v>
      </c>
      <c r="N238" s="668">
        <v>317.18999999999994</v>
      </c>
    </row>
    <row r="239" spans="1:14" ht="14.4" customHeight="1" x14ac:dyDescent="0.3">
      <c r="A239" s="663" t="s">
        <v>522</v>
      </c>
      <c r="B239" s="664" t="s">
        <v>1680</v>
      </c>
      <c r="C239" s="665" t="s">
        <v>527</v>
      </c>
      <c r="D239" s="666" t="s">
        <v>1681</v>
      </c>
      <c r="E239" s="665" t="s">
        <v>1349</v>
      </c>
      <c r="F239" s="666" t="s">
        <v>1687</v>
      </c>
      <c r="G239" s="665"/>
      <c r="H239" s="665" t="s">
        <v>1350</v>
      </c>
      <c r="I239" s="665" t="s">
        <v>820</v>
      </c>
      <c r="J239" s="665" t="s">
        <v>1351</v>
      </c>
      <c r="K239" s="665"/>
      <c r="L239" s="667">
        <v>276.58999999999997</v>
      </c>
      <c r="M239" s="667">
        <v>3</v>
      </c>
      <c r="N239" s="668">
        <v>829.77</v>
      </c>
    </row>
    <row r="240" spans="1:14" ht="14.4" customHeight="1" x14ac:dyDescent="0.3">
      <c r="A240" s="663" t="s">
        <v>522</v>
      </c>
      <c r="B240" s="664" t="s">
        <v>1680</v>
      </c>
      <c r="C240" s="665" t="s">
        <v>527</v>
      </c>
      <c r="D240" s="666" t="s">
        <v>1681</v>
      </c>
      <c r="E240" s="665" t="s">
        <v>1349</v>
      </c>
      <c r="F240" s="666" t="s">
        <v>1687</v>
      </c>
      <c r="G240" s="665" t="s">
        <v>552</v>
      </c>
      <c r="H240" s="665" t="s">
        <v>1352</v>
      </c>
      <c r="I240" s="665" t="s">
        <v>820</v>
      </c>
      <c r="J240" s="665" t="s">
        <v>1353</v>
      </c>
      <c r="K240" s="665"/>
      <c r="L240" s="667">
        <v>253.75989470464518</v>
      </c>
      <c r="M240" s="667">
        <v>16</v>
      </c>
      <c r="N240" s="668">
        <v>4060.1583152743228</v>
      </c>
    </row>
    <row r="241" spans="1:14" ht="14.4" customHeight="1" x14ac:dyDescent="0.3">
      <c r="A241" s="663" t="s">
        <v>522</v>
      </c>
      <c r="B241" s="664" t="s">
        <v>1680</v>
      </c>
      <c r="C241" s="665" t="s">
        <v>527</v>
      </c>
      <c r="D241" s="666" t="s">
        <v>1681</v>
      </c>
      <c r="E241" s="665" t="s">
        <v>1349</v>
      </c>
      <c r="F241" s="666" t="s">
        <v>1687</v>
      </c>
      <c r="G241" s="665" t="s">
        <v>1188</v>
      </c>
      <c r="H241" s="665" t="s">
        <v>1354</v>
      </c>
      <c r="I241" s="665" t="s">
        <v>1355</v>
      </c>
      <c r="J241" s="665" t="s">
        <v>1356</v>
      </c>
      <c r="K241" s="665" t="s">
        <v>1357</v>
      </c>
      <c r="L241" s="667">
        <v>40.92</v>
      </c>
      <c r="M241" s="667">
        <v>4</v>
      </c>
      <c r="N241" s="668">
        <v>163.68</v>
      </c>
    </row>
    <row r="242" spans="1:14" ht="14.4" customHeight="1" x14ac:dyDescent="0.3">
      <c r="A242" s="663" t="s">
        <v>522</v>
      </c>
      <c r="B242" s="664" t="s">
        <v>1680</v>
      </c>
      <c r="C242" s="665" t="s">
        <v>527</v>
      </c>
      <c r="D242" s="666" t="s">
        <v>1681</v>
      </c>
      <c r="E242" s="665" t="s">
        <v>1349</v>
      </c>
      <c r="F242" s="666" t="s">
        <v>1687</v>
      </c>
      <c r="G242" s="665" t="s">
        <v>1188</v>
      </c>
      <c r="H242" s="665" t="s">
        <v>1358</v>
      </c>
      <c r="I242" s="665" t="s">
        <v>1359</v>
      </c>
      <c r="J242" s="665" t="s">
        <v>1360</v>
      </c>
      <c r="K242" s="665" t="s">
        <v>1357</v>
      </c>
      <c r="L242" s="667">
        <v>40.919817426807349</v>
      </c>
      <c r="M242" s="667">
        <v>19</v>
      </c>
      <c r="N242" s="668">
        <v>777.47653110933959</v>
      </c>
    </row>
    <row r="243" spans="1:14" ht="14.4" customHeight="1" x14ac:dyDescent="0.3">
      <c r="A243" s="663" t="s">
        <v>522</v>
      </c>
      <c r="B243" s="664" t="s">
        <v>1680</v>
      </c>
      <c r="C243" s="665" t="s">
        <v>527</v>
      </c>
      <c r="D243" s="666" t="s">
        <v>1681</v>
      </c>
      <c r="E243" s="665" t="s">
        <v>1349</v>
      </c>
      <c r="F243" s="666" t="s">
        <v>1687</v>
      </c>
      <c r="G243" s="665" t="s">
        <v>1188</v>
      </c>
      <c r="H243" s="665" t="s">
        <v>1361</v>
      </c>
      <c r="I243" s="665" t="s">
        <v>1362</v>
      </c>
      <c r="J243" s="665" t="s">
        <v>1363</v>
      </c>
      <c r="K243" s="665" t="s">
        <v>1357</v>
      </c>
      <c r="L243" s="667">
        <v>41.18</v>
      </c>
      <c r="M243" s="667">
        <v>4</v>
      </c>
      <c r="N243" s="668">
        <v>164.72</v>
      </c>
    </row>
    <row r="244" spans="1:14" ht="14.4" customHeight="1" x14ac:dyDescent="0.3">
      <c r="A244" s="663" t="s">
        <v>522</v>
      </c>
      <c r="B244" s="664" t="s">
        <v>1680</v>
      </c>
      <c r="C244" s="665" t="s">
        <v>527</v>
      </c>
      <c r="D244" s="666" t="s">
        <v>1681</v>
      </c>
      <c r="E244" s="665" t="s">
        <v>1349</v>
      </c>
      <c r="F244" s="666" t="s">
        <v>1687</v>
      </c>
      <c r="G244" s="665" t="s">
        <v>1188</v>
      </c>
      <c r="H244" s="665" t="s">
        <v>1364</v>
      </c>
      <c r="I244" s="665" t="s">
        <v>1365</v>
      </c>
      <c r="J244" s="665" t="s">
        <v>1366</v>
      </c>
      <c r="K244" s="665" t="s">
        <v>1357</v>
      </c>
      <c r="L244" s="667">
        <v>41.18</v>
      </c>
      <c r="M244" s="667">
        <v>4</v>
      </c>
      <c r="N244" s="668">
        <v>164.72</v>
      </c>
    </row>
    <row r="245" spans="1:14" ht="14.4" customHeight="1" x14ac:dyDescent="0.3">
      <c r="A245" s="663" t="s">
        <v>522</v>
      </c>
      <c r="B245" s="664" t="s">
        <v>1680</v>
      </c>
      <c r="C245" s="665" t="s">
        <v>527</v>
      </c>
      <c r="D245" s="666" t="s">
        <v>1681</v>
      </c>
      <c r="E245" s="665" t="s">
        <v>1349</v>
      </c>
      <c r="F245" s="666" t="s">
        <v>1687</v>
      </c>
      <c r="G245" s="665" t="s">
        <v>1188</v>
      </c>
      <c r="H245" s="665" t="s">
        <v>1367</v>
      </c>
      <c r="I245" s="665" t="s">
        <v>1368</v>
      </c>
      <c r="J245" s="665" t="s">
        <v>1369</v>
      </c>
      <c r="K245" s="665" t="s">
        <v>1357</v>
      </c>
      <c r="L245" s="667">
        <v>41.180000000000007</v>
      </c>
      <c r="M245" s="667">
        <v>4</v>
      </c>
      <c r="N245" s="668">
        <v>164.72000000000003</v>
      </c>
    </row>
    <row r="246" spans="1:14" ht="14.4" customHeight="1" x14ac:dyDescent="0.3">
      <c r="A246" s="663" t="s">
        <v>522</v>
      </c>
      <c r="B246" s="664" t="s">
        <v>1680</v>
      </c>
      <c r="C246" s="665" t="s">
        <v>527</v>
      </c>
      <c r="D246" s="666" t="s">
        <v>1681</v>
      </c>
      <c r="E246" s="665" t="s">
        <v>1349</v>
      </c>
      <c r="F246" s="666" t="s">
        <v>1687</v>
      </c>
      <c r="G246" s="665" t="s">
        <v>1188</v>
      </c>
      <c r="H246" s="665" t="s">
        <v>1370</v>
      </c>
      <c r="I246" s="665" t="s">
        <v>1370</v>
      </c>
      <c r="J246" s="665" t="s">
        <v>1371</v>
      </c>
      <c r="K246" s="665" t="s">
        <v>1372</v>
      </c>
      <c r="L246" s="667">
        <v>148.96</v>
      </c>
      <c r="M246" s="667">
        <v>1</v>
      </c>
      <c r="N246" s="668">
        <v>148.96</v>
      </c>
    </row>
    <row r="247" spans="1:14" ht="14.4" customHeight="1" x14ac:dyDescent="0.3">
      <c r="A247" s="663" t="s">
        <v>522</v>
      </c>
      <c r="B247" s="664" t="s">
        <v>1680</v>
      </c>
      <c r="C247" s="665" t="s">
        <v>527</v>
      </c>
      <c r="D247" s="666" t="s">
        <v>1681</v>
      </c>
      <c r="E247" s="665" t="s">
        <v>1349</v>
      </c>
      <c r="F247" s="666" t="s">
        <v>1687</v>
      </c>
      <c r="G247" s="665" t="s">
        <v>1188</v>
      </c>
      <c r="H247" s="665" t="s">
        <v>1373</v>
      </c>
      <c r="I247" s="665" t="s">
        <v>1373</v>
      </c>
      <c r="J247" s="665" t="s">
        <v>1374</v>
      </c>
      <c r="K247" s="665" t="s">
        <v>1372</v>
      </c>
      <c r="L247" s="667">
        <v>148.96</v>
      </c>
      <c r="M247" s="667">
        <v>4</v>
      </c>
      <c r="N247" s="668">
        <v>595.84</v>
      </c>
    </row>
    <row r="248" spans="1:14" ht="14.4" customHeight="1" x14ac:dyDescent="0.3">
      <c r="A248" s="663" t="s">
        <v>522</v>
      </c>
      <c r="B248" s="664" t="s">
        <v>1680</v>
      </c>
      <c r="C248" s="665" t="s">
        <v>527</v>
      </c>
      <c r="D248" s="666" t="s">
        <v>1681</v>
      </c>
      <c r="E248" s="665" t="s">
        <v>1349</v>
      </c>
      <c r="F248" s="666" t="s">
        <v>1687</v>
      </c>
      <c r="G248" s="665" t="s">
        <v>1188</v>
      </c>
      <c r="H248" s="665" t="s">
        <v>1375</v>
      </c>
      <c r="I248" s="665" t="s">
        <v>1375</v>
      </c>
      <c r="J248" s="665" t="s">
        <v>1376</v>
      </c>
      <c r="K248" s="665" t="s">
        <v>1372</v>
      </c>
      <c r="L248" s="667">
        <v>148.96</v>
      </c>
      <c r="M248" s="667">
        <v>1</v>
      </c>
      <c r="N248" s="668">
        <v>148.96</v>
      </c>
    </row>
    <row r="249" spans="1:14" ht="14.4" customHeight="1" x14ac:dyDescent="0.3">
      <c r="A249" s="663" t="s">
        <v>522</v>
      </c>
      <c r="B249" s="664" t="s">
        <v>1680</v>
      </c>
      <c r="C249" s="665" t="s">
        <v>527</v>
      </c>
      <c r="D249" s="666" t="s">
        <v>1681</v>
      </c>
      <c r="E249" s="665" t="s">
        <v>1349</v>
      </c>
      <c r="F249" s="666" t="s">
        <v>1687</v>
      </c>
      <c r="G249" s="665" t="s">
        <v>1188</v>
      </c>
      <c r="H249" s="665" t="s">
        <v>1377</v>
      </c>
      <c r="I249" s="665" t="s">
        <v>1377</v>
      </c>
      <c r="J249" s="665" t="s">
        <v>1378</v>
      </c>
      <c r="K249" s="665" t="s">
        <v>1372</v>
      </c>
      <c r="L249" s="667">
        <v>148.96</v>
      </c>
      <c r="M249" s="667">
        <v>3</v>
      </c>
      <c r="N249" s="668">
        <v>446.88000000000005</v>
      </c>
    </row>
    <row r="250" spans="1:14" ht="14.4" customHeight="1" x14ac:dyDescent="0.3">
      <c r="A250" s="663" t="s">
        <v>522</v>
      </c>
      <c r="B250" s="664" t="s">
        <v>1680</v>
      </c>
      <c r="C250" s="665" t="s">
        <v>527</v>
      </c>
      <c r="D250" s="666" t="s">
        <v>1681</v>
      </c>
      <c r="E250" s="665" t="s">
        <v>1349</v>
      </c>
      <c r="F250" s="666" t="s">
        <v>1687</v>
      </c>
      <c r="G250" s="665" t="s">
        <v>1188</v>
      </c>
      <c r="H250" s="665" t="s">
        <v>1379</v>
      </c>
      <c r="I250" s="665" t="s">
        <v>1380</v>
      </c>
      <c r="J250" s="665" t="s">
        <v>1381</v>
      </c>
      <c r="K250" s="665" t="s">
        <v>1382</v>
      </c>
      <c r="L250" s="667">
        <v>198.89</v>
      </c>
      <c r="M250" s="667">
        <v>6</v>
      </c>
      <c r="N250" s="668">
        <v>1193.3399999999999</v>
      </c>
    </row>
    <row r="251" spans="1:14" ht="14.4" customHeight="1" x14ac:dyDescent="0.3">
      <c r="A251" s="663" t="s">
        <v>522</v>
      </c>
      <c r="B251" s="664" t="s">
        <v>1680</v>
      </c>
      <c r="C251" s="665" t="s">
        <v>527</v>
      </c>
      <c r="D251" s="666" t="s">
        <v>1681</v>
      </c>
      <c r="E251" s="665" t="s">
        <v>1349</v>
      </c>
      <c r="F251" s="666" t="s">
        <v>1687</v>
      </c>
      <c r="G251" s="665" t="s">
        <v>1188</v>
      </c>
      <c r="H251" s="665" t="s">
        <v>1383</v>
      </c>
      <c r="I251" s="665" t="s">
        <v>1383</v>
      </c>
      <c r="J251" s="665" t="s">
        <v>1384</v>
      </c>
      <c r="K251" s="665" t="s">
        <v>1385</v>
      </c>
      <c r="L251" s="667">
        <v>111.95000000000003</v>
      </c>
      <c r="M251" s="667">
        <v>3</v>
      </c>
      <c r="N251" s="668">
        <v>335.85000000000008</v>
      </c>
    </row>
    <row r="252" spans="1:14" ht="14.4" customHeight="1" x14ac:dyDescent="0.3">
      <c r="A252" s="663" t="s">
        <v>522</v>
      </c>
      <c r="B252" s="664" t="s">
        <v>1680</v>
      </c>
      <c r="C252" s="665" t="s">
        <v>527</v>
      </c>
      <c r="D252" s="666" t="s">
        <v>1681</v>
      </c>
      <c r="E252" s="665" t="s">
        <v>1349</v>
      </c>
      <c r="F252" s="666" t="s">
        <v>1687</v>
      </c>
      <c r="G252" s="665" t="s">
        <v>1188</v>
      </c>
      <c r="H252" s="665" t="s">
        <v>1386</v>
      </c>
      <c r="I252" s="665" t="s">
        <v>1386</v>
      </c>
      <c r="J252" s="665" t="s">
        <v>1387</v>
      </c>
      <c r="K252" s="665" t="s">
        <v>1385</v>
      </c>
      <c r="L252" s="667">
        <v>111.95000000000002</v>
      </c>
      <c r="M252" s="667">
        <v>7</v>
      </c>
      <c r="N252" s="668">
        <v>783.65000000000009</v>
      </c>
    </row>
    <row r="253" spans="1:14" ht="14.4" customHeight="1" x14ac:dyDescent="0.3">
      <c r="A253" s="663" t="s">
        <v>522</v>
      </c>
      <c r="B253" s="664" t="s">
        <v>1680</v>
      </c>
      <c r="C253" s="665" t="s">
        <v>527</v>
      </c>
      <c r="D253" s="666" t="s">
        <v>1681</v>
      </c>
      <c r="E253" s="665" t="s">
        <v>1349</v>
      </c>
      <c r="F253" s="666" t="s">
        <v>1687</v>
      </c>
      <c r="G253" s="665" t="s">
        <v>1188</v>
      </c>
      <c r="H253" s="665" t="s">
        <v>1388</v>
      </c>
      <c r="I253" s="665" t="s">
        <v>1389</v>
      </c>
      <c r="J253" s="665" t="s">
        <v>1390</v>
      </c>
      <c r="K253" s="665" t="s">
        <v>1391</v>
      </c>
      <c r="L253" s="667">
        <v>111.95</v>
      </c>
      <c r="M253" s="667">
        <v>2</v>
      </c>
      <c r="N253" s="668">
        <v>223.9</v>
      </c>
    </row>
    <row r="254" spans="1:14" ht="14.4" customHeight="1" x14ac:dyDescent="0.3">
      <c r="A254" s="663" t="s">
        <v>522</v>
      </c>
      <c r="B254" s="664" t="s">
        <v>1680</v>
      </c>
      <c r="C254" s="665" t="s">
        <v>527</v>
      </c>
      <c r="D254" s="666" t="s">
        <v>1681</v>
      </c>
      <c r="E254" s="665" t="s">
        <v>1349</v>
      </c>
      <c r="F254" s="666" t="s">
        <v>1687</v>
      </c>
      <c r="G254" s="665" t="s">
        <v>1188</v>
      </c>
      <c r="H254" s="665" t="s">
        <v>1392</v>
      </c>
      <c r="I254" s="665" t="s">
        <v>1393</v>
      </c>
      <c r="J254" s="665" t="s">
        <v>1394</v>
      </c>
      <c r="K254" s="665" t="s">
        <v>1372</v>
      </c>
      <c r="L254" s="667">
        <v>135.59902320010397</v>
      </c>
      <c r="M254" s="667">
        <v>1</v>
      </c>
      <c r="N254" s="668">
        <v>135.59902320010397</v>
      </c>
    </row>
    <row r="255" spans="1:14" ht="14.4" customHeight="1" x14ac:dyDescent="0.3">
      <c r="A255" s="663" t="s">
        <v>522</v>
      </c>
      <c r="B255" s="664" t="s">
        <v>1680</v>
      </c>
      <c r="C255" s="665" t="s">
        <v>527</v>
      </c>
      <c r="D255" s="666" t="s">
        <v>1681</v>
      </c>
      <c r="E255" s="665" t="s">
        <v>1349</v>
      </c>
      <c r="F255" s="666" t="s">
        <v>1687</v>
      </c>
      <c r="G255" s="665" t="s">
        <v>1188</v>
      </c>
      <c r="H255" s="665" t="s">
        <v>1395</v>
      </c>
      <c r="I255" s="665" t="s">
        <v>1396</v>
      </c>
      <c r="J255" s="665" t="s">
        <v>1397</v>
      </c>
      <c r="K255" s="665" t="s">
        <v>1372</v>
      </c>
      <c r="L255" s="667">
        <v>135.60000000000002</v>
      </c>
      <c r="M255" s="667">
        <v>1</v>
      </c>
      <c r="N255" s="668">
        <v>135.60000000000002</v>
      </c>
    </row>
    <row r="256" spans="1:14" ht="14.4" customHeight="1" x14ac:dyDescent="0.3">
      <c r="A256" s="663" t="s">
        <v>522</v>
      </c>
      <c r="B256" s="664" t="s">
        <v>1680</v>
      </c>
      <c r="C256" s="665" t="s">
        <v>527</v>
      </c>
      <c r="D256" s="666" t="s">
        <v>1681</v>
      </c>
      <c r="E256" s="665" t="s">
        <v>1349</v>
      </c>
      <c r="F256" s="666" t="s">
        <v>1687</v>
      </c>
      <c r="G256" s="665" t="s">
        <v>1188</v>
      </c>
      <c r="H256" s="665" t="s">
        <v>1398</v>
      </c>
      <c r="I256" s="665" t="s">
        <v>1399</v>
      </c>
      <c r="J256" s="665" t="s">
        <v>1400</v>
      </c>
      <c r="K256" s="665" t="s">
        <v>1385</v>
      </c>
      <c r="L256" s="667">
        <v>111.95</v>
      </c>
      <c r="M256" s="667">
        <v>3</v>
      </c>
      <c r="N256" s="668">
        <v>335.85</v>
      </c>
    </row>
    <row r="257" spans="1:14" ht="14.4" customHeight="1" x14ac:dyDescent="0.3">
      <c r="A257" s="663" t="s">
        <v>522</v>
      </c>
      <c r="B257" s="664" t="s">
        <v>1680</v>
      </c>
      <c r="C257" s="665" t="s">
        <v>527</v>
      </c>
      <c r="D257" s="666" t="s">
        <v>1681</v>
      </c>
      <c r="E257" s="665" t="s">
        <v>1349</v>
      </c>
      <c r="F257" s="666" t="s">
        <v>1687</v>
      </c>
      <c r="G257" s="665" t="s">
        <v>1188</v>
      </c>
      <c r="H257" s="665" t="s">
        <v>1401</v>
      </c>
      <c r="I257" s="665" t="s">
        <v>1401</v>
      </c>
      <c r="J257" s="665" t="s">
        <v>1402</v>
      </c>
      <c r="K257" s="665" t="s">
        <v>1403</v>
      </c>
      <c r="L257" s="667">
        <v>278.52004975518645</v>
      </c>
      <c r="M257" s="667">
        <v>96</v>
      </c>
      <c r="N257" s="668">
        <v>26737.924776497901</v>
      </c>
    </row>
    <row r="258" spans="1:14" ht="14.4" customHeight="1" x14ac:dyDescent="0.3">
      <c r="A258" s="663" t="s">
        <v>522</v>
      </c>
      <c r="B258" s="664" t="s">
        <v>1680</v>
      </c>
      <c r="C258" s="665" t="s">
        <v>527</v>
      </c>
      <c r="D258" s="666" t="s">
        <v>1681</v>
      </c>
      <c r="E258" s="665" t="s">
        <v>1349</v>
      </c>
      <c r="F258" s="666" t="s">
        <v>1687</v>
      </c>
      <c r="G258" s="665" t="s">
        <v>1188</v>
      </c>
      <c r="H258" s="665" t="s">
        <v>1404</v>
      </c>
      <c r="I258" s="665" t="s">
        <v>1404</v>
      </c>
      <c r="J258" s="665" t="s">
        <v>1405</v>
      </c>
      <c r="K258" s="665" t="s">
        <v>1406</v>
      </c>
      <c r="L258" s="667">
        <v>163.66999999999999</v>
      </c>
      <c r="M258" s="667">
        <v>12</v>
      </c>
      <c r="N258" s="668">
        <v>1964.0399999999997</v>
      </c>
    </row>
    <row r="259" spans="1:14" ht="14.4" customHeight="1" x14ac:dyDescent="0.3">
      <c r="A259" s="663" t="s">
        <v>522</v>
      </c>
      <c r="B259" s="664" t="s">
        <v>1680</v>
      </c>
      <c r="C259" s="665" t="s">
        <v>527</v>
      </c>
      <c r="D259" s="666" t="s">
        <v>1681</v>
      </c>
      <c r="E259" s="665" t="s">
        <v>1349</v>
      </c>
      <c r="F259" s="666" t="s">
        <v>1687</v>
      </c>
      <c r="G259" s="665" t="s">
        <v>1188</v>
      </c>
      <c r="H259" s="665" t="s">
        <v>1407</v>
      </c>
      <c r="I259" s="665" t="s">
        <v>1407</v>
      </c>
      <c r="J259" s="665" t="s">
        <v>1408</v>
      </c>
      <c r="K259" s="665" t="s">
        <v>1406</v>
      </c>
      <c r="L259" s="667">
        <v>122.68999999999998</v>
      </c>
      <c r="M259" s="667">
        <v>4</v>
      </c>
      <c r="N259" s="668">
        <v>490.75999999999993</v>
      </c>
    </row>
    <row r="260" spans="1:14" ht="14.4" customHeight="1" x14ac:dyDescent="0.3">
      <c r="A260" s="663" t="s">
        <v>522</v>
      </c>
      <c r="B260" s="664" t="s">
        <v>1680</v>
      </c>
      <c r="C260" s="665" t="s">
        <v>527</v>
      </c>
      <c r="D260" s="666" t="s">
        <v>1681</v>
      </c>
      <c r="E260" s="665" t="s">
        <v>1349</v>
      </c>
      <c r="F260" s="666" t="s">
        <v>1687</v>
      </c>
      <c r="G260" s="665" t="s">
        <v>1188</v>
      </c>
      <c r="H260" s="665" t="s">
        <v>1409</v>
      </c>
      <c r="I260" s="665" t="s">
        <v>1409</v>
      </c>
      <c r="J260" s="665" t="s">
        <v>1410</v>
      </c>
      <c r="K260" s="665" t="s">
        <v>1406</v>
      </c>
      <c r="L260" s="667">
        <v>122.69</v>
      </c>
      <c r="M260" s="667">
        <v>3</v>
      </c>
      <c r="N260" s="668">
        <v>368.07</v>
      </c>
    </row>
    <row r="261" spans="1:14" ht="14.4" customHeight="1" x14ac:dyDescent="0.3">
      <c r="A261" s="663" t="s">
        <v>522</v>
      </c>
      <c r="B261" s="664" t="s">
        <v>1680</v>
      </c>
      <c r="C261" s="665" t="s">
        <v>527</v>
      </c>
      <c r="D261" s="666" t="s">
        <v>1681</v>
      </c>
      <c r="E261" s="665" t="s">
        <v>1349</v>
      </c>
      <c r="F261" s="666" t="s">
        <v>1687</v>
      </c>
      <c r="G261" s="665" t="s">
        <v>1188</v>
      </c>
      <c r="H261" s="665" t="s">
        <v>1411</v>
      </c>
      <c r="I261" s="665" t="s">
        <v>1411</v>
      </c>
      <c r="J261" s="665" t="s">
        <v>1412</v>
      </c>
      <c r="K261" s="665" t="s">
        <v>1413</v>
      </c>
      <c r="L261" s="667">
        <v>179.2598512354563</v>
      </c>
      <c r="M261" s="667">
        <v>24</v>
      </c>
      <c r="N261" s="668">
        <v>4302.2364296509513</v>
      </c>
    </row>
    <row r="262" spans="1:14" ht="14.4" customHeight="1" x14ac:dyDescent="0.3">
      <c r="A262" s="663" t="s">
        <v>522</v>
      </c>
      <c r="B262" s="664" t="s">
        <v>1680</v>
      </c>
      <c r="C262" s="665" t="s">
        <v>527</v>
      </c>
      <c r="D262" s="666" t="s">
        <v>1681</v>
      </c>
      <c r="E262" s="665" t="s">
        <v>1349</v>
      </c>
      <c r="F262" s="666" t="s">
        <v>1687</v>
      </c>
      <c r="G262" s="665" t="s">
        <v>1188</v>
      </c>
      <c r="H262" s="665" t="s">
        <v>1414</v>
      </c>
      <c r="I262" s="665" t="s">
        <v>1414</v>
      </c>
      <c r="J262" s="665" t="s">
        <v>1415</v>
      </c>
      <c r="K262" s="665" t="s">
        <v>1406</v>
      </c>
      <c r="L262" s="667">
        <v>129.97</v>
      </c>
      <c r="M262" s="667">
        <v>1</v>
      </c>
      <c r="N262" s="668">
        <v>129.97</v>
      </c>
    </row>
    <row r="263" spans="1:14" ht="14.4" customHeight="1" x14ac:dyDescent="0.3">
      <c r="A263" s="663" t="s">
        <v>522</v>
      </c>
      <c r="B263" s="664" t="s">
        <v>1680</v>
      </c>
      <c r="C263" s="665" t="s">
        <v>527</v>
      </c>
      <c r="D263" s="666" t="s">
        <v>1681</v>
      </c>
      <c r="E263" s="665" t="s">
        <v>1349</v>
      </c>
      <c r="F263" s="666" t="s">
        <v>1687</v>
      </c>
      <c r="G263" s="665" t="s">
        <v>1188</v>
      </c>
      <c r="H263" s="665" t="s">
        <v>1416</v>
      </c>
      <c r="I263" s="665" t="s">
        <v>1416</v>
      </c>
      <c r="J263" s="665" t="s">
        <v>1417</v>
      </c>
      <c r="K263" s="665" t="s">
        <v>1406</v>
      </c>
      <c r="L263" s="667">
        <v>129.97</v>
      </c>
      <c r="M263" s="667">
        <v>2</v>
      </c>
      <c r="N263" s="668">
        <v>259.94</v>
      </c>
    </row>
    <row r="264" spans="1:14" ht="14.4" customHeight="1" x14ac:dyDescent="0.3">
      <c r="A264" s="663" t="s">
        <v>522</v>
      </c>
      <c r="B264" s="664" t="s">
        <v>1680</v>
      </c>
      <c r="C264" s="665" t="s">
        <v>527</v>
      </c>
      <c r="D264" s="666" t="s">
        <v>1681</v>
      </c>
      <c r="E264" s="665" t="s">
        <v>1349</v>
      </c>
      <c r="F264" s="666" t="s">
        <v>1687</v>
      </c>
      <c r="G264" s="665" t="s">
        <v>1188</v>
      </c>
      <c r="H264" s="665" t="s">
        <v>1418</v>
      </c>
      <c r="I264" s="665" t="s">
        <v>1418</v>
      </c>
      <c r="J264" s="665" t="s">
        <v>1419</v>
      </c>
      <c r="K264" s="665" t="s">
        <v>1372</v>
      </c>
      <c r="L264" s="667">
        <v>142.38011993041121</v>
      </c>
      <c r="M264" s="667">
        <v>9.5</v>
      </c>
      <c r="N264" s="668">
        <v>1352.6111393389065</v>
      </c>
    </row>
    <row r="265" spans="1:14" ht="14.4" customHeight="1" x14ac:dyDescent="0.3">
      <c r="A265" s="663" t="s">
        <v>522</v>
      </c>
      <c r="B265" s="664" t="s">
        <v>1680</v>
      </c>
      <c r="C265" s="665" t="s">
        <v>527</v>
      </c>
      <c r="D265" s="666" t="s">
        <v>1681</v>
      </c>
      <c r="E265" s="665" t="s">
        <v>1349</v>
      </c>
      <c r="F265" s="666" t="s">
        <v>1687</v>
      </c>
      <c r="G265" s="665" t="s">
        <v>1188</v>
      </c>
      <c r="H265" s="665" t="s">
        <v>1420</v>
      </c>
      <c r="I265" s="665" t="s">
        <v>1420</v>
      </c>
      <c r="J265" s="665" t="s">
        <v>1421</v>
      </c>
      <c r="K265" s="665" t="s">
        <v>1406</v>
      </c>
      <c r="L265" s="667">
        <v>143</v>
      </c>
      <c r="M265" s="667">
        <v>1</v>
      </c>
      <c r="N265" s="668">
        <v>143</v>
      </c>
    </row>
    <row r="266" spans="1:14" ht="14.4" customHeight="1" x14ac:dyDescent="0.3">
      <c r="A266" s="663" t="s">
        <v>522</v>
      </c>
      <c r="B266" s="664" t="s">
        <v>1680</v>
      </c>
      <c r="C266" s="665" t="s">
        <v>527</v>
      </c>
      <c r="D266" s="666" t="s">
        <v>1681</v>
      </c>
      <c r="E266" s="665" t="s">
        <v>1349</v>
      </c>
      <c r="F266" s="666" t="s">
        <v>1687</v>
      </c>
      <c r="G266" s="665" t="s">
        <v>1188</v>
      </c>
      <c r="H266" s="665" t="s">
        <v>1422</v>
      </c>
      <c r="I266" s="665" t="s">
        <v>1422</v>
      </c>
      <c r="J266" s="665" t="s">
        <v>1423</v>
      </c>
      <c r="K266" s="665" t="s">
        <v>1406</v>
      </c>
      <c r="L266" s="667">
        <v>143</v>
      </c>
      <c r="M266" s="667">
        <v>1</v>
      </c>
      <c r="N266" s="668">
        <v>143</v>
      </c>
    </row>
    <row r="267" spans="1:14" ht="14.4" customHeight="1" x14ac:dyDescent="0.3">
      <c r="A267" s="663" t="s">
        <v>522</v>
      </c>
      <c r="B267" s="664" t="s">
        <v>1680</v>
      </c>
      <c r="C267" s="665" t="s">
        <v>527</v>
      </c>
      <c r="D267" s="666" t="s">
        <v>1681</v>
      </c>
      <c r="E267" s="665" t="s">
        <v>1424</v>
      </c>
      <c r="F267" s="666" t="s">
        <v>1688</v>
      </c>
      <c r="G267" s="665" t="s">
        <v>552</v>
      </c>
      <c r="H267" s="665" t="s">
        <v>1425</v>
      </c>
      <c r="I267" s="665" t="s">
        <v>1425</v>
      </c>
      <c r="J267" s="665" t="s">
        <v>1426</v>
      </c>
      <c r="K267" s="665" t="s">
        <v>1427</v>
      </c>
      <c r="L267" s="667">
        <v>3827.4300000000003</v>
      </c>
      <c r="M267" s="667">
        <v>2</v>
      </c>
      <c r="N267" s="668">
        <v>7654.8600000000006</v>
      </c>
    </row>
    <row r="268" spans="1:14" ht="14.4" customHeight="1" x14ac:dyDescent="0.3">
      <c r="A268" s="663" t="s">
        <v>522</v>
      </c>
      <c r="B268" s="664" t="s">
        <v>1680</v>
      </c>
      <c r="C268" s="665" t="s">
        <v>527</v>
      </c>
      <c r="D268" s="666" t="s">
        <v>1681</v>
      </c>
      <c r="E268" s="665" t="s">
        <v>1428</v>
      </c>
      <c r="F268" s="666" t="s">
        <v>1689</v>
      </c>
      <c r="G268" s="665"/>
      <c r="H268" s="665" t="s">
        <v>1429</v>
      </c>
      <c r="I268" s="665" t="s">
        <v>1429</v>
      </c>
      <c r="J268" s="665" t="s">
        <v>1430</v>
      </c>
      <c r="K268" s="665" t="s">
        <v>1431</v>
      </c>
      <c r="L268" s="667">
        <v>35.089999999999996</v>
      </c>
      <c r="M268" s="667">
        <v>9</v>
      </c>
      <c r="N268" s="668">
        <v>315.80999999999995</v>
      </c>
    </row>
    <row r="269" spans="1:14" ht="14.4" customHeight="1" x14ac:dyDescent="0.3">
      <c r="A269" s="663" t="s">
        <v>522</v>
      </c>
      <c r="B269" s="664" t="s">
        <v>1680</v>
      </c>
      <c r="C269" s="665" t="s">
        <v>527</v>
      </c>
      <c r="D269" s="666" t="s">
        <v>1681</v>
      </c>
      <c r="E269" s="665" t="s">
        <v>1428</v>
      </c>
      <c r="F269" s="666" t="s">
        <v>1689</v>
      </c>
      <c r="G269" s="665" t="s">
        <v>552</v>
      </c>
      <c r="H269" s="665" t="s">
        <v>1432</v>
      </c>
      <c r="I269" s="665" t="s">
        <v>1432</v>
      </c>
      <c r="J269" s="665" t="s">
        <v>1433</v>
      </c>
      <c r="K269" s="665" t="s">
        <v>1434</v>
      </c>
      <c r="L269" s="667">
        <v>57.989999999999995</v>
      </c>
      <c r="M269" s="667">
        <v>7.2</v>
      </c>
      <c r="N269" s="668">
        <v>417.52799999999996</v>
      </c>
    </row>
    <row r="270" spans="1:14" ht="14.4" customHeight="1" x14ac:dyDescent="0.3">
      <c r="A270" s="663" t="s">
        <v>522</v>
      </c>
      <c r="B270" s="664" t="s">
        <v>1680</v>
      </c>
      <c r="C270" s="665" t="s">
        <v>527</v>
      </c>
      <c r="D270" s="666" t="s">
        <v>1681</v>
      </c>
      <c r="E270" s="665" t="s">
        <v>1428</v>
      </c>
      <c r="F270" s="666" t="s">
        <v>1689</v>
      </c>
      <c r="G270" s="665" t="s">
        <v>552</v>
      </c>
      <c r="H270" s="665" t="s">
        <v>1435</v>
      </c>
      <c r="I270" s="665" t="s">
        <v>1436</v>
      </c>
      <c r="J270" s="665" t="s">
        <v>1437</v>
      </c>
      <c r="K270" s="665" t="s">
        <v>1438</v>
      </c>
      <c r="L270" s="667">
        <v>39.931111111111107</v>
      </c>
      <c r="M270" s="667">
        <v>9</v>
      </c>
      <c r="N270" s="668">
        <v>359.38</v>
      </c>
    </row>
    <row r="271" spans="1:14" ht="14.4" customHeight="1" x14ac:dyDescent="0.3">
      <c r="A271" s="663" t="s">
        <v>522</v>
      </c>
      <c r="B271" s="664" t="s">
        <v>1680</v>
      </c>
      <c r="C271" s="665" t="s">
        <v>527</v>
      </c>
      <c r="D271" s="666" t="s">
        <v>1681</v>
      </c>
      <c r="E271" s="665" t="s">
        <v>1428</v>
      </c>
      <c r="F271" s="666" t="s">
        <v>1689</v>
      </c>
      <c r="G271" s="665" t="s">
        <v>552</v>
      </c>
      <c r="H271" s="665" t="s">
        <v>1439</v>
      </c>
      <c r="I271" s="665" t="s">
        <v>1440</v>
      </c>
      <c r="J271" s="665" t="s">
        <v>1441</v>
      </c>
      <c r="K271" s="665" t="s">
        <v>598</v>
      </c>
      <c r="L271" s="667">
        <v>67.739999999999995</v>
      </c>
      <c r="M271" s="667">
        <v>1</v>
      </c>
      <c r="N271" s="668">
        <v>67.739999999999995</v>
      </c>
    </row>
    <row r="272" spans="1:14" ht="14.4" customHeight="1" x14ac:dyDescent="0.3">
      <c r="A272" s="663" t="s">
        <v>522</v>
      </c>
      <c r="B272" s="664" t="s">
        <v>1680</v>
      </c>
      <c r="C272" s="665" t="s">
        <v>527</v>
      </c>
      <c r="D272" s="666" t="s">
        <v>1681</v>
      </c>
      <c r="E272" s="665" t="s">
        <v>1428</v>
      </c>
      <c r="F272" s="666" t="s">
        <v>1689</v>
      </c>
      <c r="G272" s="665" t="s">
        <v>552</v>
      </c>
      <c r="H272" s="665" t="s">
        <v>1442</v>
      </c>
      <c r="I272" s="665" t="s">
        <v>1443</v>
      </c>
      <c r="J272" s="665" t="s">
        <v>1444</v>
      </c>
      <c r="K272" s="665" t="s">
        <v>1445</v>
      </c>
      <c r="L272" s="667">
        <v>25.620000000000005</v>
      </c>
      <c r="M272" s="667">
        <v>8</v>
      </c>
      <c r="N272" s="668">
        <v>204.96000000000004</v>
      </c>
    </row>
    <row r="273" spans="1:14" ht="14.4" customHeight="1" x14ac:dyDescent="0.3">
      <c r="A273" s="663" t="s">
        <v>522</v>
      </c>
      <c r="B273" s="664" t="s">
        <v>1680</v>
      </c>
      <c r="C273" s="665" t="s">
        <v>527</v>
      </c>
      <c r="D273" s="666" t="s">
        <v>1681</v>
      </c>
      <c r="E273" s="665" t="s">
        <v>1428</v>
      </c>
      <c r="F273" s="666" t="s">
        <v>1689</v>
      </c>
      <c r="G273" s="665" t="s">
        <v>552</v>
      </c>
      <c r="H273" s="665" t="s">
        <v>1446</v>
      </c>
      <c r="I273" s="665" t="s">
        <v>1447</v>
      </c>
      <c r="J273" s="665" t="s">
        <v>1448</v>
      </c>
      <c r="K273" s="665" t="s">
        <v>1449</v>
      </c>
      <c r="L273" s="667">
        <v>1754.4499999999998</v>
      </c>
      <c r="M273" s="667">
        <v>2.8000000000000003</v>
      </c>
      <c r="N273" s="668">
        <v>4912.46</v>
      </c>
    </row>
    <row r="274" spans="1:14" ht="14.4" customHeight="1" x14ac:dyDescent="0.3">
      <c r="A274" s="663" t="s">
        <v>522</v>
      </c>
      <c r="B274" s="664" t="s">
        <v>1680</v>
      </c>
      <c r="C274" s="665" t="s">
        <v>527</v>
      </c>
      <c r="D274" s="666" t="s">
        <v>1681</v>
      </c>
      <c r="E274" s="665" t="s">
        <v>1428</v>
      </c>
      <c r="F274" s="666" t="s">
        <v>1689</v>
      </c>
      <c r="G274" s="665" t="s">
        <v>552</v>
      </c>
      <c r="H274" s="665" t="s">
        <v>1450</v>
      </c>
      <c r="I274" s="665" t="s">
        <v>1451</v>
      </c>
      <c r="J274" s="665" t="s">
        <v>1452</v>
      </c>
      <c r="K274" s="665" t="s">
        <v>1453</v>
      </c>
      <c r="L274" s="667">
        <v>598.84</v>
      </c>
      <c r="M274" s="667">
        <v>2.4</v>
      </c>
      <c r="N274" s="668">
        <v>1437.2159999999999</v>
      </c>
    </row>
    <row r="275" spans="1:14" ht="14.4" customHeight="1" x14ac:dyDescent="0.3">
      <c r="A275" s="663" t="s">
        <v>522</v>
      </c>
      <c r="B275" s="664" t="s">
        <v>1680</v>
      </c>
      <c r="C275" s="665" t="s">
        <v>527</v>
      </c>
      <c r="D275" s="666" t="s">
        <v>1681</v>
      </c>
      <c r="E275" s="665" t="s">
        <v>1428</v>
      </c>
      <c r="F275" s="666" t="s">
        <v>1689</v>
      </c>
      <c r="G275" s="665" t="s">
        <v>552</v>
      </c>
      <c r="H275" s="665" t="s">
        <v>1454</v>
      </c>
      <c r="I275" s="665" t="s">
        <v>1455</v>
      </c>
      <c r="J275" s="665" t="s">
        <v>1456</v>
      </c>
      <c r="K275" s="665" t="s">
        <v>1457</v>
      </c>
      <c r="L275" s="667">
        <v>127.91760527010004</v>
      </c>
      <c r="M275" s="667">
        <v>13</v>
      </c>
      <c r="N275" s="668">
        <v>1662.9288685113006</v>
      </c>
    </row>
    <row r="276" spans="1:14" ht="14.4" customHeight="1" x14ac:dyDescent="0.3">
      <c r="A276" s="663" t="s">
        <v>522</v>
      </c>
      <c r="B276" s="664" t="s">
        <v>1680</v>
      </c>
      <c r="C276" s="665" t="s">
        <v>527</v>
      </c>
      <c r="D276" s="666" t="s">
        <v>1681</v>
      </c>
      <c r="E276" s="665" t="s">
        <v>1428</v>
      </c>
      <c r="F276" s="666" t="s">
        <v>1689</v>
      </c>
      <c r="G276" s="665" t="s">
        <v>552</v>
      </c>
      <c r="H276" s="665" t="s">
        <v>1458</v>
      </c>
      <c r="I276" s="665" t="s">
        <v>1459</v>
      </c>
      <c r="J276" s="665" t="s">
        <v>1460</v>
      </c>
      <c r="K276" s="665" t="s">
        <v>1461</v>
      </c>
      <c r="L276" s="667">
        <v>150.76821921565374</v>
      </c>
      <c r="M276" s="667">
        <v>293.39999999999969</v>
      </c>
      <c r="N276" s="668">
        <v>44235.395517872763</v>
      </c>
    </row>
    <row r="277" spans="1:14" ht="14.4" customHeight="1" x14ac:dyDescent="0.3">
      <c r="A277" s="663" t="s">
        <v>522</v>
      </c>
      <c r="B277" s="664" t="s">
        <v>1680</v>
      </c>
      <c r="C277" s="665" t="s">
        <v>527</v>
      </c>
      <c r="D277" s="666" t="s">
        <v>1681</v>
      </c>
      <c r="E277" s="665" t="s">
        <v>1428</v>
      </c>
      <c r="F277" s="666" t="s">
        <v>1689</v>
      </c>
      <c r="G277" s="665" t="s">
        <v>552</v>
      </c>
      <c r="H277" s="665" t="s">
        <v>1462</v>
      </c>
      <c r="I277" s="665" t="s">
        <v>1463</v>
      </c>
      <c r="J277" s="665" t="s">
        <v>1464</v>
      </c>
      <c r="K277" s="665" t="s">
        <v>1465</v>
      </c>
      <c r="L277" s="667">
        <v>98.230666666666664</v>
      </c>
      <c r="M277" s="667">
        <v>30</v>
      </c>
      <c r="N277" s="668">
        <v>2946.92</v>
      </c>
    </row>
    <row r="278" spans="1:14" ht="14.4" customHeight="1" x14ac:dyDescent="0.3">
      <c r="A278" s="663" t="s">
        <v>522</v>
      </c>
      <c r="B278" s="664" t="s">
        <v>1680</v>
      </c>
      <c r="C278" s="665" t="s">
        <v>527</v>
      </c>
      <c r="D278" s="666" t="s">
        <v>1681</v>
      </c>
      <c r="E278" s="665" t="s">
        <v>1428</v>
      </c>
      <c r="F278" s="666" t="s">
        <v>1689</v>
      </c>
      <c r="G278" s="665" t="s">
        <v>552</v>
      </c>
      <c r="H278" s="665" t="s">
        <v>1466</v>
      </c>
      <c r="I278" s="665" t="s">
        <v>1467</v>
      </c>
      <c r="J278" s="665" t="s">
        <v>1468</v>
      </c>
      <c r="K278" s="665" t="s">
        <v>1469</v>
      </c>
      <c r="L278" s="667">
        <v>594.00017500000001</v>
      </c>
      <c r="M278" s="667">
        <v>2</v>
      </c>
      <c r="N278" s="668">
        <v>1188.00035</v>
      </c>
    </row>
    <row r="279" spans="1:14" ht="14.4" customHeight="1" x14ac:dyDescent="0.3">
      <c r="A279" s="663" t="s">
        <v>522</v>
      </c>
      <c r="B279" s="664" t="s">
        <v>1680</v>
      </c>
      <c r="C279" s="665" t="s">
        <v>527</v>
      </c>
      <c r="D279" s="666" t="s">
        <v>1681</v>
      </c>
      <c r="E279" s="665" t="s">
        <v>1428</v>
      </c>
      <c r="F279" s="666" t="s">
        <v>1689</v>
      </c>
      <c r="G279" s="665" t="s">
        <v>552</v>
      </c>
      <c r="H279" s="665" t="s">
        <v>1470</v>
      </c>
      <c r="I279" s="665" t="s">
        <v>1471</v>
      </c>
      <c r="J279" s="665" t="s">
        <v>1472</v>
      </c>
      <c r="K279" s="665" t="s">
        <v>1473</v>
      </c>
      <c r="L279" s="667">
        <v>73.440000000000083</v>
      </c>
      <c r="M279" s="667">
        <v>1</v>
      </c>
      <c r="N279" s="668">
        <v>73.440000000000083</v>
      </c>
    </row>
    <row r="280" spans="1:14" ht="14.4" customHeight="1" x14ac:dyDescent="0.3">
      <c r="A280" s="663" t="s">
        <v>522</v>
      </c>
      <c r="B280" s="664" t="s">
        <v>1680</v>
      </c>
      <c r="C280" s="665" t="s">
        <v>527</v>
      </c>
      <c r="D280" s="666" t="s">
        <v>1681</v>
      </c>
      <c r="E280" s="665" t="s">
        <v>1428</v>
      </c>
      <c r="F280" s="666" t="s">
        <v>1689</v>
      </c>
      <c r="G280" s="665" t="s">
        <v>552</v>
      </c>
      <c r="H280" s="665" t="s">
        <v>1474</v>
      </c>
      <c r="I280" s="665" t="s">
        <v>1475</v>
      </c>
      <c r="J280" s="665" t="s">
        <v>1476</v>
      </c>
      <c r="K280" s="665" t="s">
        <v>594</v>
      </c>
      <c r="L280" s="667">
        <v>73.440006411570693</v>
      </c>
      <c r="M280" s="667">
        <v>8</v>
      </c>
      <c r="N280" s="668">
        <v>587.52005129256554</v>
      </c>
    </row>
    <row r="281" spans="1:14" ht="14.4" customHeight="1" x14ac:dyDescent="0.3">
      <c r="A281" s="663" t="s">
        <v>522</v>
      </c>
      <c r="B281" s="664" t="s">
        <v>1680</v>
      </c>
      <c r="C281" s="665" t="s">
        <v>527</v>
      </c>
      <c r="D281" s="666" t="s">
        <v>1681</v>
      </c>
      <c r="E281" s="665" t="s">
        <v>1428</v>
      </c>
      <c r="F281" s="666" t="s">
        <v>1689</v>
      </c>
      <c r="G281" s="665" t="s">
        <v>552</v>
      </c>
      <c r="H281" s="665" t="s">
        <v>1477</v>
      </c>
      <c r="I281" s="665" t="s">
        <v>1477</v>
      </c>
      <c r="J281" s="665" t="s">
        <v>1478</v>
      </c>
      <c r="K281" s="665" t="s">
        <v>1479</v>
      </c>
      <c r="L281" s="667">
        <v>517</v>
      </c>
      <c r="M281" s="667">
        <v>4.8</v>
      </c>
      <c r="N281" s="668">
        <v>2481.6</v>
      </c>
    </row>
    <row r="282" spans="1:14" ht="14.4" customHeight="1" x14ac:dyDescent="0.3">
      <c r="A282" s="663" t="s">
        <v>522</v>
      </c>
      <c r="B282" s="664" t="s">
        <v>1680</v>
      </c>
      <c r="C282" s="665" t="s">
        <v>527</v>
      </c>
      <c r="D282" s="666" t="s">
        <v>1681</v>
      </c>
      <c r="E282" s="665" t="s">
        <v>1428</v>
      </c>
      <c r="F282" s="666" t="s">
        <v>1689</v>
      </c>
      <c r="G282" s="665" t="s">
        <v>552</v>
      </c>
      <c r="H282" s="665" t="s">
        <v>1480</v>
      </c>
      <c r="I282" s="665" t="s">
        <v>1481</v>
      </c>
      <c r="J282" s="665" t="s">
        <v>1482</v>
      </c>
      <c r="K282" s="665" t="s">
        <v>1483</v>
      </c>
      <c r="L282" s="667">
        <v>95.79000000000002</v>
      </c>
      <c r="M282" s="667">
        <v>2</v>
      </c>
      <c r="N282" s="668">
        <v>191.58000000000004</v>
      </c>
    </row>
    <row r="283" spans="1:14" ht="14.4" customHeight="1" x14ac:dyDescent="0.3">
      <c r="A283" s="663" t="s">
        <v>522</v>
      </c>
      <c r="B283" s="664" t="s">
        <v>1680</v>
      </c>
      <c r="C283" s="665" t="s">
        <v>527</v>
      </c>
      <c r="D283" s="666" t="s">
        <v>1681</v>
      </c>
      <c r="E283" s="665" t="s">
        <v>1428</v>
      </c>
      <c r="F283" s="666" t="s">
        <v>1689</v>
      </c>
      <c r="G283" s="665" t="s">
        <v>552</v>
      </c>
      <c r="H283" s="665" t="s">
        <v>1484</v>
      </c>
      <c r="I283" s="665" t="s">
        <v>1485</v>
      </c>
      <c r="J283" s="665" t="s">
        <v>1486</v>
      </c>
      <c r="K283" s="665" t="s">
        <v>1487</v>
      </c>
      <c r="L283" s="667">
        <v>53.921999999999983</v>
      </c>
      <c r="M283" s="667">
        <v>5</v>
      </c>
      <c r="N283" s="668">
        <v>269.6099999999999</v>
      </c>
    </row>
    <row r="284" spans="1:14" ht="14.4" customHeight="1" x14ac:dyDescent="0.3">
      <c r="A284" s="663" t="s">
        <v>522</v>
      </c>
      <c r="B284" s="664" t="s">
        <v>1680</v>
      </c>
      <c r="C284" s="665" t="s">
        <v>527</v>
      </c>
      <c r="D284" s="666" t="s">
        <v>1681</v>
      </c>
      <c r="E284" s="665" t="s">
        <v>1428</v>
      </c>
      <c r="F284" s="666" t="s">
        <v>1689</v>
      </c>
      <c r="G284" s="665" t="s">
        <v>552</v>
      </c>
      <c r="H284" s="665" t="s">
        <v>1488</v>
      </c>
      <c r="I284" s="665" t="s">
        <v>1489</v>
      </c>
      <c r="J284" s="665" t="s">
        <v>1490</v>
      </c>
      <c r="K284" s="665" t="s">
        <v>1491</v>
      </c>
      <c r="L284" s="667">
        <v>65.259999999999991</v>
      </c>
      <c r="M284" s="667">
        <v>1</v>
      </c>
      <c r="N284" s="668">
        <v>65.259999999999991</v>
      </c>
    </row>
    <row r="285" spans="1:14" ht="14.4" customHeight="1" x14ac:dyDescent="0.3">
      <c r="A285" s="663" t="s">
        <v>522</v>
      </c>
      <c r="B285" s="664" t="s">
        <v>1680</v>
      </c>
      <c r="C285" s="665" t="s">
        <v>527</v>
      </c>
      <c r="D285" s="666" t="s">
        <v>1681</v>
      </c>
      <c r="E285" s="665" t="s">
        <v>1428</v>
      </c>
      <c r="F285" s="666" t="s">
        <v>1689</v>
      </c>
      <c r="G285" s="665" t="s">
        <v>552</v>
      </c>
      <c r="H285" s="665" t="s">
        <v>1492</v>
      </c>
      <c r="I285" s="665" t="s">
        <v>1492</v>
      </c>
      <c r="J285" s="665" t="s">
        <v>1493</v>
      </c>
      <c r="K285" s="665" t="s">
        <v>1494</v>
      </c>
      <c r="L285" s="667">
        <v>462</v>
      </c>
      <c r="M285" s="667">
        <v>54.20000000000001</v>
      </c>
      <c r="N285" s="668">
        <v>25040.400000000005</v>
      </c>
    </row>
    <row r="286" spans="1:14" ht="14.4" customHeight="1" x14ac:dyDescent="0.3">
      <c r="A286" s="663" t="s">
        <v>522</v>
      </c>
      <c r="B286" s="664" t="s">
        <v>1680</v>
      </c>
      <c r="C286" s="665" t="s">
        <v>527</v>
      </c>
      <c r="D286" s="666" t="s">
        <v>1681</v>
      </c>
      <c r="E286" s="665" t="s">
        <v>1428</v>
      </c>
      <c r="F286" s="666" t="s">
        <v>1689</v>
      </c>
      <c r="G286" s="665" t="s">
        <v>552</v>
      </c>
      <c r="H286" s="665" t="s">
        <v>1495</v>
      </c>
      <c r="I286" s="665" t="s">
        <v>1495</v>
      </c>
      <c r="J286" s="665" t="s">
        <v>1496</v>
      </c>
      <c r="K286" s="665" t="s">
        <v>1497</v>
      </c>
      <c r="L286" s="667">
        <v>156.75</v>
      </c>
      <c r="M286" s="667">
        <v>2.1</v>
      </c>
      <c r="N286" s="668">
        <v>329.17500000000001</v>
      </c>
    </row>
    <row r="287" spans="1:14" ht="14.4" customHeight="1" x14ac:dyDescent="0.3">
      <c r="A287" s="663" t="s">
        <v>522</v>
      </c>
      <c r="B287" s="664" t="s">
        <v>1680</v>
      </c>
      <c r="C287" s="665" t="s">
        <v>527</v>
      </c>
      <c r="D287" s="666" t="s">
        <v>1681</v>
      </c>
      <c r="E287" s="665" t="s">
        <v>1428</v>
      </c>
      <c r="F287" s="666" t="s">
        <v>1689</v>
      </c>
      <c r="G287" s="665" t="s">
        <v>552</v>
      </c>
      <c r="H287" s="665" t="s">
        <v>1498</v>
      </c>
      <c r="I287" s="665" t="s">
        <v>1498</v>
      </c>
      <c r="J287" s="665" t="s">
        <v>1499</v>
      </c>
      <c r="K287" s="665" t="s">
        <v>1500</v>
      </c>
      <c r="L287" s="667">
        <v>152.9</v>
      </c>
      <c r="M287" s="667">
        <v>5.6</v>
      </c>
      <c r="N287" s="668">
        <v>856.24</v>
      </c>
    </row>
    <row r="288" spans="1:14" ht="14.4" customHeight="1" x14ac:dyDescent="0.3">
      <c r="A288" s="663" t="s">
        <v>522</v>
      </c>
      <c r="B288" s="664" t="s">
        <v>1680</v>
      </c>
      <c r="C288" s="665" t="s">
        <v>527</v>
      </c>
      <c r="D288" s="666" t="s">
        <v>1681</v>
      </c>
      <c r="E288" s="665" t="s">
        <v>1428</v>
      </c>
      <c r="F288" s="666" t="s">
        <v>1689</v>
      </c>
      <c r="G288" s="665" t="s">
        <v>552</v>
      </c>
      <c r="H288" s="665" t="s">
        <v>1501</v>
      </c>
      <c r="I288" s="665" t="s">
        <v>1501</v>
      </c>
      <c r="J288" s="665" t="s">
        <v>1502</v>
      </c>
      <c r="K288" s="665" t="s">
        <v>1503</v>
      </c>
      <c r="L288" s="667">
        <v>286</v>
      </c>
      <c r="M288" s="667">
        <v>2.8</v>
      </c>
      <c r="N288" s="668">
        <v>800.8</v>
      </c>
    </row>
    <row r="289" spans="1:14" ht="14.4" customHeight="1" x14ac:dyDescent="0.3">
      <c r="A289" s="663" t="s">
        <v>522</v>
      </c>
      <c r="B289" s="664" t="s">
        <v>1680</v>
      </c>
      <c r="C289" s="665" t="s">
        <v>527</v>
      </c>
      <c r="D289" s="666" t="s">
        <v>1681</v>
      </c>
      <c r="E289" s="665" t="s">
        <v>1428</v>
      </c>
      <c r="F289" s="666" t="s">
        <v>1689</v>
      </c>
      <c r="G289" s="665" t="s">
        <v>552</v>
      </c>
      <c r="H289" s="665" t="s">
        <v>1504</v>
      </c>
      <c r="I289" s="665" t="s">
        <v>1505</v>
      </c>
      <c r="J289" s="665" t="s">
        <v>1506</v>
      </c>
      <c r="K289" s="665" t="s">
        <v>1507</v>
      </c>
      <c r="L289" s="667">
        <v>263.99999999999994</v>
      </c>
      <c r="M289" s="667">
        <v>73.400000000000006</v>
      </c>
      <c r="N289" s="668">
        <v>19377.599999999999</v>
      </c>
    </row>
    <row r="290" spans="1:14" ht="14.4" customHeight="1" x14ac:dyDescent="0.3">
      <c r="A290" s="663" t="s">
        <v>522</v>
      </c>
      <c r="B290" s="664" t="s">
        <v>1680</v>
      </c>
      <c r="C290" s="665" t="s">
        <v>527</v>
      </c>
      <c r="D290" s="666" t="s">
        <v>1681</v>
      </c>
      <c r="E290" s="665" t="s">
        <v>1428</v>
      </c>
      <c r="F290" s="666" t="s">
        <v>1689</v>
      </c>
      <c r="G290" s="665" t="s">
        <v>552</v>
      </c>
      <c r="H290" s="665" t="s">
        <v>1508</v>
      </c>
      <c r="I290" s="665" t="s">
        <v>1509</v>
      </c>
      <c r="J290" s="665" t="s">
        <v>1510</v>
      </c>
      <c r="K290" s="665"/>
      <c r="L290" s="667">
        <v>155.09999999999997</v>
      </c>
      <c r="M290" s="667">
        <v>30.000000000000007</v>
      </c>
      <c r="N290" s="668">
        <v>4653</v>
      </c>
    </row>
    <row r="291" spans="1:14" ht="14.4" customHeight="1" x14ac:dyDescent="0.3">
      <c r="A291" s="663" t="s">
        <v>522</v>
      </c>
      <c r="B291" s="664" t="s">
        <v>1680</v>
      </c>
      <c r="C291" s="665" t="s">
        <v>527</v>
      </c>
      <c r="D291" s="666" t="s">
        <v>1681</v>
      </c>
      <c r="E291" s="665" t="s">
        <v>1428</v>
      </c>
      <c r="F291" s="666" t="s">
        <v>1689</v>
      </c>
      <c r="G291" s="665" t="s">
        <v>552</v>
      </c>
      <c r="H291" s="665" t="s">
        <v>1511</v>
      </c>
      <c r="I291" s="665" t="s">
        <v>1511</v>
      </c>
      <c r="J291" s="665" t="s">
        <v>1512</v>
      </c>
      <c r="K291" s="665" t="s">
        <v>1513</v>
      </c>
      <c r="L291" s="667">
        <v>6649.83</v>
      </c>
      <c r="M291" s="667">
        <v>2</v>
      </c>
      <c r="N291" s="668">
        <v>13299.66</v>
      </c>
    </row>
    <row r="292" spans="1:14" ht="14.4" customHeight="1" x14ac:dyDescent="0.3">
      <c r="A292" s="663" t="s">
        <v>522</v>
      </c>
      <c r="B292" s="664" t="s">
        <v>1680</v>
      </c>
      <c r="C292" s="665" t="s">
        <v>527</v>
      </c>
      <c r="D292" s="666" t="s">
        <v>1681</v>
      </c>
      <c r="E292" s="665" t="s">
        <v>1428</v>
      </c>
      <c r="F292" s="666" t="s">
        <v>1689</v>
      </c>
      <c r="G292" s="665" t="s">
        <v>552</v>
      </c>
      <c r="H292" s="665" t="s">
        <v>1514</v>
      </c>
      <c r="I292" s="665" t="s">
        <v>1514</v>
      </c>
      <c r="J292" s="665" t="s">
        <v>1515</v>
      </c>
      <c r="K292" s="665" t="s">
        <v>1516</v>
      </c>
      <c r="L292" s="667">
        <v>562.86999999999989</v>
      </c>
      <c r="M292" s="667">
        <v>6</v>
      </c>
      <c r="N292" s="668">
        <v>3377.2199999999993</v>
      </c>
    </row>
    <row r="293" spans="1:14" ht="14.4" customHeight="1" x14ac:dyDescent="0.3">
      <c r="A293" s="663" t="s">
        <v>522</v>
      </c>
      <c r="B293" s="664" t="s">
        <v>1680</v>
      </c>
      <c r="C293" s="665" t="s">
        <v>527</v>
      </c>
      <c r="D293" s="666" t="s">
        <v>1681</v>
      </c>
      <c r="E293" s="665" t="s">
        <v>1428</v>
      </c>
      <c r="F293" s="666" t="s">
        <v>1689</v>
      </c>
      <c r="G293" s="665" t="s">
        <v>1188</v>
      </c>
      <c r="H293" s="665" t="s">
        <v>1517</v>
      </c>
      <c r="I293" s="665" t="s">
        <v>1518</v>
      </c>
      <c r="J293" s="665" t="s">
        <v>1519</v>
      </c>
      <c r="K293" s="665" t="s">
        <v>1520</v>
      </c>
      <c r="L293" s="667">
        <v>115.93997067646332</v>
      </c>
      <c r="M293" s="667">
        <v>103</v>
      </c>
      <c r="N293" s="668">
        <v>11941.816979675721</v>
      </c>
    </row>
    <row r="294" spans="1:14" ht="14.4" customHeight="1" x14ac:dyDescent="0.3">
      <c r="A294" s="663" t="s">
        <v>522</v>
      </c>
      <c r="B294" s="664" t="s">
        <v>1680</v>
      </c>
      <c r="C294" s="665" t="s">
        <v>527</v>
      </c>
      <c r="D294" s="666" t="s">
        <v>1681</v>
      </c>
      <c r="E294" s="665" t="s">
        <v>1428</v>
      </c>
      <c r="F294" s="666" t="s">
        <v>1689</v>
      </c>
      <c r="G294" s="665" t="s">
        <v>1188</v>
      </c>
      <c r="H294" s="665" t="s">
        <v>1521</v>
      </c>
      <c r="I294" s="665" t="s">
        <v>1522</v>
      </c>
      <c r="J294" s="665" t="s">
        <v>1523</v>
      </c>
      <c r="K294" s="665" t="s">
        <v>1524</v>
      </c>
      <c r="L294" s="667">
        <v>28.89</v>
      </c>
      <c r="M294" s="667">
        <v>116</v>
      </c>
      <c r="N294" s="668">
        <v>3351.2400000000002</v>
      </c>
    </row>
    <row r="295" spans="1:14" ht="14.4" customHeight="1" x14ac:dyDescent="0.3">
      <c r="A295" s="663" t="s">
        <v>522</v>
      </c>
      <c r="B295" s="664" t="s">
        <v>1680</v>
      </c>
      <c r="C295" s="665" t="s">
        <v>527</v>
      </c>
      <c r="D295" s="666" t="s">
        <v>1681</v>
      </c>
      <c r="E295" s="665" t="s">
        <v>1428</v>
      </c>
      <c r="F295" s="666" t="s">
        <v>1689</v>
      </c>
      <c r="G295" s="665" t="s">
        <v>1188</v>
      </c>
      <c r="H295" s="665" t="s">
        <v>1525</v>
      </c>
      <c r="I295" s="665" t="s">
        <v>1525</v>
      </c>
      <c r="J295" s="665" t="s">
        <v>1526</v>
      </c>
      <c r="K295" s="665" t="s">
        <v>1527</v>
      </c>
      <c r="L295" s="667">
        <v>55.21</v>
      </c>
      <c r="M295" s="667">
        <v>14</v>
      </c>
      <c r="N295" s="668">
        <v>772.94</v>
      </c>
    </row>
    <row r="296" spans="1:14" ht="14.4" customHeight="1" x14ac:dyDescent="0.3">
      <c r="A296" s="663" t="s">
        <v>522</v>
      </c>
      <c r="B296" s="664" t="s">
        <v>1680</v>
      </c>
      <c r="C296" s="665" t="s">
        <v>527</v>
      </c>
      <c r="D296" s="666" t="s">
        <v>1681</v>
      </c>
      <c r="E296" s="665" t="s">
        <v>1428</v>
      </c>
      <c r="F296" s="666" t="s">
        <v>1689</v>
      </c>
      <c r="G296" s="665" t="s">
        <v>1188</v>
      </c>
      <c r="H296" s="665" t="s">
        <v>1528</v>
      </c>
      <c r="I296" s="665" t="s">
        <v>1528</v>
      </c>
      <c r="J296" s="665" t="s">
        <v>1529</v>
      </c>
      <c r="K296" s="665" t="s">
        <v>1530</v>
      </c>
      <c r="L296" s="667">
        <v>938.30000000000018</v>
      </c>
      <c r="M296" s="667">
        <v>15.899999999999999</v>
      </c>
      <c r="N296" s="668">
        <v>14918.970000000001</v>
      </c>
    </row>
    <row r="297" spans="1:14" ht="14.4" customHeight="1" x14ac:dyDescent="0.3">
      <c r="A297" s="663" t="s">
        <v>522</v>
      </c>
      <c r="B297" s="664" t="s">
        <v>1680</v>
      </c>
      <c r="C297" s="665" t="s">
        <v>527</v>
      </c>
      <c r="D297" s="666" t="s">
        <v>1681</v>
      </c>
      <c r="E297" s="665" t="s">
        <v>1531</v>
      </c>
      <c r="F297" s="666" t="s">
        <v>1690</v>
      </c>
      <c r="G297" s="665"/>
      <c r="H297" s="665" t="s">
        <v>1532</v>
      </c>
      <c r="I297" s="665" t="s">
        <v>1533</v>
      </c>
      <c r="J297" s="665" t="s">
        <v>1534</v>
      </c>
      <c r="K297" s="665" t="s">
        <v>1535</v>
      </c>
      <c r="L297" s="667">
        <v>765.13</v>
      </c>
      <c r="M297" s="667">
        <v>2</v>
      </c>
      <c r="N297" s="668">
        <v>1530.26</v>
      </c>
    </row>
    <row r="298" spans="1:14" ht="14.4" customHeight="1" x14ac:dyDescent="0.3">
      <c r="A298" s="663" t="s">
        <v>522</v>
      </c>
      <c r="B298" s="664" t="s">
        <v>1680</v>
      </c>
      <c r="C298" s="665" t="s">
        <v>527</v>
      </c>
      <c r="D298" s="666" t="s">
        <v>1681</v>
      </c>
      <c r="E298" s="665" t="s">
        <v>1531</v>
      </c>
      <c r="F298" s="666" t="s">
        <v>1690</v>
      </c>
      <c r="G298" s="665" t="s">
        <v>552</v>
      </c>
      <c r="H298" s="665" t="s">
        <v>1536</v>
      </c>
      <c r="I298" s="665" t="s">
        <v>1537</v>
      </c>
      <c r="J298" s="665" t="s">
        <v>1538</v>
      </c>
      <c r="K298" s="665" t="s">
        <v>1539</v>
      </c>
      <c r="L298" s="667">
        <v>4950</v>
      </c>
      <c r="M298" s="667">
        <v>5</v>
      </c>
      <c r="N298" s="668">
        <v>24750</v>
      </c>
    </row>
    <row r="299" spans="1:14" ht="14.4" customHeight="1" x14ac:dyDescent="0.3">
      <c r="A299" s="663" t="s">
        <v>522</v>
      </c>
      <c r="B299" s="664" t="s">
        <v>1680</v>
      </c>
      <c r="C299" s="665" t="s">
        <v>527</v>
      </c>
      <c r="D299" s="666" t="s">
        <v>1681</v>
      </c>
      <c r="E299" s="665" t="s">
        <v>1531</v>
      </c>
      <c r="F299" s="666" t="s">
        <v>1690</v>
      </c>
      <c r="G299" s="665" t="s">
        <v>1188</v>
      </c>
      <c r="H299" s="665" t="s">
        <v>1540</v>
      </c>
      <c r="I299" s="665" t="s">
        <v>1540</v>
      </c>
      <c r="J299" s="665" t="s">
        <v>1541</v>
      </c>
      <c r="K299" s="665" t="s">
        <v>1542</v>
      </c>
      <c r="L299" s="667">
        <v>159.5</v>
      </c>
      <c r="M299" s="667">
        <v>12.2</v>
      </c>
      <c r="N299" s="668">
        <v>1945.8999999999999</v>
      </c>
    </row>
    <row r="300" spans="1:14" ht="14.4" customHeight="1" x14ac:dyDescent="0.3">
      <c r="A300" s="663" t="s">
        <v>522</v>
      </c>
      <c r="B300" s="664" t="s">
        <v>1680</v>
      </c>
      <c r="C300" s="665" t="s">
        <v>527</v>
      </c>
      <c r="D300" s="666" t="s">
        <v>1681</v>
      </c>
      <c r="E300" s="665" t="s">
        <v>1531</v>
      </c>
      <c r="F300" s="666" t="s">
        <v>1690</v>
      </c>
      <c r="G300" s="665" t="s">
        <v>1188</v>
      </c>
      <c r="H300" s="665" t="s">
        <v>1543</v>
      </c>
      <c r="I300" s="665" t="s">
        <v>1543</v>
      </c>
      <c r="J300" s="665" t="s">
        <v>1544</v>
      </c>
      <c r="K300" s="665" t="s">
        <v>1545</v>
      </c>
      <c r="L300" s="667">
        <v>284.82039120357803</v>
      </c>
      <c r="M300" s="667">
        <v>4</v>
      </c>
      <c r="N300" s="668">
        <v>1139.2815648143121</v>
      </c>
    </row>
    <row r="301" spans="1:14" ht="14.4" customHeight="1" x14ac:dyDescent="0.3">
      <c r="A301" s="663" t="s">
        <v>522</v>
      </c>
      <c r="B301" s="664" t="s">
        <v>1680</v>
      </c>
      <c r="C301" s="665" t="s">
        <v>527</v>
      </c>
      <c r="D301" s="666" t="s">
        <v>1681</v>
      </c>
      <c r="E301" s="665" t="s">
        <v>1546</v>
      </c>
      <c r="F301" s="666" t="s">
        <v>1691</v>
      </c>
      <c r="G301" s="665"/>
      <c r="H301" s="665"/>
      <c r="I301" s="665" t="s">
        <v>1547</v>
      </c>
      <c r="J301" s="665" t="s">
        <v>1548</v>
      </c>
      <c r="K301" s="665"/>
      <c r="L301" s="667">
        <v>7560.3466666666664</v>
      </c>
      <c r="M301" s="667">
        <v>18</v>
      </c>
      <c r="N301" s="668">
        <v>136086.24</v>
      </c>
    </row>
    <row r="302" spans="1:14" ht="14.4" customHeight="1" x14ac:dyDescent="0.3">
      <c r="A302" s="663" t="s">
        <v>522</v>
      </c>
      <c r="B302" s="664" t="s">
        <v>1680</v>
      </c>
      <c r="C302" s="665" t="s">
        <v>527</v>
      </c>
      <c r="D302" s="666" t="s">
        <v>1681</v>
      </c>
      <c r="E302" s="665" t="s">
        <v>1546</v>
      </c>
      <c r="F302" s="666" t="s">
        <v>1691</v>
      </c>
      <c r="G302" s="665"/>
      <c r="H302" s="665"/>
      <c r="I302" s="665" t="s">
        <v>1425</v>
      </c>
      <c r="J302" s="665" t="s">
        <v>1549</v>
      </c>
      <c r="K302" s="665"/>
      <c r="L302" s="667">
        <v>3827.43</v>
      </c>
      <c r="M302" s="667">
        <v>16</v>
      </c>
      <c r="N302" s="668">
        <v>61238.879999999997</v>
      </c>
    </row>
    <row r="303" spans="1:14" ht="14.4" customHeight="1" x14ac:dyDescent="0.3">
      <c r="A303" s="663" t="s">
        <v>522</v>
      </c>
      <c r="B303" s="664" t="s">
        <v>1680</v>
      </c>
      <c r="C303" s="665" t="s">
        <v>527</v>
      </c>
      <c r="D303" s="666" t="s">
        <v>1681</v>
      </c>
      <c r="E303" s="665" t="s">
        <v>1546</v>
      </c>
      <c r="F303" s="666" t="s">
        <v>1691</v>
      </c>
      <c r="G303" s="665"/>
      <c r="H303" s="665"/>
      <c r="I303" s="665" t="s">
        <v>1550</v>
      </c>
      <c r="J303" s="665" t="s">
        <v>1551</v>
      </c>
      <c r="K303" s="665" t="s">
        <v>1552</v>
      </c>
      <c r="L303" s="667">
        <v>8505.1999999999989</v>
      </c>
      <c r="M303" s="667">
        <v>13</v>
      </c>
      <c r="N303" s="668">
        <v>110567.59999999999</v>
      </c>
    </row>
    <row r="304" spans="1:14" ht="14.4" customHeight="1" x14ac:dyDescent="0.3">
      <c r="A304" s="663" t="s">
        <v>522</v>
      </c>
      <c r="B304" s="664" t="s">
        <v>1680</v>
      </c>
      <c r="C304" s="665" t="s">
        <v>527</v>
      </c>
      <c r="D304" s="666" t="s">
        <v>1681</v>
      </c>
      <c r="E304" s="665" t="s">
        <v>1546</v>
      </c>
      <c r="F304" s="666" t="s">
        <v>1691</v>
      </c>
      <c r="G304" s="665"/>
      <c r="H304" s="665"/>
      <c r="I304" s="665" t="s">
        <v>1553</v>
      </c>
      <c r="J304" s="665" t="s">
        <v>1554</v>
      </c>
      <c r="K304" s="665" t="s">
        <v>1555</v>
      </c>
      <c r="L304" s="667">
        <v>4252.5999999999995</v>
      </c>
      <c r="M304" s="667">
        <v>6</v>
      </c>
      <c r="N304" s="668">
        <v>25515.599999999999</v>
      </c>
    </row>
    <row r="305" spans="1:14" ht="14.4" customHeight="1" x14ac:dyDescent="0.3">
      <c r="A305" s="663" t="s">
        <v>522</v>
      </c>
      <c r="B305" s="664" t="s">
        <v>1680</v>
      </c>
      <c r="C305" s="665" t="s">
        <v>527</v>
      </c>
      <c r="D305" s="666" t="s">
        <v>1681</v>
      </c>
      <c r="E305" s="665" t="s">
        <v>1556</v>
      </c>
      <c r="F305" s="666" t="s">
        <v>1692</v>
      </c>
      <c r="G305" s="665" t="s">
        <v>552</v>
      </c>
      <c r="H305" s="665" t="s">
        <v>1557</v>
      </c>
      <c r="I305" s="665" t="s">
        <v>1558</v>
      </c>
      <c r="J305" s="665" t="s">
        <v>1559</v>
      </c>
      <c r="K305" s="665" t="s">
        <v>1560</v>
      </c>
      <c r="L305" s="667">
        <v>2410.0799999999995</v>
      </c>
      <c r="M305" s="667">
        <v>3.2</v>
      </c>
      <c r="N305" s="668">
        <v>7712.2559999999994</v>
      </c>
    </row>
    <row r="306" spans="1:14" ht="14.4" customHeight="1" x14ac:dyDescent="0.3">
      <c r="A306" s="663" t="s">
        <v>522</v>
      </c>
      <c r="B306" s="664" t="s">
        <v>1680</v>
      </c>
      <c r="C306" s="665" t="s">
        <v>527</v>
      </c>
      <c r="D306" s="666" t="s">
        <v>1681</v>
      </c>
      <c r="E306" s="665" t="s">
        <v>1556</v>
      </c>
      <c r="F306" s="666" t="s">
        <v>1692</v>
      </c>
      <c r="G306" s="665" t="s">
        <v>552</v>
      </c>
      <c r="H306" s="665" t="s">
        <v>1561</v>
      </c>
      <c r="I306" s="665" t="s">
        <v>1562</v>
      </c>
      <c r="J306" s="665" t="s">
        <v>1563</v>
      </c>
      <c r="K306" s="665" t="s">
        <v>1560</v>
      </c>
      <c r="L306" s="667">
        <v>2228.8200000000002</v>
      </c>
      <c r="M306" s="667">
        <v>3</v>
      </c>
      <c r="N306" s="668">
        <v>6686.4600000000009</v>
      </c>
    </row>
    <row r="307" spans="1:14" ht="14.4" customHeight="1" x14ac:dyDescent="0.3">
      <c r="A307" s="663" t="s">
        <v>522</v>
      </c>
      <c r="B307" s="664" t="s">
        <v>1680</v>
      </c>
      <c r="C307" s="665" t="s">
        <v>527</v>
      </c>
      <c r="D307" s="666" t="s">
        <v>1681</v>
      </c>
      <c r="E307" s="665" t="s">
        <v>1556</v>
      </c>
      <c r="F307" s="666" t="s">
        <v>1692</v>
      </c>
      <c r="G307" s="665" t="s">
        <v>552</v>
      </c>
      <c r="H307" s="665" t="s">
        <v>1564</v>
      </c>
      <c r="I307" s="665" t="s">
        <v>1565</v>
      </c>
      <c r="J307" s="665" t="s">
        <v>1566</v>
      </c>
      <c r="K307" s="665" t="s">
        <v>1567</v>
      </c>
      <c r="L307" s="667">
        <v>1329.46</v>
      </c>
      <c r="M307" s="667">
        <v>0.3</v>
      </c>
      <c r="N307" s="668">
        <v>398.83800000000002</v>
      </c>
    </row>
    <row r="308" spans="1:14" ht="14.4" customHeight="1" x14ac:dyDescent="0.3">
      <c r="A308" s="663" t="s">
        <v>522</v>
      </c>
      <c r="B308" s="664" t="s">
        <v>1680</v>
      </c>
      <c r="C308" s="665" t="s">
        <v>527</v>
      </c>
      <c r="D308" s="666" t="s">
        <v>1681</v>
      </c>
      <c r="E308" s="665" t="s">
        <v>1556</v>
      </c>
      <c r="F308" s="666" t="s">
        <v>1692</v>
      </c>
      <c r="G308" s="665" t="s">
        <v>552</v>
      </c>
      <c r="H308" s="665" t="s">
        <v>1568</v>
      </c>
      <c r="I308" s="665" t="s">
        <v>1569</v>
      </c>
      <c r="J308" s="665" t="s">
        <v>1570</v>
      </c>
      <c r="K308" s="665" t="s">
        <v>1571</v>
      </c>
      <c r="L308" s="667">
        <v>2062.5</v>
      </c>
      <c r="M308" s="667">
        <v>1</v>
      </c>
      <c r="N308" s="668">
        <v>2062.5</v>
      </c>
    </row>
    <row r="309" spans="1:14" ht="14.4" customHeight="1" x14ac:dyDescent="0.3">
      <c r="A309" s="663" t="s">
        <v>522</v>
      </c>
      <c r="B309" s="664" t="s">
        <v>1680</v>
      </c>
      <c r="C309" s="665" t="s">
        <v>532</v>
      </c>
      <c r="D309" s="666" t="s">
        <v>1682</v>
      </c>
      <c r="E309" s="665" t="s">
        <v>544</v>
      </c>
      <c r="F309" s="666" t="s">
        <v>1686</v>
      </c>
      <c r="G309" s="665" t="s">
        <v>552</v>
      </c>
      <c r="H309" s="665" t="s">
        <v>553</v>
      </c>
      <c r="I309" s="665" t="s">
        <v>553</v>
      </c>
      <c r="J309" s="665" t="s">
        <v>554</v>
      </c>
      <c r="K309" s="665" t="s">
        <v>555</v>
      </c>
      <c r="L309" s="667">
        <v>171.6</v>
      </c>
      <c r="M309" s="667">
        <v>3</v>
      </c>
      <c r="N309" s="668">
        <v>514.79999999999995</v>
      </c>
    </row>
    <row r="310" spans="1:14" ht="14.4" customHeight="1" x14ac:dyDescent="0.3">
      <c r="A310" s="663" t="s">
        <v>522</v>
      </c>
      <c r="B310" s="664" t="s">
        <v>1680</v>
      </c>
      <c r="C310" s="665" t="s">
        <v>532</v>
      </c>
      <c r="D310" s="666" t="s">
        <v>1682</v>
      </c>
      <c r="E310" s="665" t="s">
        <v>544</v>
      </c>
      <c r="F310" s="666" t="s">
        <v>1686</v>
      </c>
      <c r="G310" s="665" t="s">
        <v>552</v>
      </c>
      <c r="H310" s="665" t="s">
        <v>567</v>
      </c>
      <c r="I310" s="665" t="s">
        <v>568</v>
      </c>
      <c r="J310" s="665" t="s">
        <v>569</v>
      </c>
      <c r="K310" s="665" t="s">
        <v>570</v>
      </c>
      <c r="L310" s="667">
        <v>87.030000000000015</v>
      </c>
      <c r="M310" s="667">
        <v>2</v>
      </c>
      <c r="N310" s="668">
        <v>174.06000000000003</v>
      </c>
    </row>
    <row r="311" spans="1:14" ht="14.4" customHeight="1" x14ac:dyDescent="0.3">
      <c r="A311" s="663" t="s">
        <v>522</v>
      </c>
      <c r="B311" s="664" t="s">
        <v>1680</v>
      </c>
      <c r="C311" s="665" t="s">
        <v>532</v>
      </c>
      <c r="D311" s="666" t="s">
        <v>1682</v>
      </c>
      <c r="E311" s="665" t="s">
        <v>544</v>
      </c>
      <c r="F311" s="666" t="s">
        <v>1686</v>
      </c>
      <c r="G311" s="665" t="s">
        <v>552</v>
      </c>
      <c r="H311" s="665" t="s">
        <v>571</v>
      </c>
      <c r="I311" s="665" t="s">
        <v>572</v>
      </c>
      <c r="J311" s="665" t="s">
        <v>573</v>
      </c>
      <c r="K311" s="665" t="s">
        <v>574</v>
      </c>
      <c r="L311" s="667">
        <v>96.82</v>
      </c>
      <c r="M311" s="667">
        <v>1</v>
      </c>
      <c r="N311" s="668">
        <v>96.82</v>
      </c>
    </row>
    <row r="312" spans="1:14" ht="14.4" customHeight="1" x14ac:dyDescent="0.3">
      <c r="A312" s="663" t="s">
        <v>522</v>
      </c>
      <c r="B312" s="664" t="s">
        <v>1680</v>
      </c>
      <c r="C312" s="665" t="s">
        <v>532</v>
      </c>
      <c r="D312" s="666" t="s">
        <v>1682</v>
      </c>
      <c r="E312" s="665" t="s">
        <v>544</v>
      </c>
      <c r="F312" s="666" t="s">
        <v>1686</v>
      </c>
      <c r="G312" s="665" t="s">
        <v>552</v>
      </c>
      <c r="H312" s="665" t="s">
        <v>579</v>
      </c>
      <c r="I312" s="665" t="s">
        <v>580</v>
      </c>
      <c r="J312" s="665" t="s">
        <v>581</v>
      </c>
      <c r="K312" s="665" t="s">
        <v>582</v>
      </c>
      <c r="L312" s="667">
        <v>64.54000000000002</v>
      </c>
      <c r="M312" s="667">
        <v>1</v>
      </c>
      <c r="N312" s="668">
        <v>64.54000000000002</v>
      </c>
    </row>
    <row r="313" spans="1:14" ht="14.4" customHeight="1" x14ac:dyDescent="0.3">
      <c r="A313" s="663" t="s">
        <v>522</v>
      </c>
      <c r="B313" s="664" t="s">
        <v>1680</v>
      </c>
      <c r="C313" s="665" t="s">
        <v>532</v>
      </c>
      <c r="D313" s="666" t="s">
        <v>1682</v>
      </c>
      <c r="E313" s="665" t="s">
        <v>544</v>
      </c>
      <c r="F313" s="666" t="s">
        <v>1686</v>
      </c>
      <c r="G313" s="665" t="s">
        <v>552</v>
      </c>
      <c r="H313" s="665" t="s">
        <v>587</v>
      </c>
      <c r="I313" s="665" t="s">
        <v>588</v>
      </c>
      <c r="J313" s="665" t="s">
        <v>589</v>
      </c>
      <c r="K313" s="665" t="s">
        <v>590</v>
      </c>
      <c r="L313" s="667">
        <v>74.691091479915386</v>
      </c>
      <c r="M313" s="667">
        <v>10</v>
      </c>
      <c r="N313" s="668">
        <v>746.91091479915383</v>
      </c>
    </row>
    <row r="314" spans="1:14" ht="14.4" customHeight="1" x14ac:dyDescent="0.3">
      <c r="A314" s="663" t="s">
        <v>522</v>
      </c>
      <c r="B314" s="664" t="s">
        <v>1680</v>
      </c>
      <c r="C314" s="665" t="s">
        <v>532</v>
      </c>
      <c r="D314" s="666" t="s">
        <v>1682</v>
      </c>
      <c r="E314" s="665" t="s">
        <v>544</v>
      </c>
      <c r="F314" s="666" t="s">
        <v>1686</v>
      </c>
      <c r="G314" s="665" t="s">
        <v>552</v>
      </c>
      <c r="H314" s="665" t="s">
        <v>595</v>
      </c>
      <c r="I314" s="665" t="s">
        <v>596</v>
      </c>
      <c r="J314" s="665" t="s">
        <v>597</v>
      </c>
      <c r="K314" s="665" t="s">
        <v>598</v>
      </c>
      <c r="L314" s="667">
        <v>0</v>
      </c>
      <c r="M314" s="667">
        <v>0</v>
      </c>
      <c r="N314" s="668">
        <v>7.1054273576010019E-15</v>
      </c>
    </row>
    <row r="315" spans="1:14" ht="14.4" customHeight="1" x14ac:dyDescent="0.3">
      <c r="A315" s="663" t="s">
        <v>522</v>
      </c>
      <c r="B315" s="664" t="s">
        <v>1680</v>
      </c>
      <c r="C315" s="665" t="s">
        <v>532</v>
      </c>
      <c r="D315" s="666" t="s">
        <v>1682</v>
      </c>
      <c r="E315" s="665" t="s">
        <v>544</v>
      </c>
      <c r="F315" s="666" t="s">
        <v>1686</v>
      </c>
      <c r="G315" s="665" t="s">
        <v>552</v>
      </c>
      <c r="H315" s="665" t="s">
        <v>661</v>
      </c>
      <c r="I315" s="665" t="s">
        <v>661</v>
      </c>
      <c r="J315" s="665" t="s">
        <v>662</v>
      </c>
      <c r="K315" s="665" t="s">
        <v>663</v>
      </c>
      <c r="L315" s="667">
        <v>36.53</v>
      </c>
      <c r="M315" s="667">
        <v>2</v>
      </c>
      <c r="N315" s="668">
        <v>73.06</v>
      </c>
    </row>
    <row r="316" spans="1:14" ht="14.4" customHeight="1" x14ac:dyDescent="0.3">
      <c r="A316" s="663" t="s">
        <v>522</v>
      </c>
      <c r="B316" s="664" t="s">
        <v>1680</v>
      </c>
      <c r="C316" s="665" t="s">
        <v>532</v>
      </c>
      <c r="D316" s="666" t="s">
        <v>1682</v>
      </c>
      <c r="E316" s="665" t="s">
        <v>544</v>
      </c>
      <c r="F316" s="666" t="s">
        <v>1686</v>
      </c>
      <c r="G316" s="665" t="s">
        <v>552</v>
      </c>
      <c r="H316" s="665" t="s">
        <v>1572</v>
      </c>
      <c r="I316" s="665" t="s">
        <v>1573</v>
      </c>
      <c r="J316" s="665" t="s">
        <v>643</v>
      </c>
      <c r="K316" s="665" t="s">
        <v>1574</v>
      </c>
      <c r="L316" s="667">
        <v>44.23</v>
      </c>
      <c r="M316" s="667">
        <v>1</v>
      </c>
      <c r="N316" s="668">
        <v>44.23</v>
      </c>
    </row>
    <row r="317" spans="1:14" ht="14.4" customHeight="1" x14ac:dyDescent="0.3">
      <c r="A317" s="663" t="s">
        <v>522</v>
      </c>
      <c r="B317" s="664" t="s">
        <v>1680</v>
      </c>
      <c r="C317" s="665" t="s">
        <v>532</v>
      </c>
      <c r="D317" s="666" t="s">
        <v>1682</v>
      </c>
      <c r="E317" s="665" t="s">
        <v>544</v>
      </c>
      <c r="F317" s="666" t="s">
        <v>1686</v>
      </c>
      <c r="G317" s="665" t="s">
        <v>552</v>
      </c>
      <c r="H317" s="665" t="s">
        <v>800</v>
      </c>
      <c r="I317" s="665" t="s">
        <v>801</v>
      </c>
      <c r="J317" s="665" t="s">
        <v>802</v>
      </c>
      <c r="K317" s="665" t="s">
        <v>803</v>
      </c>
      <c r="L317" s="667">
        <v>18.501249920796276</v>
      </c>
      <c r="M317" s="667">
        <v>8</v>
      </c>
      <c r="N317" s="668">
        <v>148.00999936637021</v>
      </c>
    </row>
    <row r="318" spans="1:14" ht="14.4" customHeight="1" x14ac:dyDescent="0.3">
      <c r="A318" s="663" t="s">
        <v>522</v>
      </c>
      <c r="B318" s="664" t="s">
        <v>1680</v>
      </c>
      <c r="C318" s="665" t="s">
        <v>532</v>
      </c>
      <c r="D318" s="666" t="s">
        <v>1682</v>
      </c>
      <c r="E318" s="665" t="s">
        <v>544</v>
      </c>
      <c r="F318" s="666" t="s">
        <v>1686</v>
      </c>
      <c r="G318" s="665" t="s">
        <v>552</v>
      </c>
      <c r="H318" s="665" t="s">
        <v>1575</v>
      </c>
      <c r="I318" s="665" t="s">
        <v>1575</v>
      </c>
      <c r="J318" s="665" t="s">
        <v>554</v>
      </c>
      <c r="K318" s="665" t="s">
        <v>1576</v>
      </c>
      <c r="L318" s="667">
        <v>192.50001651655032</v>
      </c>
      <c r="M318" s="667">
        <v>1</v>
      </c>
      <c r="N318" s="668">
        <v>192.50001651655032</v>
      </c>
    </row>
    <row r="319" spans="1:14" ht="14.4" customHeight="1" x14ac:dyDescent="0.3">
      <c r="A319" s="663" t="s">
        <v>522</v>
      </c>
      <c r="B319" s="664" t="s">
        <v>1680</v>
      </c>
      <c r="C319" s="665" t="s">
        <v>532</v>
      </c>
      <c r="D319" s="666" t="s">
        <v>1682</v>
      </c>
      <c r="E319" s="665" t="s">
        <v>544</v>
      </c>
      <c r="F319" s="666" t="s">
        <v>1686</v>
      </c>
      <c r="G319" s="665" t="s">
        <v>552</v>
      </c>
      <c r="H319" s="665" t="s">
        <v>1577</v>
      </c>
      <c r="I319" s="665" t="s">
        <v>1578</v>
      </c>
      <c r="J319" s="665" t="s">
        <v>1579</v>
      </c>
      <c r="K319" s="665" t="s">
        <v>1580</v>
      </c>
      <c r="L319" s="667">
        <v>66.140000000000015</v>
      </c>
      <c r="M319" s="667">
        <v>1</v>
      </c>
      <c r="N319" s="668">
        <v>66.140000000000015</v>
      </c>
    </row>
    <row r="320" spans="1:14" ht="14.4" customHeight="1" x14ac:dyDescent="0.3">
      <c r="A320" s="663" t="s">
        <v>522</v>
      </c>
      <c r="B320" s="664" t="s">
        <v>1680</v>
      </c>
      <c r="C320" s="665" t="s">
        <v>532</v>
      </c>
      <c r="D320" s="666" t="s">
        <v>1682</v>
      </c>
      <c r="E320" s="665" t="s">
        <v>544</v>
      </c>
      <c r="F320" s="666" t="s">
        <v>1686</v>
      </c>
      <c r="G320" s="665" t="s">
        <v>552</v>
      </c>
      <c r="H320" s="665" t="s">
        <v>913</v>
      </c>
      <c r="I320" s="665" t="s">
        <v>914</v>
      </c>
      <c r="J320" s="665" t="s">
        <v>577</v>
      </c>
      <c r="K320" s="665" t="s">
        <v>915</v>
      </c>
      <c r="L320" s="667">
        <v>69.72</v>
      </c>
      <c r="M320" s="667">
        <v>1</v>
      </c>
      <c r="N320" s="668">
        <v>69.72</v>
      </c>
    </row>
    <row r="321" spans="1:14" ht="14.4" customHeight="1" x14ac:dyDescent="0.3">
      <c r="A321" s="663" t="s">
        <v>522</v>
      </c>
      <c r="B321" s="664" t="s">
        <v>1680</v>
      </c>
      <c r="C321" s="665" t="s">
        <v>532</v>
      </c>
      <c r="D321" s="666" t="s">
        <v>1682</v>
      </c>
      <c r="E321" s="665" t="s">
        <v>544</v>
      </c>
      <c r="F321" s="666" t="s">
        <v>1686</v>
      </c>
      <c r="G321" s="665" t="s">
        <v>552</v>
      </c>
      <c r="H321" s="665" t="s">
        <v>1581</v>
      </c>
      <c r="I321" s="665" t="s">
        <v>1582</v>
      </c>
      <c r="J321" s="665" t="s">
        <v>612</v>
      </c>
      <c r="K321" s="665" t="s">
        <v>938</v>
      </c>
      <c r="L321" s="667">
        <v>154.03</v>
      </c>
      <c r="M321" s="667">
        <v>1</v>
      </c>
      <c r="N321" s="668">
        <v>154.03</v>
      </c>
    </row>
    <row r="322" spans="1:14" ht="14.4" customHeight="1" x14ac:dyDescent="0.3">
      <c r="A322" s="663" t="s">
        <v>522</v>
      </c>
      <c r="B322" s="664" t="s">
        <v>1680</v>
      </c>
      <c r="C322" s="665" t="s">
        <v>532</v>
      </c>
      <c r="D322" s="666" t="s">
        <v>1682</v>
      </c>
      <c r="E322" s="665" t="s">
        <v>544</v>
      </c>
      <c r="F322" s="666" t="s">
        <v>1686</v>
      </c>
      <c r="G322" s="665" t="s">
        <v>552</v>
      </c>
      <c r="H322" s="665" t="s">
        <v>935</v>
      </c>
      <c r="I322" s="665" t="s">
        <v>936</v>
      </c>
      <c r="J322" s="665" t="s">
        <v>937</v>
      </c>
      <c r="K322" s="665" t="s">
        <v>938</v>
      </c>
      <c r="L322" s="667">
        <v>152.1611344739471</v>
      </c>
      <c r="M322" s="667">
        <v>630</v>
      </c>
      <c r="N322" s="668">
        <v>95861.514718586666</v>
      </c>
    </row>
    <row r="323" spans="1:14" ht="14.4" customHeight="1" x14ac:dyDescent="0.3">
      <c r="A323" s="663" t="s">
        <v>522</v>
      </c>
      <c r="B323" s="664" t="s">
        <v>1680</v>
      </c>
      <c r="C323" s="665" t="s">
        <v>532</v>
      </c>
      <c r="D323" s="666" t="s">
        <v>1682</v>
      </c>
      <c r="E323" s="665" t="s">
        <v>544</v>
      </c>
      <c r="F323" s="666" t="s">
        <v>1686</v>
      </c>
      <c r="G323" s="665" t="s">
        <v>552</v>
      </c>
      <c r="H323" s="665" t="s">
        <v>1583</v>
      </c>
      <c r="I323" s="665" t="s">
        <v>1584</v>
      </c>
      <c r="J323" s="665" t="s">
        <v>1585</v>
      </c>
      <c r="K323" s="665" t="s">
        <v>1586</v>
      </c>
      <c r="L323" s="667">
        <v>186.35000000000005</v>
      </c>
      <c r="M323" s="667">
        <v>1</v>
      </c>
      <c r="N323" s="668">
        <v>186.35000000000005</v>
      </c>
    </row>
    <row r="324" spans="1:14" ht="14.4" customHeight="1" x14ac:dyDescent="0.3">
      <c r="A324" s="663" t="s">
        <v>522</v>
      </c>
      <c r="B324" s="664" t="s">
        <v>1680</v>
      </c>
      <c r="C324" s="665" t="s">
        <v>532</v>
      </c>
      <c r="D324" s="666" t="s">
        <v>1682</v>
      </c>
      <c r="E324" s="665" t="s">
        <v>544</v>
      </c>
      <c r="F324" s="666" t="s">
        <v>1686</v>
      </c>
      <c r="G324" s="665" t="s">
        <v>552</v>
      </c>
      <c r="H324" s="665" t="s">
        <v>949</v>
      </c>
      <c r="I324" s="665" t="s">
        <v>950</v>
      </c>
      <c r="J324" s="665" t="s">
        <v>951</v>
      </c>
      <c r="K324" s="665" t="s">
        <v>952</v>
      </c>
      <c r="L324" s="667">
        <v>104.07</v>
      </c>
      <c r="M324" s="667">
        <v>2</v>
      </c>
      <c r="N324" s="668">
        <v>208.14</v>
      </c>
    </row>
    <row r="325" spans="1:14" ht="14.4" customHeight="1" x14ac:dyDescent="0.3">
      <c r="A325" s="663" t="s">
        <v>522</v>
      </c>
      <c r="B325" s="664" t="s">
        <v>1680</v>
      </c>
      <c r="C325" s="665" t="s">
        <v>532</v>
      </c>
      <c r="D325" s="666" t="s">
        <v>1682</v>
      </c>
      <c r="E325" s="665" t="s">
        <v>544</v>
      </c>
      <c r="F325" s="666" t="s">
        <v>1686</v>
      </c>
      <c r="G325" s="665" t="s">
        <v>552</v>
      </c>
      <c r="H325" s="665" t="s">
        <v>1587</v>
      </c>
      <c r="I325" s="665" t="s">
        <v>1588</v>
      </c>
      <c r="J325" s="665" t="s">
        <v>1589</v>
      </c>
      <c r="K325" s="665" t="s">
        <v>1590</v>
      </c>
      <c r="L325" s="667">
        <v>52.26905083576208</v>
      </c>
      <c r="M325" s="667">
        <v>2</v>
      </c>
      <c r="N325" s="668">
        <v>104.53810167152416</v>
      </c>
    </row>
    <row r="326" spans="1:14" ht="14.4" customHeight="1" x14ac:dyDescent="0.3">
      <c r="A326" s="663" t="s">
        <v>522</v>
      </c>
      <c r="B326" s="664" t="s">
        <v>1680</v>
      </c>
      <c r="C326" s="665" t="s">
        <v>532</v>
      </c>
      <c r="D326" s="666" t="s">
        <v>1682</v>
      </c>
      <c r="E326" s="665" t="s">
        <v>544</v>
      </c>
      <c r="F326" s="666" t="s">
        <v>1686</v>
      </c>
      <c r="G326" s="665" t="s">
        <v>552</v>
      </c>
      <c r="H326" s="665" t="s">
        <v>1591</v>
      </c>
      <c r="I326" s="665" t="s">
        <v>820</v>
      </c>
      <c r="J326" s="665" t="s">
        <v>1592</v>
      </c>
      <c r="K326" s="665"/>
      <c r="L326" s="667">
        <v>38.527406202397003</v>
      </c>
      <c r="M326" s="667">
        <v>4</v>
      </c>
      <c r="N326" s="668">
        <v>154.10962480958801</v>
      </c>
    </row>
    <row r="327" spans="1:14" ht="14.4" customHeight="1" x14ac:dyDescent="0.3">
      <c r="A327" s="663" t="s">
        <v>522</v>
      </c>
      <c r="B327" s="664" t="s">
        <v>1680</v>
      </c>
      <c r="C327" s="665" t="s">
        <v>532</v>
      </c>
      <c r="D327" s="666" t="s">
        <v>1682</v>
      </c>
      <c r="E327" s="665" t="s">
        <v>544</v>
      </c>
      <c r="F327" s="666" t="s">
        <v>1686</v>
      </c>
      <c r="G327" s="665" t="s">
        <v>552</v>
      </c>
      <c r="H327" s="665" t="s">
        <v>1593</v>
      </c>
      <c r="I327" s="665" t="s">
        <v>1594</v>
      </c>
      <c r="J327" s="665" t="s">
        <v>1595</v>
      </c>
      <c r="K327" s="665" t="s">
        <v>1596</v>
      </c>
      <c r="L327" s="667">
        <v>275.31041459423807</v>
      </c>
      <c r="M327" s="667">
        <v>2</v>
      </c>
      <c r="N327" s="668">
        <v>550.62082918847614</v>
      </c>
    </row>
    <row r="328" spans="1:14" ht="14.4" customHeight="1" x14ac:dyDescent="0.3">
      <c r="A328" s="663" t="s">
        <v>522</v>
      </c>
      <c r="B328" s="664" t="s">
        <v>1680</v>
      </c>
      <c r="C328" s="665" t="s">
        <v>532</v>
      </c>
      <c r="D328" s="666" t="s">
        <v>1682</v>
      </c>
      <c r="E328" s="665" t="s">
        <v>544</v>
      </c>
      <c r="F328" s="666" t="s">
        <v>1686</v>
      </c>
      <c r="G328" s="665" t="s">
        <v>552</v>
      </c>
      <c r="H328" s="665" t="s">
        <v>1597</v>
      </c>
      <c r="I328" s="665" t="s">
        <v>820</v>
      </c>
      <c r="J328" s="665" t="s">
        <v>1598</v>
      </c>
      <c r="K328" s="665"/>
      <c r="L328" s="667">
        <v>42.580666666666666</v>
      </c>
      <c r="M328" s="667">
        <v>1</v>
      </c>
      <c r="N328" s="668">
        <v>42.580666666666666</v>
      </c>
    </row>
    <row r="329" spans="1:14" ht="14.4" customHeight="1" x14ac:dyDescent="0.3">
      <c r="A329" s="663" t="s">
        <v>522</v>
      </c>
      <c r="B329" s="664" t="s">
        <v>1680</v>
      </c>
      <c r="C329" s="665" t="s">
        <v>532</v>
      </c>
      <c r="D329" s="666" t="s">
        <v>1682</v>
      </c>
      <c r="E329" s="665" t="s">
        <v>544</v>
      </c>
      <c r="F329" s="666" t="s">
        <v>1686</v>
      </c>
      <c r="G329" s="665" t="s">
        <v>552</v>
      </c>
      <c r="H329" s="665" t="s">
        <v>1599</v>
      </c>
      <c r="I329" s="665" t="s">
        <v>1600</v>
      </c>
      <c r="J329" s="665" t="s">
        <v>1601</v>
      </c>
      <c r="K329" s="665" t="s">
        <v>1602</v>
      </c>
      <c r="L329" s="667">
        <v>295.36268910936303</v>
      </c>
      <c r="M329" s="667">
        <v>7</v>
      </c>
      <c r="N329" s="668">
        <v>2067.5388237655411</v>
      </c>
    </row>
    <row r="330" spans="1:14" ht="14.4" customHeight="1" x14ac:dyDescent="0.3">
      <c r="A330" s="663" t="s">
        <v>522</v>
      </c>
      <c r="B330" s="664" t="s">
        <v>1680</v>
      </c>
      <c r="C330" s="665" t="s">
        <v>532</v>
      </c>
      <c r="D330" s="666" t="s">
        <v>1682</v>
      </c>
      <c r="E330" s="665" t="s">
        <v>544</v>
      </c>
      <c r="F330" s="666" t="s">
        <v>1686</v>
      </c>
      <c r="G330" s="665" t="s">
        <v>552</v>
      </c>
      <c r="H330" s="665" t="s">
        <v>1603</v>
      </c>
      <c r="I330" s="665" t="s">
        <v>1604</v>
      </c>
      <c r="J330" s="665" t="s">
        <v>1605</v>
      </c>
      <c r="K330" s="665" t="s">
        <v>1606</v>
      </c>
      <c r="L330" s="667">
        <v>46.539998125513357</v>
      </c>
      <c r="M330" s="667">
        <v>2</v>
      </c>
      <c r="N330" s="668">
        <v>93.079996251026714</v>
      </c>
    </row>
    <row r="331" spans="1:14" ht="14.4" customHeight="1" x14ac:dyDescent="0.3">
      <c r="A331" s="663" t="s">
        <v>522</v>
      </c>
      <c r="B331" s="664" t="s">
        <v>1680</v>
      </c>
      <c r="C331" s="665" t="s">
        <v>532</v>
      </c>
      <c r="D331" s="666" t="s">
        <v>1682</v>
      </c>
      <c r="E331" s="665" t="s">
        <v>544</v>
      </c>
      <c r="F331" s="666" t="s">
        <v>1686</v>
      </c>
      <c r="G331" s="665" t="s">
        <v>552</v>
      </c>
      <c r="H331" s="665" t="s">
        <v>1069</v>
      </c>
      <c r="I331" s="665" t="s">
        <v>1070</v>
      </c>
      <c r="J331" s="665" t="s">
        <v>1071</v>
      </c>
      <c r="K331" s="665" t="s">
        <v>1072</v>
      </c>
      <c r="L331" s="667">
        <v>69.379352226315731</v>
      </c>
      <c r="M331" s="667">
        <v>25</v>
      </c>
      <c r="N331" s="668">
        <v>1734.4838056578933</v>
      </c>
    </row>
    <row r="332" spans="1:14" ht="14.4" customHeight="1" x14ac:dyDescent="0.3">
      <c r="A332" s="663" t="s">
        <v>522</v>
      </c>
      <c r="B332" s="664" t="s">
        <v>1680</v>
      </c>
      <c r="C332" s="665" t="s">
        <v>532</v>
      </c>
      <c r="D332" s="666" t="s">
        <v>1682</v>
      </c>
      <c r="E332" s="665" t="s">
        <v>544</v>
      </c>
      <c r="F332" s="666" t="s">
        <v>1686</v>
      </c>
      <c r="G332" s="665" t="s">
        <v>552</v>
      </c>
      <c r="H332" s="665" t="s">
        <v>1607</v>
      </c>
      <c r="I332" s="665" t="s">
        <v>820</v>
      </c>
      <c r="J332" s="665" t="s">
        <v>1608</v>
      </c>
      <c r="K332" s="665"/>
      <c r="L332" s="667">
        <v>289.75547776863408</v>
      </c>
      <c r="M332" s="667">
        <v>12</v>
      </c>
      <c r="N332" s="668">
        <v>3477.0657332236087</v>
      </c>
    </row>
    <row r="333" spans="1:14" ht="14.4" customHeight="1" x14ac:dyDescent="0.3">
      <c r="A333" s="663" t="s">
        <v>522</v>
      </c>
      <c r="B333" s="664" t="s">
        <v>1680</v>
      </c>
      <c r="C333" s="665" t="s">
        <v>532</v>
      </c>
      <c r="D333" s="666" t="s">
        <v>1682</v>
      </c>
      <c r="E333" s="665" t="s">
        <v>544</v>
      </c>
      <c r="F333" s="666" t="s">
        <v>1686</v>
      </c>
      <c r="G333" s="665" t="s">
        <v>552</v>
      </c>
      <c r="H333" s="665" t="s">
        <v>1117</v>
      </c>
      <c r="I333" s="665" t="s">
        <v>1118</v>
      </c>
      <c r="J333" s="665" t="s">
        <v>1119</v>
      </c>
      <c r="K333" s="665" t="s">
        <v>1120</v>
      </c>
      <c r="L333" s="667">
        <v>192.05000296837474</v>
      </c>
      <c r="M333" s="667">
        <v>19</v>
      </c>
      <c r="N333" s="668">
        <v>3648.9500563991201</v>
      </c>
    </row>
    <row r="334" spans="1:14" ht="14.4" customHeight="1" x14ac:dyDescent="0.3">
      <c r="A334" s="663" t="s">
        <v>522</v>
      </c>
      <c r="B334" s="664" t="s">
        <v>1680</v>
      </c>
      <c r="C334" s="665" t="s">
        <v>532</v>
      </c>
      <c r="D334" s="666" t="s">
        <v>1682</v>
      </c>
      <c r="E334" s="665" t="s">
        <v>544</v>
      </c>
      <c r="F334" s="666" t="s">
        <v>1686</v>
      </c>
      <c r="G334" s="665" t="s">
        <v>552</v>
      </c>
      <c r="H334" s="665" t="s">
        <v>1121</v>
      </c>
      <c r="I334" s="665" t="s">
        <v>820</v>
      </c>
      <c r="J334" s="665" t="s">
        <v>1122</v>
      </c>
      <c r="K334" s="665"/>
      <c r="L334" s="667">
        <v>82.933392735357657</v>
      </c>
      <c r="M334" s="667">
        <v>76</v>
      </c>
      <c r="N334" s="668">
        <v>6302.9378478871822</v>
      </c>
    </row>
    <row r="335" spans="1:14" ht="14.4" customHeight="1" x14ac:dyDescent="0.3">
      <c r="A335" s="663" t="s">
        <v>522</v>
      </c>
      <c r="B335" s="664" t="s">
        <v>1680</v>
      </c>
      <c r="C335" s="665" t="s">
        <v>532</v>
      </c>
      <c r="D335" s="666" t="s">
        <v>1682</v>
      </c>
      <c r="E335" s="665" t="s">
        <v>544</v>
      </c>
      <c r="F335" s="666" t="s">
        <v>1686</v>
      </c>
      <c r="G335" s="665" t="s">
        <v>552</v>
      </c>
      <c r="H335" s="665" t="s">
        <v>1609</v>
      </c>
      <c r="I335" s="665" t="s">
        <v>820</v>
      </c>
      <c r="J335" s="665" t="s">
        <v>1610</v>
      </c>
      <c r="K335" s="665"/>
      <c r="L335" s="667">
        <v>107.87680393461777</v>
      </c>
      <c r="M335" s="667">
        <v>8</v>
      </c>
      <c r="N335" s="668">
        <v>863.01443147694215</v>
      </c>
    </row>
    <row r="336" spans="1:14" ht="14.4" customHeight="1" x14ac:dyDescent="0.3">
      <c r="A336" s="663" t="s">
        <v>522</v>
      </c>
      <c r="B336" s="664" t="s">
        <v>1680</v>
      </c>
      <c r="C336" s="665" t="s">
        <v>532</v>
      </c>
      <c r="D336" s="666" t="s">
        <v>1682</v>
      </c>
      <c r="E336" s="665" t="s">
        <v>544</v>
      </c>
      <c r="F336" s="666" t="s">
        <v>1686</v>
      </c>
      <c r="G336" s="665" t="s">
        <v>552</v>
      </c>
      <c r="H336" s="665" t="s">
        <v>1611</v>
      </c>
      <c r="I336" s="665" t="s">
        <v>820</v>
      </c>
      <c r="J336" s="665" t="s">
        <v>1612</v>
      </c>
      <c r="K336" s="665"/>
      <c r="L336" s="667">
        <v>80.620041279558379</v>
      </c>
      <c r="M336" s="667">
        <v>30</v>
      </c>
      <c r="N336" s="668">
        <v>2418.6012383867514</v>
      </c>
    </row>
    <row r="337" spans="1:14" ht="14.4" customHeight="1" x14ac:dyDescent="0.3">
      <c r="A337" s="663" t="s">
        <v>522</v>
      </c>
      <c r="B337" s="664" t="s">
        <v>1680</v>
      </c>
      <c r="C337" s="665" t="s">
        <v>532</v>
      </c>
      <c r="D337" s="666" t="s">
        <v>1682</v>
      </c>
      <c r="E337" s="665" t="s">
        <v>544</v>
      </c>
      <c r="F337" s="666" t="s">
        <v>1686</v>
      </c>
      <c r="G337" s="665" t="s">
        <v>552</v>
      </c>
      <c r="H337" s="665" t="s">
        <v>1613</v>
      </c>
      <c r="I337" s="665" t="s">
        <v>820</v>
      </c>
      <c r="J337" s="665" t="s">
        <v>1614</v>
      </c>
      <c r="K337" s="665"/>
      <c r="L337" s="667">
        <v>65.763627880456042</v>
      </c>
      <c r="M337" s="667">
        <v>30</v>
      </c>
      <c r="N337" s="668">
        <v>1972.9088364136812</v>
      </c>
    </row>
    <row r="338" spans="1:14" ht="14.4" customHeight="1" x14ac:dyDescent="0.3">
      <c r="A338" s="663" t="s">
        <v>522</v>
      </c>
      <c r="B338" s="664" t="s">
        <v>1680</v>
      </c>
      <c r="C338" s="665" t="s">
        <v>532</v>
      </c>
      <c r="D338" s="666" t="s">
        <v>1682</v>
      </c>
      <c r="E338" s="665" t="s">
        <v>544</v>
      </c>
      <c r="F338" s="666" t="s">
        <v>1686</v>
      </c>
      <c r="G338" s="665" t="s">
        <v>552</v>
      </c>
      <c r="H338" s="665" t="s">
        <v>1615</v>
      </c>
      <c r="I338" s="665" t="s">
        <v>820</v>
      </c>
      <c r="J338" s="665" t="s">
        <v>1616</v>
      </c>
      <c r="K338" s="665"/>
      <c r="L338" s="667">
        <v>251.74079157173</v>
      </c>
      <c r="M338" s="667">
        <v>2</v>
      </c>
      <c r="N338" s="668">
        <v>503.48158314346</v>
      </c>
    </row>
    <row r="339" spans="1:14" ht="14.4" customHeight="1" x14ac:dyDescent="0.3">
      <c r="A339" s="663" t="s">
        <v>522</v>
      </c>
      <c r="B339" s="664" t="s">
        <v>1680</v>
      </c>
      <c r="C339" s="665" t="s">
        <v>532</v>
      </c>
      <c r="D339" s="666" t="s">
        <v>1682</v>
      </c>
      <c r="E339" s="665" t="s">
        <v>544</v>
      </c>
      <c r="F339" s="666" t="s">
        <v>1686</v>
      </c>
      <c r="G339" s="665" t="s">
        <v>552</v>
      </c>
      <c r="H339" s="665" t="s">
        <v>1617</v>
      </c>
      <c r="I339" s="665" t="s">
        <v>820</v>
      </c>
      <c r="J339" s="665" t="s">
        <v>1618</v>
      </c>
      <c r="K339" s="665"/>
      <c r="L339" s="667">
        <v>107.13671871082769</v>
      </c>
      <c r="M339" s="667">
        <v>10</v>
      </c>
      <c r="N339" s="668">
        <v>1071.367187108277</v>
      </c>
    </row>
    <row r="340" spans="1:14" ht="14.4" customHeight="1" x14ac:dyDescent="0.3">
      <c r="A340" s="663" t="s">
        <v>522</v>
      </c>
      <c r="B340" s="664" t="s">
        <v>1680</v>
      </c>
      <c r="C340" s="665" t="s">
        <v>532</v>
      </c>
      <c r="D340" s="666" t="s">
        <v>1682</v>
      </c>
      <c r="E340" s="665" t="s">
        <v>544</v>
      </c>
      <c r="F340" s="666" t="s">
        <v>1686</v>
      </c>
      <c r="G340" s="665" t="s">
        <v>552</v>
      </c>
      <c r="H340" s="665" t="s">
        <v>1619</v>
      </c>
      <c r="I340" s="665" t="s">
        <v>820</v>
      </c>
      <c r="J340" s="665" t="s">
        <v>1620</v>
      </c>
      <c r="K340" s="665"/>
      <c r="L340" s="667">
        <v>66.315076887130544</v>
      </c>
      <c r="M340" s="667">
        <v>11</v>
      </c>
      <c r="N340" s="668">
        <v>729.46584575843599</v>
      </c>
    </row>
    <row r="341" spans="1:14" ht="14.4" customHeight="1" x14ac:dyDescent="0.3">
      <c r="A341" s="663" t="s">
        <v>522</v>
      </c>
      <c r="B341" s="664" t="s">
        <v>1680</v>
      </c>
      <c r="C341" s="665" t="s">
        <v>532</v>
      </c>
      <c r="D341" s="666" t="s">
        <v>1682</v>
      </c>
      <c r="E341" s="665" t="s">
        <v>544</v>
      </c>
      <c r="F341" s="666" t="s">
        <v>1686</v>
      </c>
      <c r="G341" s="665" t="s">
        <v>552</v>
      </c>
      <c r="H341" s="665" t="s">
        <v>1132</v>
      </c>
      <c r="I341" s="665" t="s">
        <v>820</v>
      </c>
      <c r="J341" s="665" t="s">
        <v>1133</v>
      </c>
      <c r="K341" s="665"/>
      <c r="L341" s="667">
        <v>70.080264303110312</v>
      </c>
      <c r="M341" s="667">
        <v>74</v>
      </c>
      <c r="N341" s="668">
        <v>5185.9395584301628</v>
      </c>
    </row>
    <row r="342" spans="1:14" ht="14.4" customHeight="1" x14ac:dyDescent="0.3">
      <c r="A342" s="663" t="s">
        <v>522</v>
      </c>
      <c r="B342" s="664" t="s">
        <v>1680</v>
      </c>
      <c r="C342" s="665" t="s">
        <v>532</v>
      </c>
      <c r="D342" s="666" t="s">
        <v>1682</v>
      </c>
      <c r="E342" s="665" t="s">
        <v>544</v>
      </c>
      <c r="F342" s="666" t="s">
        <v>1686</v>
      </c>
      <c r="G342" s="665" t="s">
        <v>552</v>
      </c>
      <c r="H342" s="665" t="s">
        <v>1621</v>
      </c>
      <c r="I342" s="665" t="s">
        <v>1622</v>
      </c>
      <c r="J342" s="665" t="s">
        <v>1623</v>
      </c>
      <c r="K342" s="665" t="s">
        <v>1624</v>
      </c>
      <c r="L342" s="667">
        <v>491.7</v>
      </c>
      <c r="M342" s="667">
        <v>1</v>
      </c>
      <c r="N342" s="668">
        <v>491.7</v>
      </c>
    </row>
    <row r="343" spans="1:14" ht="14.4" customHeight="1" x14ac:dyDescent="0.3">
      <c r="A343" s="663" t="s">
        <v>522</v>
      </c>
      <c r="B343" s="664" t="s">
        <v>1680</v>
      </c>
      <c r="C343" s="665" t="s">
        <v>532</v>
      </c>
      <c r="D343" s="666" t="s">
        <v>1682</v>
      </c>
      <c r="E343" s="665" t="s">
        <v>544</v>
      </c>
      <c r="F343" s="666" t="s">
        <v>1686</v>
      </c>
      <c r="G343" s="665" t="s">
        <v>552</v>
      </c>
      <c r="H343" s="665" t="s">
        <v>1154</v>
      </c>
      <c r="I343" s="665" t="s">
        <v>1154</v>
      </c>
      <c r="J343" s="665" t="s">
        <v>1155</v>
      </c>
      <c r="K343" s="665" t="s">
        <v>1156</v>
      </c>
      <c r="L343" s="667">
        <v>151.55999999999995</v>
      </c>
      <c r="M343" s="667">
        <v>2</v>
      </c>
      <c r="N343" s="668">
        <v>303.11999999999989</v>
      </c>
    </row>
    <row r="344" spans="1:14" ht="14.4" customHeight="1" x14ac:dyDescent="0.3">
      <c r="A344" s="663" t="s">
        <v>522</v>
      </c>
      <c r="B344" s="664" t="s">
        <v>1680</v>
      </c>
      <c r="C344" s="665" t="s">
        <v>532</v>
      </c>
      <c r="D344" s="666" t="s">
        <v>1682</v>
      </c>
      <c r="E344" s="665" t="s">
        <v>544</v>
      </c>
      <c r="F344" s="666" t="s">
        <v>1686</v>
      </c>
      <c r="G344" s="665" t="s">
        <v>552</v>
      </c>
      <c r="H344" s="665" t="s">
        <v>1625</v>
      </c>
      <c r="I344" s="665" t="s">
        <v>820</v>
      </c>
      <c r="J344" s="665" t="s">
        <v>1626</v>
      </c>
      <c r="K344" s="665"/>
      <c r="L344" s="667">
        <v>45.830000000000005</v>
      </c>
      <c r="M344" s="667">
        <v>9</v>
      </c>
      <c r="N344" s="668">
        <v>412.47</v>
      </c>
    </row>
    <row r="345" spans="1:14" ht="14.4" customHeight="1" x14ac:dyDescent="0.3">
      <c r="A345" s="663" t="s">
        <v>522</v>
      </c>
      <c r="B345" s="664" t="s">
        <v>1680</v>
      </c>
      <c r="C345" s="665" t="s">
        <v>532</v>
      </c>
      <c r="D345" s="666" t="s">
        <v>1682</v>
      </c>
      <c r="E345" s="665" t="s">
        <v>544</v>
      </c>
      <c r="F345" s="666" t="s">
        <v>1686</v>
      </c>
      <c r="G345" s="665" t="s">
        <v>552</v>
      </c>
      <c r="H345" s="665" t="s">
        <v>1627</v>
      </c>
      <c r="I345" s="665" t="s">
        <v>820</v>
      </c>
      <c r="J345" s="665" t="s">
        <v>1628</v>
      </c>
      <c r="K345" s="665"/>
      <c r="L345" s="667">
        <v>45.829999999999991</v>
      </c>
      <c r="M345" s="667">
        <v>14</v>
      </c>
      <c r="N345" s="668">
        <v>641.61999999999989</v>
      </c>
    </row>
    <row r="346" spans="1:14" ht="14.4" customHeight="1" x14ac:dyDescent="0.3">
      <c r="A346" s="663" t="s">
        <v>522</v>
      </c>
      <c r="B346" s="664" t="s">
        <v>1680</v>
      </c>
      <c r="C346" s="665" t="s">
        <v>532</v>
      </c>
      <c r="D346" s="666" t="s">
        <v>1682</v>
      </c>
      <c r="E346" s="665" t="s">
        <v>544</v>
      </c>
      <c r="F346" s="666" t="s">
        <v>1686</v>
      </c>
      <c r="G346" s="665" t="s">
        <v>552</v>
      </c>
      <c r="H346" s="665" t="s">
        <v>1629</v>
      </c>
      <c r="I346" s="665" t="s">
        <v>820</v>
      </c>
      <c r="J346" s="665" t="s">
        <v>1630</v>
      </c>
      <c r="K346" s="665"/>
      <c r="L346" s="667">
        <v>45.830000000000005</v>
      </c>
      <c r="M346" s="667">
        <v>15</v>
      </c>
      <c r="N346" s="668">
        <v>687.45</v>
      </c>
    </row>
    <row r="347" spans="1:14" ht="14.4" customHeight="1" x14ac:dyDescent="0.3">
      <c r="A347" s="663" t="s">
        <v>522</v>
      </c>
      <c r="B347" s="664" t="s">
        <v>1680</v>
      </c>
      <c r="C347" s="665" t="s">
        <v>532</v>
      </c>
      <c r="D347" s="666" t="s">
        <v>1682</v>
      </c>
      <c r="E347" s="665" t="s">
        <v>544</v>
      </c>
      <c r="F347" s="666" t="s">
        <v>1686</v>
      </c>
      <c r="G347" s="665" t="s">
        <v>552</v>
      </c>
      <c r="H347" s="665" t="s">
        <v>1631</v>
      </c>
      <c r="I347" s="665" t="s">
        <v>1631</v>
      </c>
      <c r="J347" s="665" t="s">
        <v>554</v>
      </c>
      <c r="K347" s="665" t="s">
        <v>1632</v>
      </c>
      <c r="L347" s="667">
        <v>306.89999999999998</v>
      </c>
      <c r="M347" s="667">
        <v>1</v>
      </c>
      <c r="N347" s="668">
        <v>306.89999999999998</v>
      </c>
    </row>
    <row r="348" spans="1:14" ht="14.4" customHeight="1" x14ac:dyDescent="0.3">
      <c r="A348" s="663" t="s">
        <v>522</v>
      </c>
      <c r="B348" s="664" t="s">
        <v>1680</v>
      </c>
      <c r="C348" s="665" t="s">
        <v>532</v>
      </c>
      <c r="D348" s="666" t="s">
        <v>1682</v>
      </c>
      <c r="E348" s="665" t="s">
        <v>544</v>
      </c>
      <c r="F348" s="666" t="s">
        <v>1686</v>
      </c>
      <c r="G348" s="665" t="s">
        <v>1188</v>
      </c>
      <c r="H348" s="665" t="s">
        <v>1633</v>
      </c>
      <c r="I348" s="665" t="s">
        <v>1634</v>
      </c>
      <c r="J348" s="665" t="s">
        <v>1635</v>
      </c>
      <c r="K348" s="665" t="s">
        <v>1636</v>
      </c>
      <c r="L348" s="667">
        <v>37.489984371857133</v>
      </c>
      <c r="M348" s="667">
        <v>54</v>
      </c>
      <c r="N348" s="668">
        <v>2024.4591560802851</v>
      </c>
    </row>
    <row r="349" spans="1:14" ht="14.4" customHeight="1" x14ac:dyDescent="0.3">
      <c r="A349" s="663" t="s">
        <v>522</v>
      </c>
      <c r="B349" s="664" t="s">
        <v>1680</v>
      </c>
      <c r="C349" s="665" t="s">
        <v>532</v>
      </c>
      <c r="D349" s="666" t="s">
        <v>1682</v>
      </c>
      <c r="E349" s="665" t="s">
        <v>1428</v>
      </c>
      <c r="F349" s="666" t="s">
        <v>1689</v>
      </c>
      <c r="G349" s="665" t="s">
        <v>552</v>
      </c>
      <c r="H349" s="665" t="s">
        <v>1435</v>
      </c>
      <c r="I349" s="665" t="s">
        <v>1436</v>
      </c>
      <c r="J349" s="665" t="s">
        <v>1437</v>
      </c>
      <c r="K349" s="665" t="s">
        <v>1438</v>
      </c>
      <c r="L349" s="667">
        <v>39.969999999999992</v>
      </c>
      <c r="M349" s="667">
        <v>7</v>
      </c>
      <c r="N349" s="668">
        <v>279.78999999999996</v>
      </c>
    </row>
    <row r="350" spans="1:14" ht="14.4" customHeight="1" x14ac:dyDescent="0.3">
      <c r="A350" s="663" t="s">
        <v>522</v>
      </c>
      <c r="B350" s="664" t="s">
        <v>1680</v>
      </c>
      <c r="C350" s="665" t="s">
        <v>532</v>
      </c>
      <c r="D350" s="666" t="s">
        <v>1682</v>
      </c>
      <c r="E350" s="665" t="s">
        <v>1428</v>
      </c>
      <c r="F350" s="666" t="s">
        <v>1689</v>
      </c>
      <c r="G350" s="665" t="s">
        <v>552</v>
      </c>
      <c r="H350" s="665" t="s">
        <v>1474</v>
      </c>
      <c r="I350" s="665" t="s">
        <v>1475</v>
      </c>
      <c r="J350" s="665" t="s">
        <v>1476</v>
      </c>
      <c r="K350" s="665" t="s">
        <v>594</v>
      </c>
      <c r="L350" s="667">
        <v>73.440406177987583</v>
      </c>
      <c r="M350" s="667">
        <v>1</v>
      </c>
      <c r="N350" s="668">
        <v>73.440406177987583</v>
      </c>
    </row>
    <row r="351" spans="1:14" ht="14.4" customHeight="1" x14ac:dyDescent="0.3">
      <c r="A351" s="663" t="s">
        <v>522</v>
      </c>
      <c r="B351" s="664" t="s">
        <v>1680</v>
      </c>
      <c r="C351" s="665" t="s">
        <v>532</v>
      </c>
      <c r="D351" s="666" t="s">
        <v>1682</v>
      </c>
      <c r="E351" s="665" t="s">
        <v>1428</v>
      </c>
      <c r="F351" s="666" t="s">
        <v>1689</v>
      </c>
      <c r="G351" s="665" t="s">
        <v>552</v>
      </c>
      <c r="H351" s="665" t="s">
        <v>1484</v>
      </c>
      <c r="I351" s="665" t="s">
        <v>1485</v>
      </c>
      <c r="J351" s="665" t="s">
        <v>1486</v>
      </c>
      <c r="K351" s="665" t="s">
        <v>1487</v>
      </c>
      <c r="L351" s="667">
        <v>53.560410017596162</v>
      </c>
      <c r="M351" s="667">
        <v>6</v>
      </c>
      <c r="N351" s="668">
        <v>321.36246010557699</v>
      </c>
    </row>
    <row r="352" spans="1:14" ht="14.4" customHeight="1" x14ac:dyDescent="0.3">
      <c r="A352" s="663" t="s">
        <v>522</v>
      </c>
      <c r="B352" s="664" t="s">
        <v>1680</v>
      </c>
      <c r="C352" s="665" t="s">
        <v>535</v>
      </c>
      <c r="D352" s="666" t="s">
        <v>1683</v>
      </c>
      <c r="E352" s="665" t="s">
        <v>544</v>
      </c>
      <c r="F352" s="666" t="s">
        <v>1686</v>
      </c>
      <c r="G352" s="665" t="s">
        <v>552</v>
      </c>
      <c r="H352" s="665" t="s">
        <v>563</v>
      </c>
      <c r="I352" s="665" t="s">
        <v>563</v>
      </c>
      <c r="J352" s="665" t="s">
        <v>554</v>
      </c>
      <c r="K352" s="665" t="s">
        <v>564</v>
      </c>
      <c r="L352" s="667">
        <v>92.95</v>
      </c>
      <c r="M352" s="667">
        <v>1</v>
      </c>
      <c r="N352" s="668">
        <v>92.95</v>
      </c>
    </row>
    <row r="353" spans="1:14" ht="14.4" customHeight="1" x14ac:dyDescent="0.3">
      <c r="A353" s="663" t="s">
        <v>522</v>
      </c>
      <c r="B353" s="664" t="s">
        <v>1680</v>
      </c>
      <c r="C353" s="665" t="s">
        <v>535</v>
      </c>
      <c r="D353" s="666" t="s">
        <v>1683</v>
      </c>
      <c r="E353" s="665" t="s">
        <v>544</v>
      </c>
      <c r="F353" s="666" t="s">
        <v>1686</v>
      </c>
      <c r="G353" s="665" t="s">
        <v>552</v>
      </c>
      <c r="H353" s="665" t="s">
        <v>567</v>
      </c>
      <c r="I353" s="665" t="s">
        <v>568</v>
      </c>
      <c r="J353" s="665" t="s">
        <v>569</v>
      </c>
      <c r="K353" s="665" t="s">
        <v>570</v>
      </c>
      <c r="L353" s="667">
        <v>87.030000000000015</v>
      </c>
      <c r="M353" s="667">
        <v>2</v>
      </c>
      <c r="N353" s="668">
        <v>174.06000000000003</v>
      </c>
    </row>
    <row r="354" spans="1:14" ht="14.4" customHeight="1" x14ac:dyDescent="0.3">
      <c r="A354" s="663" t="s">
        <v>522</v>
      </c>
      <c r="B354" s="664" t="s">
        <v>1680</v>
      </c>
      <c r="C354" s="665" t="s">
        <v>535</v>
      </c>
      <c r="D354" s="666" t="s">
        <v>1683</v>
      </c>
      <c r="E354" s="665" t="s">
        <v>544</v>
      </c>
      <c r="F354" s="666" t="s">
        <v>1686</v>
      </c>
      <c r="G354" s="665" t="s">
        <v>552</v>
      </c>
      <c r="H354" s="665" t="s">
        <v>579</v>
      </c>
      <c r="I354" s="665" t="s">
        <v>580</v>
      </c>
      <c r="J354" s="665" t="s">
        <v>581</v>
      </c>
      <c r="K354" s="665" t="s">
        <v>582</v>
      </c>
      <c r="L354" s="667">
        <v>64.54000000000002</v>
      </c>
      <c r="M354" s="667">
        <v>1</v>
      </c>
      <c r="N354" s="668">
        <v>64.54000000000002</v>
      </c>
    </row>
    <row r="355" spans="1:14" ht="14.4" customHeight="1" x14ac:dyDescent="0.3">
      <c r="A355" s="663" t="s">
        <v>522</v>
      </c>
      <c r="B355" s="664" t="s">
        <v>1680</v>
      </c>
      <c r="C355" s="665" t="s">
        <v>535</v>
      </c>
      <c r="D355" s="666" t="s">
        <v>1683</v>
      </c>
      <c r="E355" s="665" t="s">
        <v>544</v>
      </c>
      <c r="F355" s="666" t="s">
        <v>1686</v>
      </c>
      <c r="G355" s="665" t="s">
        <v>552</v>
      </c>
      <c r="H355" s="665" t="s">
        <v>587</v>
      </c>
      <c r="I355" s="665" t="s">
        <v>588</v>
      </c>
      <c r="J355" s="665" t="s">
        <v>589</v>
      </c>
      <c r="K355" s="665" t="s">
        <v>590</v>
      </c>
      <c r="L355" s="667">
        <v>72.374340613889061</v>
      </c>
      <c r="M355" s="667">
        <v>2</v>
      </c>
      <c r="N355" s="668">
        <v>144.74868122777812</v>
      </c>
    </row>
    <row r="356" spans="1:14" ht="14.4" customHeight="1" x14ac:dyDescent="0.3">
      <c r="A356" s="663" t="s">
        <v>522</v>
      </c>
      <c r="B356" s="664" t="s">
        <v>1680</v>
      </c>
      <c r="C356" s="665" t="s">
        <v>535</v>
      </c>
      <c r="D356" s="666" t="s">
        <v>1683</v>
      </c>
      <c r="E356" s="665" t="s">
        <v>544</v>
      </c>
      <c r="F356" s="666" t="s">
        <v>1686</v>
      </c>
      <c r="G356" s="665" t="s">
        <v>552</v>
      </c>
      <c r="H356" s="665" t="s">
        <v>622</v>
      </c>
      <c r="I356" s="665" t="s">
        <v>623</v>
      </c>
      <c r="J356" s="665" t="s">
        <v>624</v>
      </c>
      <c r="K356" s="665" t="s">
        <v>625</v>
      </c>
      <c r="L356" s="667">
        <v>164.48</v>
      </c>
      <c r="M356" s="667">
        <v>2</v>
      </c>
      <c r="N356" s="668">
        <v>328.96</v>
      </c>
    </row>
    <row r="357" spans="1:14" ht="14.4" customHeight="1" x14ac:dyDescent="0.3">
      <c r="A357" s="663" t="s">
        <v>522</v>
      </c>
      <c r="B357" s="664" t="s">
        <v>1680</v>
      </c>
      <c r="C357" s="665" t="s">
        <v>535</v>
      </c>
      <c r="D357" s="666" t="s">
        <v>1683</v>
      </c>
      <c r="E357" s="665" t="s">
        <v>544</v>
      </c>
      <c r="F357" s="666" t="s">
        <v>1686</v>
      </c>
      <c r="G357" s="665" t="s">
        <v>552</v>
      </c>
      <c r="H357" s="665" t="s">
        <v>661</v>
      </c>
      <c r="I357" s="665" t="s">
        <v>661</v>
      </c>
      <c r="J357" s="665" t="s">
        <v>662</v>
      </c>
      <c r="K357" s="665" t="s">
        <v>663</v>
      </c>
      <c r="L357" s="667">
        <v>36.530000545662503</v>
      </c>
      <c r="M357" s="667">
        <v>1</v>
      </c>
      <c r="N357" s="668">
        <v>36.530000545662503</v>
      </c>
    </row>
    <row r="358" spans="1:14" ht="14.4" customHeight="1" x14ac:dyDescent="0.3">
      <c r="A358" s="663" t="s">
        <v>522</v>
      </c>
      <c r="B358" s="664" t="s">
        <v>1680</v>
      </c>
      <c r="C358" s="665" t="s">
        <v>535</v>
      </c>
      <c r="D358" s="666" t="s">
        <v>1683</v>
      </c>
      <c r="E358" s="665" t="s">
        <v>544</v>
      </c>
      <c r="F358" s="666" t="s">
        <v>1686</v>
      </c>
      <c r="G358" s="665" t="s">
        <v>552</v>
      </c>
      <c r="H358" s="665" t="s">
        <v>1572</v>
      </c>
      <c r="I358" s="665" t="s">
        <v>1573</v>
      </c>
      <c r="J358" s="665" t="s">
        <v>643</v>
      </c>
      <c r="K358" s="665" t="s">
        <v>1574</v>
      </c>
      <c r="L358" s="667">
        <v>44.23</v>
      </c>
      <c r="M358" s="667">
        <v>1</v>
      </c>
      <c r="N358" s="668">
        <v>44.23</v>
      </c>
    </row>
    <row r="359" spans="1:14" ht="14.4" customHeight="1" x14ac:dyDescent="0.3">
      <c r="A359" s="663" t="s">
        <v>522</v>
      </c>
      <c r="B359" s="664" t="s">
        <v>1680</v>
      </c>
      <c r="C359" s="665" t="s">
        <v>535</v>
      </c>
      <c r="D359" s="666" t="s">
        <v>1683</v>
      </c>
      <c r="E359" s="665" t="s">
        <v>544</v>
      </c>
      <c r="F359" s="666" t="s">
        <v>1686</v>
      </c>
      <c r="G359" s="665" t="s">
        <v>552</v>
      </c>
      <c r="H359" s="665" t="s">
        <v>800</v>
      </c>
      <c r="I359" s="665" t="s">
        <v>801</v>
      </c>
      <c r="J359" s="665" t="s">
        <v>802</v>
      </c>
      <c r="K359" s="665" t="s">
        <v>803</v>
      </c>
      <c r="L359" s="667">
        <v>18.669999999999998</v>
      </c>
      <c r="M359" s="667">
        <v>6</v>
      </c>
      <c r="N359" s="668">
        <v>112.01999999999998</v>
      </c>
    </row>
    <row r="360" spans="1:14" ht="14.4" customHeight="1" x14ac:dyDescent="0.3">
      <c r="A360" s="663" t="s">
        <v>522</v>
      </c>
      <c r="B360" s="664" t="s">
        <v>1680</v>
      </c>
      <c r="C360" s="665" t="s">
        <v>535</v>
      </c>
      <c r="D360" s="666" t="s">
        <v>1683</v>
      </c>
      <c r="E360" s="665" t="s">
        <v>544</v>
      </c>
      <c r="F360" s="666" t="s">
        <v>1686</v>
      </c>
      <c r="G360" s="665" t="s">
        <v>552</v>
      </c>
      <c r="H360" s="665" t="s">
        <v>1577</v>
      </c>
      <c r="I360" s="665" t="s">
        <v>1578</v>
      </c>
      <c r="J360" s="665" t="s">
        <v>1579</v>
      </c>
      <c r="K360" s="665" t="s">
        <v>1580</v>
      </c>
      <c r="L360" s="667">
        <v>66.140000000000015</v>
      </c>
      <c r="M360" s="667">
        <v>1</v>
      </c>
      <c r="N360" s="668">
        <v>66.140000000000015</v>
      </c>
    </row>
    <row r="361" spans="1:14" ht="14.4" customHeight="1" x14ac:dyDescent="0.3">
      <c r="A361" s="663" t="s">
        <v>522</v>
      </c>
      <c r="B361" s="664" t="s">
        <v>1680</v>
      </c>
      <c r="C361" s="665" t="s">
        <v>535</v>
      </c>
      <c r="D361" s="666" t="s">
        <v>1683</v>
      </c>
      <c r="E361" s="665" t="s">
        <v>544</v>
      </c>
      <c r="F361" s="666" t="s">
        <v>1686</v>
      </c>
      <c r="G361" s="665" t="s">
        <v>552</v>
      </c>
      <c r="H361" s="665" t="s">
        <v>913</v>
      </c>
      <c r="I361" s="665" t="s">
        <v>914</v>
      </c>
      <c r="J361" s="665" t="s">
        <v>577</v>
      </c>
      <c r="K361" s="665" t="s">
        <v>915</v>
      </c>
      <c r="L361" s="667">
        <v>69.72000000000007</v>
      </c>
      <c r="M361" s="667">
        <v>1</v>
      </c>
      <c r="N361" s="668">
        <v>69.72000000000007</v>
      </c>
    </row>
    <row r="362" spans="1:14" ht="14.4" customHeight="1" x14ac:dyDescent="0.3">
      <c r="A362" s="663" t="s">
        <v>522</v>
      </c>
      <c r="B362" s="664" t="s">
        <v>1680</v>
      </c>
      <c r="C362" s="665" t="s">
        <v>535</v>
      </c>
      <c r="D362" s="666" t="s">
        <v>1683</v>
      </c>
      <c r="E362" s="665" t="s">
        <v>544</v>
      </c>
      <c r="F362" s="666" t="s">
        <v>1686</v>
      </c>
      <c r="G362" s="665" t="s">
        <v>552</v>
      </c>
      <c r="H362" s="665" t="s">
        <v>1581</v>
      </c>
      <c r="I362" s="665" t="s">
        <v>1582</v>
      </c>
      <c r="J362" s="665" t="s">
        <v>612</v>
      </c>
      <c r="K362" s="665" t="s">
        <v>938</v>
      </c>
      <c r="L362" s="667">
        <v>154.03</v>
      </c>
      <c r="M362" s="667">
        <v>1</v>
      </c>
      <c r="N362" s="668">
        <v>154.03</v>
      </c>
    </row>
    <row r="363" spans="1:14" ht="14.4" customHeight="1" x14ac:dyDescent="0.3">
      <c r="A363" s="663" t="s">
        <v>522</v>
      </c>
      <c r="B363" s="664" t="s">
        <v>1680</v>
      </c>
      <c r="C363" s="665" t="s">
        <v>535</v>
      </c>
      <c r="D363" s="666" t="s">
        <v>1683</v>
      </c>
      <c r="E363" s="665" t="s">
        <v>544</v>
      </c>
      <c r="F363" s="666" t="s">
        <v>1686</v>
      </c>
      <c r="G363" s="665" t="s">
        <v>552</v>
      </c>
      <c r="H363" s="665" t="s">
        <v>935</v>
      </c>
      <c r="I363" s="665" t="s">
        <v>936</v>
      </c>
      <c r="J363" s="665" t="s">
        <v>937</v>
      </c>
      <c r="K363" s="665" t="s">
        <v>938</v>
      </c>
      <c r="L363" s="667">
        <v>152.1657159123871</v>
      </c>
      <c r="M363" s="667">
        <v>740</v>
      </c>
      <c r="N363" s="668">
        <v>112602.62977516645</v>
      </c>
    </row>
    <row r="364" spans="1:14" ht="14.4" customHeight="1" x14ac:dyDescent="0.3">
      <c r="A364" s="663" t="s">
        <v>522</v>
      </c>
      <c r="B364" s="664" t="s">
        <v>1680</v>
      </c>
      <c r="C364" s="665" t="s">
        <v>535</v>
      </c>
      <c r="D364" s="666" t="s">
        <v>1683</v>
      </c>
      <c r="E364" s="665" t="s">
        <v>544</v>
      </c>
      <c r="F364" s="666" t="s">
        <v>1686</v>
      </c>
      <c r="G364" s="665" t="s">
        <v>552</v>
      </c>
      <c r="H364" s="665" t="s">
        <v>1583</v>
      </c>
      <c r="I364" s="665" t="s">
        <v>1584</v>
      </c>
      <c r="J364" s="665" t="s">
        <v>1585</v>
      </c>
      <c r="K364" s="665" t="s">
        <v>1586</v>
      </c>
      <c r="L364" s="667">
        <v>186.35000000000005</v>
      </c>
      <c r="M364" s="667">
        <v>1</v>
      </c>
      <c r="N364" s="668">
        <v>186.35000000000005</v>
      </c>
    </row>
    <row r="365" spans="1:14" ht="14.4" customHeight="1" x14ac:dyDescent="0.3">
      <c r="A365" s="663" t="s">
        <v>522</v>
      </c>
      <c r="B365" s="664" t="s">
        <v>1680</v>
      </c>
      <c r="C365" s="665" t="s">
        <v>535</v>
      </c>
      <c r="D365" s="666" t="s">
        <v>1683</v>
      </c>
      <c r="E365" s="665" t="s">
        <v>544</v>
      </c>
      <c r="F365" s="666" t="s">
        <v>1686</v>
      </c>
      <c r="G365" s="665" t="s">
        <v>552</v>
      </c>
      <c r="H365" s="665" t="s">
        <v>1593</v>
      </c>
      <c r="I365" s="665" t="s">
        <v>1594</v>
      </c>
      <c r="J365" s="665" t="s">
        <v>1595</v>
      </c>
      <c r="K365" s="665" t="s">
        <v>1596</v>
      </c>
      <c r="L365" s="667">
        <v>275.30981839333526</v>
      </c>
      <c r="M365" s="667">
        <v>19</v>
      </c>
      <c r="N365" s="668">
        <v>5230.88654947337</v>
      </c>
    </row>
    <row r="366" spans="1:14" ht="14.4" customHeight="1" x14ac:dyDescent="0.3">
      <c r="A366" s="663" t="s">
        <v>522</v>
      </c>
      <c r="B366" s="664" t="s">
        <v>1680</v>
      </c>
      <c r="C366" s="665" t="s">
        <v>535</v>
      </c>
      <c r="D366" s="666" t="s">
        <v>1683</v>
      </c>
      <c r="E366" s="665" t="s">
        <v>544</v>
      </c>
      <c r="F366" s="666" t="s">
        <v>1686</v>
      </c>
      <c r="G366" s="665" t="s">
        <v>552</v>
      </c>
      <c r="H366" s="665" t="s">
        <v>1046</v>
      </c>
      <c r="I366" s="665" t="s">
        <v>1046</v>
      </c>
      <c r="J366" s="665" t="s">
        <v>1047</v>
      </c>
      <c r="K366" s="665" t="s">
        <v>1048</v>
      </c>
      <c r="L366" s="667">
        <v>108.67999999999998</v>
      </c>
      <c r="M366" s="667">
        <v>7</v>
      </c>
      <c r="N366" s="668">
        <v>760.75999999999988</v>
      </c>
    </row>
    <row r="367" spans="1:14" ht="14.4" customHeight="1" x14ac:dyDescent="0.3">
      <c r="A367" s="663" t="s">
        <v>522</v>
      </c>
      <c r="B367" s="664" t="s">
        <v>1680</v>
      </c>
      <c r="C367" s="665" t="s">
        <v>535</v>
      </c>
      <c r="D367" s="666" t="s">
        <v>1683</v>
      </c>
      <c r="E367" s="665" t="s">
        <v>544</v>
      </c>
      <c r="F367" s="666" t="s">
        <v>1686</v>
      </c>
      <c r="G367" s="665" t="s">
        <v>552</v>
      </c>
      <c r="H367" s="665" t="s">
        <v>1597</v>
      </c>
      <c r="I367" s="665" t="s">
        <v>820</v>
      </c>
      <c r="J367" s="665" t="s">
        <v>1598</v>
      </c>
      <c r="K367" s="665"/>
      <c r="L367" s="667">
        <v>42.580666666666666</v>
      </c>
      <c r="M367" s="667">
        <v>2</v>
      </c>
      <c r="N367" s="668">
        <v>85.161333333333332</v>
      </c>
    </row>
    <row r="368" spans="1:14" ht="14.4" customHeight="1" x14ac:dyDescent="0.3">
      <c r="A368" s="663" t="s">
        <v>522</v>
      </c>
      <c r="B368" s="664" t="s">
        <v>1680</v>
      </c>
      <c r="C368" s="665" t="s">
        <v>535</v>
      </c>
      <c r="D368" s="666" t="s">
        <v>1683</v>
      </c>
      <c r="E368" s="665" t="s">
        <v>544</v>
      </c>
      <c r="F368" s="666" t="s">
        <v>1686</v>
      </c>
      <c r="G368" s="665" t="s">
        <v>552</v>
      </c>
      <c r="H368" s="665" t="s">
        <v>1069</v>
      </c>
      <c r="I368" s="665" t="s">
        <v>1070</v>
      </c>
      <c r="J368" s="665" t="s">
        <v>1071</v>
      </c>
      <c r="K368" s="665" t="s">
        <v>1072</v>
      </c>
      <c r="L368" s="667">
        <v>69.378359938196837</v>
      </c>
      <c r="M368" s="667">
        <v>18</v>
      </c>
      <c r="N368" s="668">
        <v>1248.810478887543</v>
      </c>
    </row>
    <row r="369" spans="1:14" ht="14.4" customHeight="1" x14ac:dyDescent="0.3">
      <c r="A369" s="663" t="s">
        <v>522</v>
      </c>
      <c r="B369" s="664" t="s">
        <v>1680</v>
      </c>
      <c r="C369" s="665" t="s">
        <v>535</v>
      </c>
      <c r="D369" s="666" t="s">
        <v>1683</v>
      </c>
      <c r="E369" s="665" t="s">
        <v>544</v>
      </c>
      <c r="F369" s="666" t="s">
        <v>1686</v>
      </c>
      <c r="G369" s="665" t="s">
        <v>552</v>
      </c>
      <c r="H369" s="665" t="s">
        <v>1637</v>
      </c>
      <c r="I369" s="665" t="s">
        <v>820</v>
      </c>
      <c r="J369" s="665" t="s">
        <v>1638</v>
      </c>
      <c r="K369" s="665"/>
      <c r="L369" s="667">
        <v>95.706164524248337</v>
      </c>
      <c r="M369" s="667">
        <v>6</v>
      </c>
      <c r="N369" s="668">
        <v>574.23698714549005</v>
      </c>
    </row>
    <row r="370" spans="1:14" ht="14.4" customHeight="1" x14ac:dyDescent="0.3">
      <c r="A370" s="663" t="s">
        <v>522</v>
      </c>
      <c r="B370" s="664" t="s">
        <v>1680</v>
      </c>
      <c r="C370" s="665" t="s">
        <v>535</v>
      </c>
      <c r="D370" s="666" t="s">
        <v>1683</v>
      </c>
      <c r="E370" s="665" t="s">
        <v>544</v>
      </c>
      <c r="F370" s="666" t="s">
        <v>1686</v>
      </c>
      <c r="G370" s="665" t="s">
        <v>552</v>
      </c>
      <c r="H370" s="665" t="s">
        <v>1121</v>
      </c>
      <c r="I370" s="665" t="s">
        <v>820</v>
      </c>
      <c r="J370" s="665" t="s">
        <v>1122</v>
      </c>
      <c r="K370" s="665"/>
      <c r="L370" s="667">
        <v>84.037576467469762</v>
      </c>
      <c r="M370" s="667">
        <v>48</v>
      </c>
      <c r="N370" s="668">
        <v>4033.8036704385486</v>
      </c>
    </row>
    <row r="371" spans="1:14" ht="14.4" customHeight="1" x14ac:dyDescent="0.3">
      <c r="A371" s="663" t="s">
        <v>522</v>
      </c>
      <c r="B371" s="664" t="s">
        <v>1680</v>
      </c>
      <c r="C371" s="665" t="s">
        <v>535</v>
      </c>
      <c r="D371" s="666" t="s">
        <v>1683</v>
      </c>
      <c r="E371" s="665" t="s">
        <v>544</v>
      </c>
      <c r="F371" s="666" t="s">
        <v>1686</v>
      </c>
      <c r="G371" s="665" t="s">
        <v>552</v>
      </c>
      <c r="H371" s="665" t="s">
        <v>1609</v>
      </c>
      <c r="I371" s="665" t="s">
        <v>820</v>
      </c>
      <c r="J371" s="665" t="s">
        <v>1610</v>
      </c>
      <c r="K371" s="665"/>
      <c r="L371" s="667">
        <v>89.17724166473073</v>
      </c>
      <c r="M371" s="667">
        <v>19</v>
      </c>
      <c r="N371" s="668">
        <v>1694.3675916298839</v>
      </c>
    </row>
    <row r="372" spans="1:14" ht="14.4" customHeight="1" x14ac:dyDescent="0.3">
      <c r="A372" s="663" t="s">
        <v>522</v>
      </c>
      <c r="B372" s="664" t="s">
        <v>1680</v>
      </c>
      <c r="C372" s="665" t="s">
        <v>535</v>
      </c>
      <c r="D372" s="666" t="s">
        <v>1683</v>
      </c>
      <c r="E372" s="665" t="s">
        <v>544</v>
      </c>
      <c r="F372" s="666" t="s">
        <v>1686</v>
      </c>
      <c r="G372" s="665" t="s">
        <v>552</v>
      </c>
      <c r="H372" s="665" t="s">
        <v>1615</v>
      </c>
      <c r="I372" s="665" t="s">
        <v>820</v>
      </c>
      <c r="J372" s="665" t="s">
        <v>1616</v>
      </c>
      <c r="K372" s="665"/>
      <c r="L372" s="667">
        <v>233.22371386229119</v>
      </c>
      <c r="M372" s="667">
        <v>34</v>
      </c>
      <c r="N372" s="668">
        <v>7929.6062713179008</v>
      </c>
    </row>
    <row r="373" spans="1:14" ht="14.4" customHeight="1" x14ac:dyDescent="0.3">
      <c r="A373" s="663" t="s">
        <v>522</v>
      </c>
      <c r="B373" s="664" t="s">
        <v>1680</v>
      </c>
      <c r="C373" s="665" t="s">
        <v>535</v>
      </c>
      <c r="D373" s="666" t="s">
        <v>1683</v>
      </c>
      <c r="E373" s="665" t="s">
        <v>544</v>
      </c>
      <c r="F373" s="666" t="s">
        <v>1686</v>
      </c>
      <c r="G373" s="665" t="s">
        <v>552</v>
      </c>
      <c r="H373" s="665" t="s">
        <v>1123</v>
      </c>
      <c r="I373" s="665" t="s">
        <v>820</v>
      </c>
      <c r="J373" s="665" t="s">
        <v>1124</v>
      </c>
      <c r="K373" s="665"/>
      <c r="L373" s="667">
        <v>163.51728407115934</v>
      </c>
      <c r="M373" s="667">
        <v>6</v>
      </c>
      <c r="N373" s="668">
        <v>981.10370442695603</v>
      </c>
    </row>
    <row r="374" spans="1:14" ht="14.4" customHeight="1" x14ac:dyDescent="0.3">
      <c r="A374" s="663" t="s">
        <v>522</v>
      </c>
      <c r="B374" s="664" t="s">
        <v>1680</v>
      </c>
      <c r="C374" s="665" t="s">
        <v>535</v>
      </c>
      <c r="D374" s="666" t="s">
        <v>1683</v>
      </c>
      <c r="E374" s="665" t="s">
        <v>544</v>
      </c>
      <c r="F374" s="666" t="s">
        <v>1686</v>
      </c>
      <c r="G374" s="665" t="s">
        <v>552</v>
      </c>
      <c r="H374" s="665" t="s">
        <v>1132</v>
      </c>
      <c r="I374" s="665" t="s">
        <v>820</v>
      </c>
      <c r="J374" s="665" t="s">
        <v>1133</v>
      </c>
      <c r="K374" s="665"/>
      <c r="L374" s="667">
        <v>70.154611387431871</v>
      </c>
      <c r="M374" s="667">
        <v>195</v>
      </c>
      <c r="N374" s="668">
        <v>13680.149220549216</v>
      </c>
    </row>
    <row r="375" spans="1:14" ht="14.4" customHeight="1" x14ac:dyDescent="0.3">
      <c r="A375" s="663" t="s">
        <v>522</v>
      </c>
      <c r="B375" s="664" t="s">
        <v>1680</v>
      </c>
      <c r="C375" s="665" t="s">
        <v>535</v>
      </c>
      <c r="D375" s="666" t="s">
        <v>1683</v>
      </c>
      <c r="E375" s="665" t="s">
        <v>544</v>
      </c>
      <c r="F375" s="666" t="s">
        <v>1686</v>
      </c>
      <c r="G375" s="665" t="s">
        <v>552</v>
      </c>
      <c r="H375" s="665" t="s">
        <v>1154</v>
      </c>
      <c r="I375" s="665" t="s">
        <v>1154</v>
      </c>
      <c r="J375" s="665" t="s">
        <v>1155</v>
      </c>
      <c r="K375" s="665" t="s">
        <v>1156</v>
      </c>
      <c r="L375" s="667">
        <v>151.55908716586436</v>
      </c>
      <c r="M375" s="667">
        <v>7</v>
      </c>
      <c r="N375" s="668">
        <v>1060.9136101610504</v>
      </c>
    </row>
    <row r="376" spans="1:14" ht="14.4" customHeight="1" x14ac:dyDescent="0.3">
      <c r="A376" s="663" t="s">
        <v>522</v>
      </c>
      <c r="B376" s="664" t="s">
        <v>1680</v>
      </c>
      <c r="C376" s="665" t="s">
        <v>535</v>
      </c>
      <c r="D376" s="666" t="s">
        <v>1683</v>
      </c>
      <c r="E376" s="665" t="s">
        <v>544</v>
      </c>
      <c r="F376" s="666" t="s">
        <v>1686</v>
      </c>
      <c r="G376" s="665" t="s">
        <v>552</v>
      </c>
      <c r="H376" s="665" t="s">
        <v>1625</v>
      </c>
      <c r="I376" s="665" t="s">
        <v>820</v>
      </c>
      <c r="J376" s="665" t="s">
        <v>1626</v>
      </c>
      <c r="K376" s="665"/>
      <c r="L376" s="667">
        <v>45.830127721557119</v>
      </c>
      <c r="M376" s="667">
        <v>11</v>
      </c>
      <c r="N376" s="668">
        <v>504.13140493712831</v>
      </c>
    </row>
    <row r="377" spans="1:14" ht="14.4" customHeight="1" x14ac:dyDescent="0.3">
      <c r="A377" s="663" t="s">
        <v>522</v>
      </c>
      <c r="B377" s="664" t="s">
        <v>1680</v>
      </c>
      <c r="C377" s="665" t="s">
        <v>535</v>
      </c>
      <c r="D377" s="666" t="s">
        <v>1683</v>
      </c>
      <c r="E377" s="665" t="s">
        <v>544</v>
      </c>
      <c r="F377" s="666" t="s">
        <v>1686</v>
      </c>
      <c r="G377" s="665" t="s">
        <v>552</v>
      </c>
      <c r="H377" s="665" t="s">
        <v>1627</v>
      </c>
      <c r="I377" s="665" t="s">
        <v>820</v>
      </c>
      <c r="J377" s="665" t="s">
        <v>1628</v>
      </c>
      <c r="K377" s="665"/>
      <c r="L377" s="667">
        <v>45.829892859889426</v>
      </c>
      <c r="M377" s="667">
        <v>18</v>
      </c>
      <c r="N377" s="668">
        <v>824.93807147800965</v>
      </c>
    </row>
    <row r="378" spans="1:14" ht="14.4" customHeight="1" x14ac:dyDescent="0.3">
      <c r="A378" s="663" t="s">
        <v>522</v>
      </c>
      <c r="B378" s="664" t="s">
        <v>1680</v>
      </c>
      <c r="C378" s="665" t="s">
        <v>535</v>
      </c>
      <c r="D378" s="666" t="s">
        <v>1683</v>
      </c>
      <c r="E378" s="665" t="s">
        <v>544</v>
      </c>
      <c r="F378" s="666" t="s">
        <v>1686</v>
      </c>
      <c r="G378" s="665" t="s">
        <v>552</v>
      </c>
      <c r="H378" s="665" t="s">
        <v>1629</v>
      </c>
      <c r="I378" s="665" t="s">
        <v>820</v>
      </c>
      <c r="J378" s="665" t="s">
        <v>1630</v>
      </c>
      <c r="K378" s="665"/>
      <c r="L378" s="667">
        <v>45.83</v>
      </c>
      <c r="M378" s="667">
        <v>8</v>
      </c>
      <c r="N378" s="668">
        <v>366.64</v>
      </c>
    </row>
    <row r="379" spans="1:14" ht="14.4" customHeight="1" x14ac:dyDescent="0.3">
      <c r="A379" s="663" t="s">
        <v>522</v>
      </c>
      <c r="B379" s="664" t="s">
        <v>1680</v>
      </c>
      <c r="C379" s="665" t="s">
        <v>535</v>
      </c>
      <c r="D379" s="666" t="s">
        <v>1683</v>
      </c>
      <c r="E379" s="665" t="s">
        <v>544</v>
      </c>
      <c r="F379" s="666" t="s">
        <v>1686</v>
      </c>
      <c r="G379" s="665" t="s">
        <v>552</v>
      </c>
      <c r="H379" s="665" t="s">
        <v>1639</v>
      </c>
      <c r="I379" s="665" t="s">
        <v>1639</v>
      </c>
      <c r="J379" s="665" t="s">
        <v>1640</v>
      </c>
      <c r="K379" s="665" t="s">
        <v>1641</v>
      </c>
      <c r="L379" s="667">
        <v>115.71999999999991</v>
      </c>
      <c r="M379" s="667">
        <v>4</v>
      </c>
      <c r="N379" s="668">
        <v>462.87999999999965</v>
      </c>
    </row>
    <row r="380" spans="1:14" ht="14.4" customHeight="1" x14ac:dyDescent="0.3">
      <c r="A380" s="663" t="s">
        <v>522</v>
      </c>
      <c r="B380" s="664" t="s">
        <v>1680</v>
      </c>
      <c r="C380" s="665" t="s">
        <v>535</v>
      </c>
      <c r="D380" s="666" t="s">
        <v>1683</v>
      </c>
      <c r="E380" s="665" t="s">
        <v>544</v>
      </c>
      <c r="F380" s="666" t="s">
        <v>1686</v>
      </c>
      <c r="G380" s="665" t="s">
        <v>552</v>
      </c>
      <c r="H380" s="665" t="s">
        <v>1642</v>
      </c>
      <c r="I380" s="665" t="s">
        <v>1642</v>
      </c>
      <c r="J380" s="665" t="s">
        <v>1643</v>
      </c>
      <c r="K380" s="665" t="s">
        <v>1644</v>
      </c>
      <c r="L380" s="667">
        <v>11.318999999999999</v>
      </c>
      <c r="M380" s="667">
        <v>5</v>
      </c>
      <c r="N380" s="668">
        <v>56.594999999999999</v>
      </c>
    </row>
    <row r="381" spans="1:14" ht="14.4" customHeight="1" x14ac:dyDescent="0.3">
      <c r="A381" s="663" t="s">
        <v>522</v>
      </c>
      <c r="B381" s="664" t="s">
        <v>1680</v>
      </c>
      <c r="C381" s="665" t="s">
        <v>535</v>
      </c>
      <c r="D381" s="666" t="s">
        <v>1683</v>
      </c>
      <c r="E381" s="665" t="s">
        <v>544</v>
      </c>
      <c r="F381" s="666" t="s">
        <v>1686</v>
      </c>
      <c r="G381" s="665" t="s">
        <v>1188</v>
      </c>
      <c r="H381" s="665" t="s">
        <v>1316</v>
      </c>
      <c r="I381" s="665" t="s">
        <v>1316</v>
      </c>
      <c r="J381" s="665" t="s">
        <v>1317</v>
      </c>
      <c r="K381" s="665" t="s">
        <v>1318</v>
      </c>
      <c r="L381" s="667">
        <v>169.04000000000005</v>
      </c>
      <c r="M381" s="667">
        <v>3</v>
      </c>
      <c r="N381" s="668">
        <v>507.12000000000012</v>
      </c>
    </row>
    <row r="382" spans="1:14" ht="14.4" customHeight="1" x14ac:dyDescent="0.3">
      <c r="A382" s="663" t="s">
        <v>522</v>
      </c>
      <c r="B382" s="664" t="s">
        <v>1680</v>
      </c>
      <c r="C382" s="665" t="s">
        <v>535</v>
      </c>
      <c r="D382" s="666" t="s">
        <v>1683</v>
      </c>
      <c r="E382" s="665" t="s">
        <v>1428</v>
      </c>
      <c r="F382" s="666" t="s">
        <v>1689</v>
      </c>
      <c r="G382" s="665" t="s">
        <v>552</v>
      </c>
      <c r="H382" s="665" t="s">
        <v>1484</v>
      </c>
      <c r="I382" s="665" t="s">
        <v>1485</v>
      </c>
      <c r="J382" s="665" t="s">
        <v>1486</v>
      </c>
      <c r="K382" s="665" t="s">
        <v>1487</v>
      </c>
      <c r="L382" s="667">
        <v>53.663191043804439</v>
      </c>
      <c r="M382" s="667">
        <v>3</v>
      </c>
      <c r="N382" s="668">
        <v>160.98957313141332</v>
      </c>
    </row>
    <row r="383" spans="1:14" ht="14.4" customHeight="1" x14ac:dyDescent="0.3">
      <c r="A383" s="663" t="s">
        <v>522</v>
      </c>
      <c r="B383" s="664" t="s">
        <v>1680</v>
      </c>
      <c r="C383" s="665" t="s">
        <v>535</v>
      </c>
      <c r="D383" s="666" t="s">
        <v>1683</v>
      </c>
      <c r="E383" s="665" t="s">
        <v>1428</v>
      </c>
      <c r="F383" s="666" t="s">
        <v>1689</v>
      </c>
      <c r="G383" s="665" t="s">
        <v>1188</v>
      </c>
      <c r="H383" s="665" t="s">
        <v>1645</v>
      </c>
      <c r="I383" s="665" t="s">
        <v>1646</v>
      </c>
      <c r="J383" s="665" t="s">
        <v>1647</v>
      </c>
      <c r="K383" s="665" t="s">
        <v>1648</v>
      </c>
      <c r="L383" s="667">
        <v>83.53</v>
      </c>
      <c r="M383" s="667">
        <v>1</v>
      </c>
      <c r="N383" s="668">
        <v>83.53</v>
      </c>
    </row>
    <row r="384" spans="1:14" ht="14.4" customHeight="1" x14ac:dyDescent="0.3">
      <c r="A384" s="663" t="s">
        <v>522</v>
      </c>
      <c r="B384" s="664" t="s">
        <v>1680</v>
      </c>
      <c r="C384" s="665" t="s">
        <v>538</v>
      </c>
      <c r="D384" s="666" t="s">
        <v>1684</v>
      </c>
      <c r="E384" s="665" t="s">
        <v>544</v>
      </c>
      <c r="F384" s="666" t="s">
        <v>1686</v>
      </c>
      <c r="G384" s="665" t="s">
        <v>552</v>
      </c>
      <c r="H384" s="665" t="s">
        <v>553</v>
      </c>
      <c r="I384" s="665" t="s">
        <v>553</v>
      </c>
      <c r="J384" s="665" t="s">
        <v>554</v>
      </c>
      <c r="K384" s="665" t="s">
        <v>555</v>
      </c>
      <c r="L384" s="667">
        <v>171.6</v>
      </c>
      <c r="M384" s="667">
        <v>1</v>
      </c>
      <c r="N384" s="668">
        <v>171.6</v>
      </c>
    </row>
    <row r="385" spans="1:14" ht="14.4" customHeight="1" x14ac:dyDescent="0.3">
      <c r="A385" s="663" t="s">
        <v>522</v>
      </c>
      <c r="B385" s="664" t="s">
        <v>1680</v>
      </c>
      <c r="C385" s="665" t="s">
        <v>538</v>
      </c>
      <c r="D385" s="666" t="s">
        <v>1684</v>
      </c>
      <c r="E385" s="665" t="s">
        <v>544</v>
      </c>
      <c r="F385" s="666" t="s">
        <v>1686</v>
      </c>
      <c r="G385" s="665" t="s">
        <v>552</v>
      </c>
      <c r="H385" s="665" t="s">
        <v>565</v>
      </c>
      <c r="I385" s="665" t="s">
        <v>565</v>
      </c>
      <c r="J385" s="665" t="s">
        <v>554</v>
      </c>
      <c r="K385" s="665" t="s">
        <v>566</v>
      </c>
      <c r="L385" s="667">
        <v>93.499998775555753</v>
      </c>
      <c r="M385" s="667">
        <v>4</v>
      </c>
      <c r="N385" s="668">
        <v>373.99999510222301</v>
      </c>
    </row>
    <row r="386" spans="1:14" ht="14.4" customHeight="1" x14ac:dyDescent="0.3">
      <c r="A386" s="663" t="s">
        <v>522</v>
      </c>
      <c r="B386" s="664" t="s">
        <v>1680</v>
      </c>
      <c r="C386" s="665" t="s">
        <v>538</v>
      </c>
      <c r="D386" s="666" t="s">
        <v>1684</v>
      </c>
      <c r="E386" s="665" t="s">
        <v>544</v>
      </c>
      <c r="F386" s="666" t="s">
        <v>1686</v>
      </c>
      <c r="G386" s="665" t="s">
        <v>552</v>
      </c>
      <c r="H386" s="665" t="s">
        <v>567</v>
      </c>
      <c r="I386" s="665" t="s">
        <v>568</v>
      </c>
      <c r="J386" s="665" t="s">
        <v>569</v>
      </c>
      <c r="K386" s="665" t="s">
        <v>570</v>
      </c>
      <c r="L386" s="667">
        <v>87.030030804840635</v>
      </c>
      <c r="M386" s="667">
        <v>4</v>
      </c>
      <c r="N386" s="668">
        <v>348.12012321936254</v>
      </c>
    </row>
    <row r="387" spans="1:14" ht="14.4" customHeight="1" x14ac:dyDescent="0.3">
      <c r="A387" s="663" t="s">
        <v>522</v>
      </c>
      <c r="B387" s="664" t="s">
        <v>1680</v>
      </c>
      <c r="C387" s="665" t="s">
        <v>538</v>
      </c>
      <c r="D387" s="666" t="s">
        <v>1684</v>
      </c>
      <c r="E387" s="665" t="s">
        <v>544</v>
      </c>
      <c r="F387" s="666" t="s">
        <v>1686</v>
      </c>
      <c r="G387" s="665" t="s">
        <v>552</v>
      </c>
      <c r="H387" s="665" t="s">
        <v>571</v>
      </c>
      <c r="I387" s="665" t="s">
        <v>572</v>
      </c>
      <c r="J387" s="665" t="s">
        <v>573</v>
      </c>
      <c r="K387" s="665" t="s">
        <v>574</v>
      </c>
      <c r="L387" s="667">
        <v>96.82</v>
      </c>
      <c r="M387" s="667">
        <v>1</v>
      </c>
      <c r="N387" s="668">
        <v>96.82</v>
      </c>
    </row>
    <row r="388" spans="1:14" ht="14.4" customHeight="1" x14ac:dyDescent="0.3">
      <c r="A388" s="663" t="s">
        <v>522</v>
      </c>
      <c r="B388" s="664" t="s">
        <v>1680</v>
      </c>
      <c r="C388" s="665" t="s">
        <v>538</v>
      </c>
      <c r="D388" s="666" t="s">
        <v>1684</v>
      </c>
      <c r="E388" s="665" t="s">
        <v>544</v>
      </c>
      <c r="F388" s="666" t="s">
        <v>1686</v>
      </c>
      <c r="G388" s="665" t="s">
        <v>552</v>
      </c>
      <c r="H388" s="665" t="s">
        <v>575</v>
      </c>
      <c r="I388" s="665" t="s">
        <v>576</v>
      </c>
      <c r="J388" s="665" t="s">
        <v>577</v>
      </c>
      <c r="K388" s="665" t="s">
        <v>578</v>
      </c>
      <c r="L388" s="667">
        <v>167.60999999999999</v>
      </c>
      <c r="M388" s="667">
        <v>4</v>
      </c>
      <c r="N388" s="668">
        <v>670.43999999999994</v>
      </c>
    </row>
    <row r="389" spans="1:14" ht="14.4" customHeight="1" x14ac:dyDescent="0.3">
      <c r="A389" s="663" t="s">
        <v>522</v>
      </c>
      <c r="B389" s="664" t="s">
        <v>1680</v>
      </c>
      <c r="C389" s="665" t="s">
        <v>538</v>
      </c>
      <c r="D389" s="666" t="s">
        <v>1684</v>
      </c>
      <c r="E389" s="665" t="s">
        <v>544</v>
      </c>
      <c r="F389" s="666" t="s">
        <v>1686</v>
      </c>
      <c r="G389" s="665" t="s">
        <v>552</v>
      </c>
      <c r="H389" s="665" t="s">
        <v>710</v>
      </c>
      <c r="I389" s="665" t="s">
        <v>711</v>
      </c>
      <c r="J389" s="665" t="s">
        <v>712</v>
      </c>
      <c r="K389" s="665" t="s">
        <v>713</v>
      </c>
      <c r="L389" s="667">
        <v>74.869734353471344</v>
      </c>
      <c r="M389" s="667">
        <v>2</v>
      </c>
      <c r="N389" s="668">
        <v>149.73946870694269</v>
      </c>
    </row>
    <row r="390" spans="1:14" ht="14.4" customHeight="1" x14ac:dyDescent="0.3">
      <c r="A390" s="663" t="s">
        <v>522</v>
      </c>
      <c r="B390" s="664" t="s">
        <v>1680</v>
      </c>
      <c r="C390" s="665" t="s">
        <v>538</v>
      </c>
      <c r="D390" s="666" t="s">
        <v>1684</v>
      </c>
      <c r="E390" s="665" t="s">
        <v>544</v>
      </c>
      <c r="F390" s="666" t="s">
        <v>1686</v>
      </c>
      <c r="G390" s="665" t="s">
        <v>552</v>
      </c>
      <c r="H390" s="665" t="s">
        <v>714</v>
      </c>
      <c r="I390" s="665" t="s">
        <v>715</v>
      </c>
      <c r="J390" s="665" t="s">
        <v>716</v>
      </c>
      <c r="K390" s="665" t="s">
        <v>717</v>
      </c>
      <c r="L390" s="667">
        <v>117.41000000000003</v>
      </c>
      <c r="M390" s="667">
        <v>3</v>
      </c>
      <c r="N390" s="668">
        <v>352.23000000000008</v>
      </c>
    </row>
    <row r="391" spans="1:14" ht="14.4" customHeight="1" x14ac:dyDescent="0.3">
      <c r="A391" s="663" t="s">
        <v>522</v>
      </c>
      <c r="B391" s="664" t="s">
        <v>1680</v>
      </c>
      <c r="C391" s="665" t="s">
        <v>538</v>
      </c>
      <c r="D391" s="666" t="s">
        <v>1684</v>
      </c>
      <c r="E391" s="665" t="s">
        <v>544</v>
      </c>
      <c r="F391" s="666" t="s">
        <v>1686</v>
      </c>
      <c r="G391" s="665" t="s">
        <v>552</v>
      </c>
      <c r="H391" s="665" t="s">
        <v>722</v>
      </c>
      <c r="I391" s="665" t="s">
        <v>723</v>
      </c>
      <c r="J391" s="665" t="s">
        <v>724</v>
      </c>
      <c r="K391" s="665" t="s">
        <v>725</v>
      </c>
      <c r="L391" s="667">
        <v>60.669999999999995</v>
      </c>
      <c r="M391" s="667">
        <v>2</v>
      </c>
      <c r="N391" s="668">
        <v>121.33999999999999</v>
      </c>
    </row>
    <row r="392" spans="1:14" ht="14.4" customHeight="1" x14ac:dyDescent="0.3">
      <c r="A392" s="663" t="s">
        <v>522</v>
      </c>
      <c r="B392" s="664" t="s">
        <v>1680</v>
      </c>
      <c r="C392" s="665" t="s">
        <v>538</v>
      </c>
      <c r="D392" s="666" t="s">
        <v>1684</v>
      </c>
      <c r="E392" s="665" t="s">
        <v>544</v>
      </c>
      <c r="F392" s="666" t="s">
        <v>1686</v>
      </c>
      <c r="G392" s="665" t="s">
        <v>552</v>
      </c>
      <c r="H392" s="665" t="s">
        <v>812</v>
      </c>
      <c r="I392" s="665" t="s">
        <v>813</v>
      </c>
      <c r="J392" s="665" t="s">
        <v>802</v>
      </c>
      <c r="K392" s="665" t="s">
        <v>814</v>
      </c>
      <c r="L392" s="667">
        <v>27.670000000000023</v>
      </c>
      <c r="M392" s="667">
        <v>2</v>
      </c>
      <c r="N392" s="668">
        <v>55.340000000000046</v>
      </c>
    </row>
    <row r="393" spans="1:14" ht="14.4" customHeight="1" x14ac:dyDescent="0.3">
      <c r="A393" s="663" t="s">
        <v>522</v>
      </c>
      <c r="B393" s="664" t="s">
        <v>1680</v>
      </c>
      <c r="C393" s="665" t="s">
        <v>538</v>
      </c>
      <c r="D393" s="666" t="s">
        <v>1684</v>
      </c>
      <c r="E393" s="665" t="s">
        <v>544</v>
      </c>
      <c r="F393" s="666" t="s">
        <v>1686</v>
      </c>
      <c r="G393" s="665" t="s">
        <v>552</v>
      </c>
      <c r="H393" s="665" t="s">
        <v>1649</v>
      </c>
      <c r="I393" s="665" t="s">
        <v>1650</v>
      </c>
      <c r="J393" s="665" t="s">
        <v>1651</v>
      </c>
      <c r="K393" s="665"/>
      <c r="L393" s="667">
        <v>421.01991775647627</v>
      </c>
      <c r="M393" s="667">
        <v>2</v>
      </c>
      <c r="N393" s="668">
        <v>842.03983551295255</v>
      </c>
    </row>
    <row r="394" spans="1:14" ht="14.4" customHeight="1" x14ac:dyDescent="0.3">
      <c r="A394" s="663" t="s">
        <v>522</v>
      </c>
      <c r="B394" s="664" t="s">
        <v>1680</v>
      </c>
      <c r="C394" s="665" t="s">
        <v>538</v>
      </c>
      <c r="D394" s="666" t="s">
        <v>1684</v>
      </c>
      <c r="E394" s="665" t="s">
        <v>544</v>
      </c>
      <c r="F394" s="666" t="s">
        <v>1686</v>
      </c>
      <c r="G394" s="665" t="s">
        <v>552</v>
      </c>
      <c r="H394" s="665" t="s">
        <v>867</v>
      </c>
      <c r="I394" s="665" t="s">
        <v>868</v>
      </c>
      <c r="J394" s="665" t="s">
        <v>869</v>
      </c>
      <c r="K394" s="665" t="s">
        <v>870</v>
      </c>
      <c r="L394" s="667">
        <v>188.88</v>
      </c>
      <c r="M394" s="667">
        <v>1</v>
      </c>
      <c r="N394" s="668">
        <v>188.88</v>
      </c>
    </row>
    <row r="395" spans="1:14" ht="14.4" customHeight="1" x14ac:dyDescent="0.3">
      <c r="A395" s="663" t="s">
        <v>522</v>
      </c>
      <c r="B395" s="664" t="s">
        <v>1680</v>
      </c>
      <c r="C395" s="665" t="s">
        <v>538</v>
      </c>
      <c r="D395" s="666" t="s">
        <v>1684</v>
      </c>
      <c r="E395" s="665" t="s">
        <v>544</v>
      </c>
      <c r="F395" s="666" t="s">
        <v>1686</v>
      </c>
      <c r="G395" s="665" t="s">
        <v>552</v>
      </c>
      <c r="H395" s="665" t="s">
        <v>913</v>
      </c>
      <c r="I395" s="665" t="s">
        <v>914</v>
      </c>
      <c r="J395" s="665" t="s">
        <v>577</v>
      </c>
      <c r="K395" s="665" t="s">
        <v>915</v>
      </c>
      <c r="L395" s="667">
        <v>69.499230769230778</v>
      </c>
      <c r="M395" s="667">
        <v>13</v>
      </c>
      <c r="N395" s="668">
        <v>903.49000000000012</v>
      </c>
    </row>
    <row r="396" spans="1:14" ht="14.4" customHeight="1" x14ac:dyDescent="0.3">
      <c r="A396" s="663" t="s">
        <v>522</v>
      </c>
      <c r="B396" s="664" t="s">
        <v>1680</v>
      </c>
      <c r="C396" s="665" t="s">
        <v>538</v>
      </c>
      <c r="D396" s="666" t="s">
        <v>1684</v>
      </c>
      <c r="E396" s="665" t="s">
        <v>544</v>
      </c>
      <c r="F396" s="666" t="s">
        <v>1686</v>
      </c>
      <c r="G396" s="665" t="s">
        <v>552</v>
      </c>
      <c r="H396" s="665" t="s">
        <v>916</v>
      </c>
      <c r="I396" s="665" t="s">
        <v>917</v>
      </c>
      <c r="J396" s="665" t="s">
        <v>918</v>
      </c>
      <c r="K396" s="665" t="s">
        <v>598</v>
      </c>
      <c r="L396" s="667">
        <v>41.930000000000014</v>
      </c>
      <c r="M396" s="667">
        <v>3</v>
      </c>
      <c r="N396" s="668">
        <v>125.79000000000003</v>
      </c>
    </row>
    <row r="397" spans="1:14" ht="14.4" customHeight="1" x14ac:dyDescent="0.3">
      <c r="A397" s="663" t="s">
        <v>522</v>
      </c>
      <c r="B397" s="664" t="s">
        <v>1680</v>
      </c>
      <c r="C397" s="665" t="s">
        <v>538</v>
      </c>
      <c r="D397" s="666" t="s">
        <v>1684</v>
      </c>
      <c r="E397" s="665" t="s">
        <v>544</v>
      </c>
      <c r="F397" s="666" t="s">
        <v>1686</v>
      </c>
      <c r="G397" s="665" t="s">
        <v>552</v>
      </c>
      <c r="H397" s="665" t="s">
        <v>935</v>
      </c>
      <c r="I397" s="665" t="s">
        <v>936</v>
      </c>
      <c r="J397" s="665" t="s">
        <v>937</v>
      </c>
      <c r="K397" s="665" t="s">
        <v>938</v>
      </c>
      <c r="L397" s="667">
        <v>152.18318827015574</v>
      </c>
      <c r="M397" s="667">
        <v>260</v>
      </c>
      <c r="N397" s="668">
        <v>39567.628950240491</v>
      </c>
    </row>
    <row r="398" spans="1:14" ht="14.4" customHeight="1" x14ac:dyDescent="0.3">
      <c r="A398" s="663" t="s">
        <v>522</v>
      </c>
      <c r="B398" s="664" t="s">
        <v>1680</v>
      </c>
      <c r="C398" s="665" t="s">
        <v>538</v>
      </c>
      <c r="D398" s="666" t="s">
        <v>1684</v>
      </c>
      <c r="E398" s="665" t="s">
        <v>544</v>
      </c>
      <c r="F398" s="666" t="s">
        <v>1686</v>
      </c>
      <c r="G398" s="665" t="s">
        <v>552</v>
      </c>
      <c r="H398" s="665" t="s">
        <v>1652</v>
      </c>
      <c r="I398" s="665" t="s">
        <v>820</v>
      </c>
      <c r="J398" s="665" t="s">
        <v>1653</v>
      </c>
      <c r="K398" s="665"/>
      <c r="L398" s="667">
        <v>350.9313729937183</v>
      </c>
      <c r="M398" s="667">
        <v>20</v>
      </c>
      <c r="N398" s="668">
        <v>7018.6274598743657</v>
      </c>
    </row>
    <row r="399" spans="1:14" ht="14.4" customHeight="1" x14ac:dyDescent="0.3">
      <c r="A399" s="663" t="s">
        <v>522</v>
      </c>
      <c r="B399" s="664" t="s">
        <v>1680</v>
      </c>
      <c r="C399" s="665" t="s">
        <v>538</v>
      </c>
      <c r="D399" s="666" t="s">
        <v>1684</v>
      </c>
      <c r="E399" s="665" t="s">
        <v>544</v>
      </c>
      <c r="F399" s="666" t="s">
        <v>1686</v>
      </c>
      <c r="G399" s="665" t="s">
        <v>552</v>
      </c>
      <c r="H399" s="665" t="s">
        <v>1654</v>
      </c>
      <c r="I399" s="665" t="s">
        <v>820</v>
      </c>
      <c r="J399" s="665" t="s">
        <v>1655</v>
      </c>
      <c r="K399" s="665"/>
      <c r="L399" s="667">
        <v>274.58716346080314</v>
      </c>
      <c r="M399" s="667">
        <v>3</v>
      </c>
      <c r="N399" s="668">
        <v>823.76149038240942</v>
      </c>
    </row>
    <row r="400" spans="1:14" ht="14.4" customHeight="1" x14ac:dyDescent="0.3">
      <c r="A400" s="663" t="s">
        <v>522</v>
      </c>
      <c r="B400" s="664" t="s">
        <v>1680</v>
      </c>
      <c r="C400" s="665" t="s">
        <v>538</v>
      </c>
      <c r="D400" s="666" t="s">
        <v>1684</v>
      </c>
      <c r="E400" s="665" t="s">
        <v>544</v>
      </c>
      <c r="F400" s="666" t="s">
        <v>1686</v>
      </c>
      <c r="G400" s="665" t="s">
        <v>552</v>
      </c>
      <c r="H400" s="665" t="s">
        <v>949</v>
      </c>
      <c r="I400" s="665" t="s">
        <v>950</v>
      </c>
      <c r="J400" s="665" t="s">
        <v>951</v>
      </c>
      <c r="K400" s="665" t="s">
        <v>952</v>
      </c>
      <c r="L400" s="667">
        <v>114.19684051018243</v>
      </c>
      <c r="M400" s="667">
        <v>9</v>
      </c>
      <c r="N400" s="668">
        <v>1027.7715645916419</v>
      </c>
    </row>
    <row r="401" spans="1:14" ht="14.4" customHeight="1" x14ac:dyDescent="0.3">
      <c r="A401" s="663" t="s">
        <v>522</v>
      </c>
      <c r="B401" s="664" t="s">
        <v>1680</v>
      </c>
      <c r="C401" s="665" t="s">
        <v>538</v>
      </c>
      <c r="D401" s="666" t="s">
        <v>1684</v>
      </c>
      <c r="E401" s="665" t="s">
        <v>544</v>
      </c>
      <c r="F401" s="666" t="s">
        <v>1686</v>
      </c>
      <c r="G401" s="665" t="s">
        <v>552</v>
      </c>
      <c r="H401" s="665" t="s">
        <v>967</v>
      </c>
      <c r="I401" s="665" t="s">
        <v>820</v>
      </c>
      <c r="J401" s="665" t="s">
        <v>968</v>
      </c>
      <c r="K401" s="665" t="s">
        <v>969</v>
      </c>
      <c r="L401" s="667">
        <v>23.700600140978</v>
      </c>
      <c r="M401" s="667">
        <v>396</v>
      </c>
      <c r="N401" s="668">
        <v>9385.4376558272888</v>
      </c>
    </row>
    <row r="402" spans="1:14" ht="14.4" customHeight="1" x14ac:dyDescent="0.3">
      <c r="A402" s="663" t="s">
        <v>522</v>
      </c>
      <c r="B402" s="664" t="s">
        <v>1680</v>
      </c>
      <c r="C402" s="665" t="s">
        <v>538</v>
      </c>
      <c r="D402" s="666" t="s">
        <v>1684</v>
      </c>
      <c r="E402" s="665" t="s">
        <v>544</v>
      </c>
      <c r="F402" s="666" t="s">
        <v>1686</v>
      </c>
      <c r="G402" s="665" t="s">
        <v>552</v>
      </c>
      <c r="H402" s="665" t="s">
        <v>1656</v>
      </c>
      <c r="I402" s="665" t="s">
        <v>820</v>
      </c>
      <c r="J402" s="665" t="s">
        <v>1657</v>
      </c>
      <c r="K402" s="665"/>
      <c r="L402" s="667">
        <v>62.920313845640095</v>
      </c>
      <c r="M402" s="667">
        <v>2</v>
      </c>
      <c r="N402" s="668">
        <v>125.84062769128019</v>
      </c>
    </row>
    <row r="403" spans="1:14" ht="14.4" customHeight="1" x14ac:dyDescent="0.3">
      <c r="A403" s="663" t="s">
        <v>522</v>
      </c>
      <c r="B403" s="664" t="s">
        <v>1680</v>
      </c>
      <c r="C403" s="665" t="s">
        <v>538</v>
      </c>
      <c r="D403" s="666" t="s">
        <v>1684</v>
      </c>
      <c r="E403" s="665" t="s">
        <v>544</v>
      </c>
      <c r="F403" s="666" t="s">
        <v>1686</v>
      </c>
      <c r="G403" s="665" t="s">
        <v>552</v>
      </c>
      <c r="H403" s="665" t="s">
        <v>1658</v>
      </c>
      <c r="I403" s="665" t="s">
        <v>820</v>
      </c>
      <c r="J403" s="665" t="s">
        <v>1659</v>
      </c>
      <c r="K403" s="665" t="s">
        <v>1660</v>
      </c>
      <c r="L403" s="667">
        <v>47.149436830660832</v>
      </c>
      <c r="M403" s="667">
        <v>2</v>
      </c>
      <c r="N403" s="668">
        <v>94.298873661321664</v>
      </c>
    </row>
    <row r="404" spans="1:14" ht="14.4" customHeight="1" x14ac:dyDescent="0.3">
      <c r="A404" s="663" t="s">
        <v>522</v>
      </c>
      <c r="B404" s="664" t="s">
        <v>1680</v>
      </c>
      <c r="C404" s="665" t="s">
        <v>538</v>
      </c>
      <c r="D404" s="666" t="s">
        <v>1684</v>
      </c>
      <c r="E404" s="665" t="s">
        <v>544</v>
      </c>
      <c r="F404" s="666" t="s">
        <v>1686</v>
      </c>
      <c r="G404" s="665" t="s">
        <v>552</v>
      </c>
      <c r="H404" s="665" t="s">
        <v>1027</v>
      </c>
      <c r="I404" s="665" t="s">
        <v>1028</v>
      </c>
      <c r="J404" s="665" t="s">
        <v>1029</v>
      </c>
      <c r="K404" s="665" t="s">
        <v>1030</v>
      </c>
      <c r="L404" s="667">
        <v>52.144999999999996</v>
      </c>
      <c r="M404" s="667">
        <v>8</v>
      </c>
      <c r="N404" s="668">
        <v>417.15999999999997</v>
      </c>
    </row>
    <row r="405" spans="1:14" ht="14.4" customHeight="1" x14ac:dyDescent="0.3">
      <c r="A405" s="663" t="s">
        <v>522</v>
      </c>
      <c r="B405" s="664" t="s">
        <v>1680</v>
      </c>
      <c r="C405" s="665" t="s">
        <v>538</v>
      </c>
      <c r="D405" s="666" t="s">
        <v>1684</v>
      </c>
      <c r="E405" s="665" t="s">
        <v>544</v>
      </c>
      <c r="F405" s="666" t="s">
        <v>1686</v>
      </c>
      <c r="G405" s="665" t="s">
        <v>552</v>
      </c>
      <c r="H405" s="665" t="s">
        <v>1661</v>
      </c>
      <c r="I405" s="665" t="s">
        <v>820</v>
      </c>
      <c r="J405" s="665" t="s">
        <v>1662</v>
      </c>
      <c r="K405" s="665"/>
      <c r="L405" s="667">
        <v>178.59439535982648</v>
      </c>
      <c r="M405" s="667">
        <v>8</v>
      </c>
      <c r="N405" s="668">
        <v>1428.7551628786118</v>
      </c>
    </row>
    <row r="406" spans="1:14" ht="14.4" customHeight="1" x14ac:dyDescent="0.3">
      <c r="A406" s="663" t="s">
        <v>522</v>
      </c>
      <c r="B406" s="664" t="s">
        <v>1680</v>
      </c>
      <c r="C406" s="665" t="s">
        <v>538</v>
      </c>
      <c r="D406" s="666" t="s">
        <v>1684</v>
      </c>
      <c r="E406" s="665" t="s">
        <v>544</v>
      </c>
      <c r="F406" s="666" t="s">
        <v>1686</v>
      </c>
      <c r="G406" s="665" t="s">
        <v>552</v>
      </c>
      <c r="H406" s="665" t="s">
        <v>1663</v>
      </c>
      <c r="I406" s="665" t="s">
        <v>1664</v>
      </c>
      <c r="J406" s="665" t="s">
        <v>1665</v>
      </c>
      <c r="K406" s="665" t="s">
        <v>1666</v>
      </c>
      <c r="L406" s="667">
        <v>111.85999999999997</v>
      </c>
      <c r="M406" s="667">
        <v>1</v>
      </c>
      <c r="N406" s="668">
        <v>111.85999999999997</v>
      </c>
    </row>
    <row r="407" spans="1:14" ht="14.4" customHeight="1" x14ac:dyDescent="0.3">
      <c r="A407" s="663" t="s">
        <v>522</v>
      </c>
      <c r="B407" s="664" t="s">
        <v>1680</v>
      </c>
      <c r="C407" s="665" t="s">
        <v>538</v>
      </c>
      <c r="D407" s="666" t="s">
        <v>1684</v>
      </c>
      <c r="E407" s="665" t="s">
        <v>544</v>
      </c>
      <c r="F407" s="666" t="s">
        <v>1686</v>
      </c>
      <c r="G407" s="665" t="s">
        <v>552</v>
      </c>
      <c r="H407" s="665" t="s">
        <v>1667</v>
      </c>
      <c r="I407" s="665" t="s">
        <v>820</v>
      </c>
      <c r="J407" s="665" t="s">
        <v>1668</v>
      </c>
      <c r="K407" s="665"/>
      <c r="L407" s="667">
        <v>136.84902724452459</v>
      </c>
      <c r="M407" s="667">
        <v>3</v>
      </c>
      <c r="N407" s="668">
        <v>410.54708173357375</v>
      </c>
    </row>
    <row r="408" spans="1:14" ht="14.4" customHeight="1" x14ac:dyDescent="0.3">
      <c r="A408" s="663" t="s">
        <v>522</v>
      </c>
      <c r="B408" s="664" t="s">
        <v>1680</v>
      </c>
      <c r="C408" s="665" t="s">
        <v>538</v>
      </c>
      <c r="D408" s="666" t="s">
        <v>1684</v>
      </c>
      <c r="E408" s="665" t="s">
        <v>544</v>
      </c>
      <c r="F408" s="666" t="s">
        <v>1686</v>
      </c>
      <c r="G408" s="665" t="s">
        <v>552</v>
      </c>
      <c r="H408" s="665" t="s">
        <v>1069</v>
      </c>
      <c r="I408" s="665" t="s">
        <v>1070</v>
      </c>
      <c r="J408" s="665" t="s">
        <v>1071</v>
      </c>
      <c r="K408" s="665" t="s">
        <v>1072</v>
      </c>
      <c r="L408" s="667">
        <v>69.379801180651057</v>
      </c>
      <c r="M408" s="667">
        <v>6</v>
      </c>
      <c r="N408" s="668">
        <v>416.27880708390637</v>
      </c>
    </row>
    <row r="409" spans="1:14" ht="14.4" customHeight="1" x14ac:dyDescent="0.3">
      <c r="A409" s="663" t="s">
        <v>522</v>
      </c>
      <c r="B409" s="664" t="s">
        <v>1680</v>
      </c>
      <c r="C409" s="665" t="s">
        <v>538</v>
      </c>
      <c r="D409" s="666" t="s">
        <v>1684</v>
      </c>
      <c r="E409" s="665" t="s">
        <v>544</v>
      </c>
      <c r="F409" s="666" t="s">
        <v>1686</v>
      </c>
      <c r="G409" s="665" t="s">
        <v>552</v>
      </c>
      <c r="H409" s="665" t="s">
        <v>1669</v>
      </c>
      <c r="I409" s="665" t="s">
        <v>820</v>
      </c>
      <c r="J409" s="665" t="s">
        <v>1670</v>
      </c>
      <c r="K409" s="665" t="s">
        <v>1671</v>
      </c>
      <c r="L409" s="667">
        <v>75.02</v>
      </c>
      <c r="M409" s="667">
        <v>1</v>
      </c>
      <c r="N409" s="668">
        <v>75.02</v>
      </c>
    </row>
    <row r="410" spans="1:14" ht="14.4" customHeight="1" x14ac:dyDescent="0.3">
      <c r="A410" s="663" t="s">
        <v>522</v>
      </c>
      <c r="B410" s="664" t="s">
        <v>1680</v>
      </c>
      <c r="C410" s="665" t="s">
        <v>538</v>
      </c>
      <c r="D410" s="666" t="s">
        <v>1684</v>
      </c>
      <c r="E410" s="665" t="s">
        <v>544</v>
      </c>
      <c r="F410" s="666" t="s">
        <v>1686</v>
      </c>
      <c r="G410" s="665" t="s">
        <v>552</v>
      </c>
      <c r="H410" s="665" t="s">
        <v>1089</v>
      </c>
      <c r="I410" s="665" t="s">
        <v>1090</v>
      </c>
      <c r="J410" s="665" t="s">
        <v>550</v>
      </c>
      <c r="K410" s="665" t="s">
        <v>1091</v>
      </c>
      <c r="L410" s="667">
        <v>107.32999999999993</v>
      </c>
      <c r="M410" s="667">
        <v>1</v>
      </c>
      <c r="N410" s="668">
        <v>107.32999999999993</v>
      </c>
    </row>
    <row r="411" spans="1:14" ht="14.4" customHeight="1" x14ac:dyDescent="0.3">
      <c r="A411" s="663" t="s">
        <v>522</v>
      </c>
      <c r="B411" s="664" t="s">
        <v>1680</v>
      </c>
      <c r="C411" s="665" t="s">
        <v>538</v>
      </c>
      <c r="D411" s="666" t="s">
        <v>1684</v>
      </c>
      <c r="E411" s="665" t="s">
        <v>544</v>
      </c>
      <c r="F411" s="666" t="s">
        <v>1686</v>
      </c>
      <c r="G411" s="665" t="s">
        <v>552</v>
      </c>
      <c r="H411" s="665" t="s">
        <v>1117</v>
      </c>
      <c r="I411" s="665" t="s">
        <v>1118</v>
      </c>
      <c r="J411" s="665" t="s">
        <v>1119</v>
      </c>
      <c r="K411" s="665" t="s">
        <v>1120</v>
      </c>
      <c r="L411" s="667">
        <v>192.04999999999995</v>
      </c>
      <c r="M411" s="667">
        <v>2</v>
      </c>
      <c r="N411" s="668">
        <v>384.09999999999991</v>
      </c>
    </row>
    <row r="412" spans="1:14" ht="14.4" customHeight="1" x14ac:dyDescent="0.3">
      <c r="A412" s="663" t="s">
        <v>522</v>
      </c>
      <c r="B412" s="664" t="s">
        <v>1680</v>
      </c>
      <c r="C412" s="665" t="s">
        <v>538</v>
      </c>
      <c r="D412" s="666" t="s">
        <v>1684</v>
      </c>
      <c r="E412" s="665" t="s">
        <v>544</v>
      </c>
      <c r="F412" s="666" t="s">
        <v>1686</v>
      </c>
      <c r="G412" s="665" t="s">
        <v>552</v>
      </c>
      <c r="H412" s="665" t="s">
        <v>1121</v>
      </c>
      <c r="I412" s="665" t="s">
        <v>820</v>
      </c>
      <c r="J412" s="665" t="s">
        <v>1122</v>
      </c>
      <c r="K412" s="665"/>
      <c r="L412" s="667">
        <v>84.924849137789096</v>
      </c>
      <c r="M412" s="667">
        <v>19</v>
      </c>
      <c r="N412" s="668">
        <v>1613.5721336179929</v>
      </c>
    </row>
    <row r="413" spans="1:14" ht="14.4" customHeight="1" x14ac:dyDescent="0.3">
      <c r="A413" s="663" t="s">
        <v>522</v>
      </c>
      <c r="B413" s="664" t="s">
        <v>1680</v>
      </c>
      <c r="C413" s="665" t="s">
        <v>538</v>
      </c>
      <c r="D413" s="666" t="s">
        <v>1684</v>
      </c>
      <c r="E413" s="665" t="s">
        <v>544</v>
      </c>
      <c r="F413" s="666" t="s">
        <v>1686</v>
      </c>
      <c r="G413" s="665" t="s">
        <v>552</v>
      </c>
      <c r="H413" s="665" t="s">
        <v>1672</v>
      </c>
      <c r="I413" s="665" t="s">
        <v>588</v>
      </c>
      <c r="J413" s="665" t="s">
        <v>1673</v>
      </c>
      <c r="K413" s="665" t="s">
        <v>1674</v>
      </c>
      <c r="L413" s="667">
        <v>100.68306529075927</v>
      </c>
      <c r="M413" s="667">
        <v>5</v>
      </c>
      <c r="N413" s="668">
        <v>503.41532645379635</v>
      </c>
    </row>
    <row r="414" spans="1:14" ht="14.4" customHeight="1" x14ac:dyDescent="0.3">
      <c r="A414" s="663" t="s">
        <v>522</v>
      </c>
      <c r="B414" s="664" t="s">
        <v>1680</v>
      </c>
      <c r="C414" s="665" t="s">
        <v>538</v>
      </c>
      <c r="D414" s="666" t="s">
        <v>1684</v>
      </c>
      <c r="E414" s="665" t="s">
        <v>544</v>
      </c>
      <c r="F414" s="666" t="s">
        <v>1686</v>
      </c>
      <c r="G414" s="665" t="s">
        <v>552</v>
      </c>
      <c r="H414" s="665" t="s">
        <v>1132</v>
      </c>
      <c r="I414" s="665" t="s">
        <v>820</v>
      </c>
      <c r="J414" s="665" t="s">
        <v>1133</v>
      </c>
      <c r="K414" s="665"/>
      <c r="L414" s="667">
        <v>70.419999345469492</v>
      </c>
      <c r="M414" s="667">
        <v>13</v>
      </c>
      <c r="N414" s="668">
        <v>915.45999149110332</v>
      </c>
    </row>
    <row r="415" spans="1:14" ht="14.4" customHeight="1" x14ac:dyDescent="0.3">
      <c r="A415" s="663" t="s">
        <v>522</v>
      </c>
      <c r="B415" s="664" t="s">
        <v>1680</v>
      </c>
      <c r="C415" s="665" t="s">
        <v>538</v>
      </c>
      <c r="D415" s="666" t="s">
        <v>1684</v>
      </c>
      <c r="E415" s="665" t="s">
        <v>544</v>
      </c>
      <c r="F415" s="666" t="s">
        <v>1686</v>
      </c>
      <c r="G415" s="665" t="s">
        <v>552</v>
      </c>
      <c r="H415" s="665" t="s">
        <v>1675</v>
      </c>
      <c r="I415" s="665" t="s">
        <v>820</v>
      </c>
      <c r="J415" s="665" t="s">
        <v>1676</v>
      </c>
      <c r="K415" s="665" t="s">
        <v>1677</v>
      </c>
      <c r="L415" s="667">
        <v>42.380818647602382</v>
      </c>
      <c r="M415" s="667">
        <v>1</v>
      </c>
      <c r="N415" s="668">
        <v>42.380818647602382</v>
      </c>
    </row>
    <row r="416" spans="1:14" ht="14.4" customHeight="1" x14ac:dyDescent="0.3">
      <c r="A416" s="663" t="s">
        <v>522</v>
      </c>
      <c r="B416" s="664" t="s">
        <v>1680</v>
      </c>
      <c r="C416" s="665" t="s">
        <v>538</v>
      </c>
      <c r="D416" s="666" t="s">
        <v>1684</v>
      </c>
      <c r="E416" s="665" t="s">
        <v>544</v>
      </c>
      <c r="F416" s="666" t="s">
        <v>1686</v>
      </c>
      <c r="G416" s="665" t="s">
        <v>552</v>
      </c>
      <c r="H416" s="665" t="s">
        <v>1151</v>
      </c>
      <c r="I416" s="665" t="s">
        <v>1152</v>
      </c>
      <c r="J416" s="665" t="s">
        <v>1153</v>
      </c>
      <c r="K416" s="665"/>
      <c r="L416" s="667">
        <v>163.56999162009708</v>
      </c>
      <c r="M416" s="667">
        <v>1</v>
      </c>
      <c r="N416" s="668">
        <v>163.56999162009708</v>
      </c>
    </row>
    <row r="417" spans="1:14" ht="14.4" customHeight="1" x14ac:dyDescent="0.3">
      <c r="A417" s="663" t="s">
        <v>522</v>
      </c>
      <c r="B417" s="664" t="s">
        <v>1680</v>
      </c>
      <c r="C417" s="665" t="s">
        <v>538</v>
      </c>
      <c r="D417" s="666" t="s">
        <v>1684</v>
      </c>
      <c r="E417" s="665" t="s">
        <v>544</v>
      </c>
      <c r="F417" s="666" t="s">
        <v>1686</v>
      </c>
      <c r="G417" s="665" t="s">
        <v>552</v>
      </c>
      <c r="H417" s="665" t="s">
        <v>1678</v>
      </c>
      <c r="I417" s="665" t="s">
        <v>820</v>
      </c>
      <c r="J417" s="665" t="s">
        <v>1679</v>
      </c>
      <c r="K417" s="665"/>
      <c r="L417" s="667">
        <v>30.780000000000012</v>
      </c>
      <c r="M417" s="667">
        <v>3</v>
      </c>
      <c r="N417" s="668">
        <v>92.340000000000032</v>
      </c>
    </row>
    <row r="418" spans="1:14" ht="14.4" customHeight="1" x14ac:dyDescent="0.3">
      <c r="A418" s="663" t="s">
        <v>522</v>
      </c>
      <c r="B418" s="664" t="s">
        <v>1680</v>
      </c>
      <c r="C418" s="665" t="s">
        <v>538</v>
      </c>
      <c r="D418" s="666" t="s">
        <v>1684</v>
      </c>
      <c r="E418" s="665" t="s">
        <v>544</v>
      </c>
      <c r="F418" s="666" t="s">
        <v>1686</v>
      </c>
      <c r="G418" s="665" t="s">
        <v>552</v>
      </c>
      <c r="H418" s="665" t="s">
        <v>1627</v>
      </c>
      <c r="I418" s="665" t="s">
        <v>820</v>
      </c>
      <c r="J418" s="665" t="s">
        <v>1628</v>
      </c>
      <c r="K418" s="665"/>
      <c r="L418" s="667">
        <v>45.830000000000005</v>
      </c>
      <c r="M418" s="667">
        <v>3</v>
      </c>
      <c r="N418" s="668">
        <v>137.49</v>
      </c>
    </row>
    <row r="419" spans="1:14" ht="14.4" customHeight="1" x14ac:dyDescent="0.3">
      <c r="A419" s="663" t="s">
        <v>522</v>
      </c>
      <c r="B419" s="664" t="s">
        <v>1680</v>
      </c>
      <c r="C419" s="665" t="s">
        <v>538</v>
      </c>
      <c r="D419" s="666" t="s">
        <v>1684</v>
      </c>
      <c r="E419" s="665" t="s">
        <v>544</v>
      </c>
      <c r="F419" s="666" t="s">
        <v>1686</v>
      </c>
      <c r="G419" s="665" t="s">
        <v>552</v>
      </c>
      <c r="H419" s="665" t="s">
        <v>1629</v>
      </c>
      <c r="I419" s="665" t="s">
        <v>820</v>
      </c>
      <c r="J419" s="665" t="s">
        <v>1630</v>
      </c>
      <c r="K419" s="665"/>
      <c r="L419" s="667">
        <v>45.83</v>
      </c>
      <c r="M419" s="667">
        <v>5</v>
      </c>
      <c r="N419" s="668">
        <v>229.14999999999998</v>
      </c>
    </row>
    <row r="420" spans="1:14" ht="14.4" customHeight="1" x14ac:dyDescent="0.3">
      <c r="A420" s="663" t="s">
        <v>522</v>
      </c>
      <c r="B420" s="664" t="s">
        <v>1680</v>
      </c>
      <c r="C420" s="665" t="s">
        <v>538</v>
      </c>
      <c r="D420" s="666" t="s">
        <v>1684</v>
      </c>
      <c r="E420" s="665" t="s">
        <v>544</v>
      </c>
      <c r="F420" s="666" t="s">
        <v>1686</v>
      </c>
      <c r="G420" s="665" t="s">
        <v>552</v>
      </c>
      <c r="H420" s="665" t="s">
        <v>1631</v>
      </c>
      <c r="I420" s="665" t="s">
        <v>1631</v>
      </c>
      <c r="J420" s="665" t="s">
        <v>554</v>
      </c>
      <c r="K420" s="665" t="s">
        <v>1632</v>
      </c>
      <c r="L420" s="667">
        <v>231</v>
      </c>
      <c r="M420" s="667">
        <v>1</v>
      </c>
      <c r="N420" s="668">
        <v>231</v>
      </c>
    </row>
    <row r="421" spans="1:14" ht="14.4" customHeight="1" x14ac:dyDescent="0.3">
      <c r="A421" s="663" t="s">
        <v>522</v>
      </c>
      <c r="B421" s="664" t="s">
        <v>1680</v>
      </c>
      <c r="C421" s="665" t="s">
        <v>538</v>
      </c>
      <c r="D421" s="666" t="s">
        <v>1684</v>
      </c>
      <c r="E421" s="665" t="s">
        <v>544</v>
      </c>
      <c r="F421" s="666" t="s">
        <v>1686</v>
      </c>
      <c r="G421" s="665" t="s">
        <v>1188</v>
      </c>
      <c r="H421" s="665" t="s">
        <v>1192</v>
      </c>
      <c r="I421" s="665" t="s">
        <v>1193</v>
      </c>
      <c r="J421" s="665" t="s">
        <v>1194</v>
      </c>
      <c r="K421" s="665" t="s">
        <v>1195</v>
      </c>
      <c r="L421" s="667">
        <v>34.75</v>
      </c>
      <c r="M421" s="667">
        <v>15</v>
      </c>
      <c r="N421" s="668">
        <v>521.25</v>
      </c>
    </row>
    <row r="422" spans="1:14" ht="14.4" customHeight="1" x14ac:dyDescent="0.3">
      <c r="A422" s="663" t="s">
        <v>522</v>
      </c>
      <c r="B422" s="664" t="s">
        <v>1680</v>
      </c>
      <c r="C422" s="665" t="s">
        <v>538</v>
      </c>
      <c r="D422" s="666" t="s">
        <v>1684</v>
      </c>
      <c r="E422" s="665" t="s">
        <v>544</v>
      </c>
      <c r="F422" s="666" t="s">
        <v>1686</v>
      </c>
      <c r="G422" s="665" t="s">
        <v>1188</v>
      </c>
      <c r="H422" s="665" t="s">
        <v>1316</v>
      </c>
      <c r="I422" s="665" t="s">
        <v>1316</v>
      </c>
      <c r="J422" s="665" t="s">
        <v>1317</v>
      </c>
      <c r="K422" s="665" t="s">
        <v>1318</v>
      </c>
      <c r="L422" s="667">
        <v>169.04</v>
      </c>
      <c r="M422" s="667">
        <v>1</v>
      </c>
      <c r="N422" s="668">
        <v>169.04</v>
      </c>
    </row>
    <row r="423" spans="1:14" ht="14.4" customHeight="1" x14ac:dyDescent="0.3">
      <c r="A423" s="663" t="s">
        <v>522</v>
      </c>
      <c r="B423" s="664" t="s">
        <v>1680</v>
      </c>
      <c r="C423" s="665" t="s">
        <v>538</v>
      </c>
      <c r="D423" s="666" t="s">
        <v>1684</v>
      </c>
      <c r="E423" s="665" t="s">
        <v>1428</v>
      </c>
      <c r="F423" s="666" t="s">
        <v>1689</v>
      </c>
      <c r="G423" s="665" t="s">
        <v>552</v>
      </c>
      <c r="H423" s="665" t="s">
        <v>1435</v>
      </c>
      <c r="I423" s="665" t="s">
        <v>1436</v>
      </c>
      <c r="J423" s="665" t="s">
        <v>1437</v>
      </c>
      <c r="K423" s="665" t="s">
        <v>1438</v>
      </c>
      <c r="L423" s="667">
        <v>39.97</v>
      </c>
      <c r="M423" s="667">
        <v>3</v>
      </c>
      <c r="N423" s="668">
        <v>119.91</v>
      </c>
    </row>
    <row r="424" spans="1:14" ht="14.4" customHeight="1" x14ac:dyDescent="0.3">
      <c r="A424" s="663" t="s">
        <v>522</v>
      </c>
      <c r="B424" s="664" t="s">
        <v>1680</v>
      </c>
      <c r="C424" s="665" t="s">
        <v>538</v>
      </c>
      <c r="D424" s="666" t="s">
        <v>1684</v>
      </c>
      <c r="E424" s="665" t="s">
        <v>1428</v>
      </c>
      <c r="F424" s="666" t="s">
        <v>1689</v>
      </c>
      <c r="G424" s="665" t="s">
        <v>552</v>
      </c>
      <c r="H424" s="665" t="s">
        <v>1474</v>
      </c>
      <c r="I424" s="665" t="s">
        <v>1475</v>
      </c>
      <c r="J424" s="665" t="s">
        <v>1476</v>
      </c>
      <c r="K424" s="665" t="s">
        <v>594</v>
      </c>
      <c r="L424" s="667">
        <v>73.440000000000026</v>
      </c>
      <c r="M424" s="667">
        <v>2</v>
      </c>
      <c r="N424" s="668">
        <v>146.88000000000005</v>
      </c>
    </row>
    <row r="425" spans="1:14" ht="14.4" customHeight="1" x14ac:dyDescent="0.3">
      <c r="A425" s="663" t="s">
        <v>522</v>
      </c>
      <c r="B425" s="664" t="s">
        <v>1680</v>
      </c>
      <c r="C425" s="665" t="s">
        <v>538</v>
      </c>
      <c r="D425" s="666" t="s">
        <v>1684</v>
      </c>
      <c r="E425" s="665" t="s">
        <v>1428</v>
      </c>
      <c r="F425" s="666" t="s">
        <v>1689</v>
      </c>
      <c r="G425" s="665" t="s">
        <v>552</v>
      </c>
      <c r="H425" s="665" t="s">
        <v>1484</v>
      </c>
      <c r="I425" s="665" t="s">
        <v>1485</v>
      </c>
      <c r="J425" s="665" t="s">
        <v>1486</v>
      </c>
      <c r="K425" s="665" t="s">
        <v>1487</v>
      </c>
      <c r="L425" s="667">
        <v>54.95676321505632</v>
      </c>
      <c r="M425" s="667">
        <v>3</v>
      </c>
      <c r="N425" s="668">
        <v>164.87028964516895</v>
      </c>
    </row>
    <row r="426" spans="1:14" ht="14.4" customHeight="1" x14ac:dyDescent="0.3">
      <c r="A426" s="663" t="s">
        <v>522</v>
      </c>
      <c r="B426" s="664" t="s">
        <v>1680</v>
      </c>
      <c r="C426" s="665" t="s">
        <v>541</v>
      </c>
      <c r="D426" s="666" t="s">
        <v>1685</v>
      </c>
      <c r="E426" s="665" t="s">
        <v>544</v>
      </c>
      <c r="F426" s="666" t="s">
        <v>1686</v>
      </c>
      <c r="G426" s="665" t="s">
        <v>552</v>
      </c>
      <c r="H426" s="665" t="s">
        <v>587</v>
      </c>
      <c r="I426" s="665" t="s">
        <v>588</v>
      </c>
      <c r="J426" s="665" t="s">
        <v>589</v>
      </c>
      <c r="K426" s="665" t="s">
        <v>590</v>
      </c>
      <c r="L426" s="667">
        <v>72.262383531838594</v>
      </c>
      <c r="M426" s="667">
        <v>2</v>
      </c>
      <c r="N426" s="668">
        <v>144.52476706367719</v>
      </c>
    </row>
    <row r="427" spans="1:14" ht="14.4" customHeight="1" x14ac:dyDescent="0.3">
      <c r="A427" s="663" t="s">
        <v>522</v>
      </c>
      <c r="B427" s="664" t="s">
        <v>1680</v>
      </c>
      <c r="C427" s="665" t="s">
        <v>541</v>
      </c>
      <c r="D427" s="666" t="s">
        <v>1685</v>
      </c>
      <c r="E427" s="665" t="s">
        <v>544</v>
      </c>
      <c r="F427" s="666" t="s">
        <v>1686</v>
      </c>
      <c r="G427" s="665" t="s">
        <v>552</v>
      </c>
      <c r="H427" s="665" t="s">
        <v>935</v>
      </c>
      <c r="I427" s="665" t="s">
        <v>936</v>
      </c>
      <c r="J427" s="665" t="s">
        <v>937</v>
      </c>
      <c r="K427" s="665" t="s">
        <v>938</v>
      </c>
      <c r="L427" s="667">
        <v>152.15999999999997</v>
      </c>
      <c r="M427" s="667">
        <v>60</v>
      </c>
      <c r="N427" s="668">
        <v>9129.5999999999985</v>
      </c>
    </row>
    <row r="428" spans="1:14" ht="14.4" customHeight="1" x14ac:dyDescent="0.3">
      <c r="A428" s="663" t="s">
        <v>522</v>
      </c>
      <c r="B428" s="664" t="s">
        <v>1680</v>
      </c>
      <c r="C428" s="665" t="s">
        <v>541</v>
      </c>
      <c r="D428" s="666" t="s">
        <v>1685</v>
      </c>
      <c r="E428" s="665" t="s">
        <v>544</v>
      </c>
      <c r="F428" s="666" t="s">
        <v>1686</v>
      </c>
      <c r="G428" s="665" t="s">
        <v>552</v>
      </c>
      <c r="H428" s="665" t="s">
        <v>1593</v>
      </c>
      <c r="I428" s="665" t="s">
        <v>1594</v>
      </c>
      <c r="J428" s="665" t="s">
        <v>1595</v>
      </c>
      <c r="K428" s="665" t="s">
        <v>1596</v>
      </c>
      <c r="L428" s="667">
        <v>275.30944829166333</v>
      </c>
      <c r="M428" s="667">
        <v>3</v>
      </c>
      <c r="N428" s="668">
        <v>825.92834487498999</v>
      </c>
    </row>
    <row r="429" spans="1:14" ht="14.4" customHeight="1" x14ac:dyDescent="0.3">
      <c r="A429" s="663" t="s">
        <v>522</v>
      </c>
      <c r="B429" s="664" t="s">
        <v>1680</v>
      </c>
      <c r="C429" s="665" t="s">
        <v>541</v>
      </c>
      <c r="D429" s="666" t="s">
        <v>1685</v>
      </c>
      <c r="E429" s="665" t="s">
        <v>544</v>
      </c>
      <c r="F429" s="666" t="s">
        <v>1686</v>
      </c>
      <c r="G429" s="665" t="s">
        <v>552</v>
      </c>
      <c r="H429" s="665" t="s">
        <v>1121</v>
      </c>
      <c r="I429" s="665" t="s">
        <v>820</v>
      </c>
      <c r="J429" s="665" t="s">
        <v>1122</v>
      </c>
      <c r="K429" s="665"/>
      <c r="L429" s="667">
        <v>67.672333201991464</v>
      </c>
      <c r="M429" s="667">
        <v>2</v>
      </c>
      <c r="N429" s="668">
        <v>135.34466640398293</v>
      </c>
    </row>
    <row r="430" spans="1:14" ht="14.4" customHeight="1" x14ac:dyDescent="0.3">
      <c r="A430" s="663" t="s">
        <v>522</v>
      </c>
      <c r="B430" s="664" t="s">
        <v>1680</v>
      </c>
      <c r="C430" s="665" t="s">
        <v>541</v>
      </c>
      <c r="D430" s="666" t="s">
        <v>1685</v>
      </c>
      <c r="E430" s="665" t="s">
        <v>544</v>
      </c>
      <c r="F430" s="666" t="s">
        <v>1686</v>
      </c>
      <c r="G430" s="665" t="s">
        <v>552</v>
      </c>
      <c r="H430" s="665" t="s">
        <v>1615</v>
      </c>
      <c r="I430" s="665" t="s">
        <v>820</v>
      </c>
      <c r="J430" s="665" t="s">
        <v>1616</v>
      </c>
      <c r="K430" s="665"/>
      <c r="L430" s="667">
        <v>251.74082132505757</v>
      </c>
      <c r="M430" s="667">
        <v>2</v>
      </c>
      <c r="N430" s="668">
        <v>503.48164265011513</v>
      </c>
    </row>
    <row r="431" spans="1:14" ht="14.4" customHeight="1" x14ac:dyDescent="0.3">
      <c r="A431" s="663" t="s">
        <v>522</v>
      </c>
      <c r="B431" s="664" t="s">
        <v>1680</v>
      </c>
      <c r="C431" s="665" t="s">
        <v>541</v>
      </c>
      <c r="D431" s="666" t="s">
        <v>1685</v>
      </c>
      <c r="E431" s="665" t="s">
        <v>544</v>
      </c>
      <c r="F431" s="666" t="s">
        <v>1686</v>
      </c>
      <c r="G431" s="665" t="s">
        <v>552</v>
      </c>
      <c r="H431" s="665" t="s">
        <v>1132</v>
      </c>
      <c r="I431" s="665" t="s">
        <v>820</v>
      </c>
      <c r="J431" s="665" t="s">
        <v>1133</v>
      </c>
      <c r="K431" s="665"/>
      <c r="L431" s="667">
        <v>69.86099999999999</v>
      </c>
      <c r="M431" s="667">
        <v>50</v>
      </c>
      <c r="N431" s="668">
        <v>3493.0499999999997</v>
      </c>
    </row>
    <row r="432" spans="1:14" ht="14.4" customHeight="1" x14ac:dyDescent="0.3">
      <c r="A432" s="663" t="s">
        <v>522</v>
      </c>
      <c r="B432" s="664" t="s">
        <v>1680</v>
      </c>
      <c r="C432" s="665" t="s">
        <v>541</v>
      </c>
      <c r="D432" s="666" t="s">
        <v>1685</v>
      </c>
      <c r="E432" s="665" t="s">
        <v>544</v>
      </c>
      <c r="F432" s="666" t="s">
        <v>1686</v>
      </c>
      <c r="G432" s="665" t="s">
        <v>552</v>
      </c>
      <c r="H432" s="665" t="s">
        <v>1625</v>
      </c>
      <c r="I432" s="665" t="s">
        <v>820</v>
      </c>
      <c r="J432" s="665" t="s">
        <v>1626</v>
      </c>
      <c r="K432" s="665"/>
      <c r="L432" s="667">
        <v>45.83</v>
      </c>
      <c r="M432" s="667">
        <v>5</v>
      </c>
      <c r="N432" s="668">
        <v>229.14999999999998</v>
      </c>
    </row>
    <row r="433" spans="1:14" ht="14.4" customHeight="1" x14ac:dyDescent="0.3">
      <c r="A433" s="663" t="s">
        <v>522</v>
      </c>
      <c r="B433" s="664" t="s">
        <v>1680</v>
      </c>
      <c r="C433" s="665" t="s">
        <v>541</v>
      </c>
      <c r="D433" s="666" t="s">
        <v>1685</v>
      </c>
      <c r="E433" s="665" t="s">
        <v>544</v>
      </c>
      <c r="F433" s="666" t="s">
        <v>1686</v>
      </c>
      <c r="G433" s="665" t="s">
        <v>552</v>
      </c>
      <c r="H433" s="665" t="s">
        <v>1627</v>
      </c>
      <c r="I433" s="665" t="s">
        <v>820</v>
      </c>
      <c r="J433" s="665" t="s">
        <v>1628</v>
      </c>
      <c r="K433" s="665"/>
      <c r="L433" s="667">
        <v>45.830000000000005</v>
      </c>
      <c r="M433" s="667">
        <v>5</v>
      </c>
      <c r="N433" s="668">
        <v>229.15000000000003</v>
      </c>
    </row>
    <row r="434" spans="1:14" ht="14.4" customHeight="1" x14ac:dyDescent="0.3">
      <c r="A434" s="663" t="s">
        <v>522</v>
      </c>
      <c r="B434" s="664" t="s">
        <v>1680</v>
      </c>
      <c r="C434" s="665" t="s">
        <v>541</v>
      </c>
      <c r="D434" s="666" t="s">
        <v>1685</v>
      </c>
      <c r="E434" s="665" t="s">
        <v>544</v>
      </c>
      <c r="F434" s="666" t="s">
        <v>1686</v>
      </c>
      <c r="G434" s="665" t="s">
        <v>552</v>
      </c>
      <c r="H434" s="665" t="s">
        <v>1629</v>
      </c>
      <c r="I434" s="665" t="s">
        <v>820</v>
      </c>
      <c r="J434" s="665" t="s">
        <v>1630</v>
      </c>
      <c r="K434" s="665"/>
      <c r="L434" s="667">
        <v>45.830000000000005</v>
      </c>
      <c r="M434" s="667">
        <v>8</v>
      </c>
      <c r="N434" s="668">
        <v>366.64000000000004</v>
      </c>
    </row>
    <row r="435" spans="1:14" ht="14.4" customHeight="1" thickBot="1" x14ac:dyDescent="0.35">
      <c r="A435" s="669" t="s">
        <v>522</v>
      </c>
      <c r="B435" s="670" t="s">
        <v>1680</v>
      </c>
      <c r="C435" s="671" t="s">
        <v>541</v>
      </c>
      <c r="D435" s="672" t="s">
        <v>1685</v>
      </c>
      <c r="E435" s="671" t="s">
        <v>544</v>
      </c>
      <c r="F435" s="672" t="s">
        <v>1686</v>
      </c>
      <c r="G435" s="671" t="s">
        <v>1188</v>
      </c>
      <c r="H435" s="671" t="s">
        <v>1316</v>
      </c>
      <c r="I435" s="671" t="s">
        <v>1316</v>
      </c>
      <c r="J435" s="671" t="s">
        <v>1317</v>
      </c>
      <c r="K435" s="671" t="s">
        <v>1318</v>
      </c>
      <c r="L435" s="673">
        <v>169.04000000000002</v>
      </c>
      <c r="M435" s="673">
        <v>5</v>
      </c>
      <c r="N435" s="674">
        <v>845.2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5" t="s">
        <v>185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689" t="s">
        <v>1693</v>
      </c>
      <c r="B5" s="661">
        <v>4561.4799999999996</v>
      </c>
      <c r="C5" s="679">
        <v>3.307108270563764E-2</v>
      </c>
      <c r="D5" s="661">
        <v>133368.08343767971</v>
      </c>
      <c r="E5" s="679">
        <v>0.96692891729436226</v>
      </c>
      <c r="F5" s="662">
        <v>137929.56343767972</v>
      </c>
    </row>
    <row r="6" spans="1:6" ht="14.4" customHeight="1" x14ac:dyDescent="0.3">
      <c r="A6" s="690" t="s">
        <v>1694</v>
      </c>
      <c r="B6" s="667"/>
      <c r="C6" s="680">
        <v>0</v>
      </c>
      <c r="D6" s="667">
        <v>173.75000000000006</v>
      </c>
      <c r="E6" s="680">
        <v>1</v>
      </c>
      <c r="F6" s="668">
        <v>173.75000000000006</v>
      </c>
    </row>
    <row r="7" spans="1:6" ht="14.4" customHeight="1" x14ac:dyDescent="0.3">
      <c r="A7" s="690" t="s">
        <v>1695</v>
      </c>
      <c r="B7" s="667"/>
      <c r="C7" s="680">
        <v>0</v>
      </c>
      <c r="D7" s="667">
        <v>83.53</v>
      </c>
      <c r="E7" s="680">
        <v>1</v>
      </c>
      <c r="F7" s="668">
        <v>83.53</v>
      </c>
    </row>
    <row r="8" spans="1:6" ht="14.4" customHeight="1" thickBot="1" x14ac:dyDescent="0.35">
      <c r="A8" s="691" t="s">
        <v>1696</v>
      </c>
      <c r="B8" s="682"/>
      <c r="C8" s="683">
        <v>0</v>
      </c>
      <c r="D8" s="682">
        <v>1724.539156080285</v>
      </c>
      <c r="E8" s="683">
        <v>1</v>
      </c>
      <c r="F8" s="684">
        <v>1724.539156080285</v>
      </c>
    </row>
    <row r="9" spans="1:6" ht="14.4" customHeight="1" thickBot="1" x14ac:dyDescent="0.35">
      <c r="A9" s="685" t="s">
        <v>3</v>
      </c>
      <c r="B9" s="686">
        <v>4561.4799999999996</v>
      </c>
      <c r="C9" s="687">
        <v>3.2602636865111216E-2</v>
      </c>
      <c r="D9" s="686">
        <v>135349.90259375999</v>
      </c>
      <c r="E9" s="687">
        <v>0.96739736313488867</v>
      </c>
      <c r="F9" s="688">
        <v>139911.38259376</v>
      </c>
    </row>
    <row r="10" spans="1:6" ht="14.4" customHeight="1" thickBot="1" x14ac:dyDescent="0.35"/>
    <row r="11" spans="1:6" ht="14.4" customHeight="1" x14ac:dyDescent="0.3">
      <c r="A11" s="689" t="s">
        <v>1697</v>
      </c>
      <c r="B11" s="661">
        <v>3377.2199999999993</v>
      </c>
      <c r="C11" s="679">
        <v>1</v>
      </c>
      <c r="D11" s="661"/>
      <c r="E11" s="679">
        <v>0</v>
      </c>
      <c r="F11" s="662">
        <v>3377.2199999999993</v>
      </c>
    </row>
    <row r="12" spans="1:6" ht="14.4" customHeight="1" x14ac:dyDescent="0.3">
      <c r="A12" s="690" t="s">
        <v>1698</v>
      </c>
      <c r="B12" s="667">
        <v>765.13</v>
      </c>
      <c r="C12" s="680">
        <v>0.19871898341735877</v>
      </c>
      <c r="D12" s="667">
        <v>3085.181564814312</v>
      </c>
      <c r="E12" s="680">
        <v>0.80128101658264117</v>
      </c>
      <c r="F12" s="668">
        <v>3850.3115648143121</v>
      </c>
    </row>
    <row r="13" spans="1:6" ht="14.4" customHeight="1" x14ac:dyDescent="0.3">
      <c r="A13" s="690" t="s">
        <v>1699</v>
      </c>
      <c r="B13" s="667">
        <v>315.80999999999995</v>
      </c>
      <c r="C13" s="680">
        <v>1.3790212175890727E-2</v>
      </c>
      <c r="D13" s="667">
        <v>22585.215449929408</v>
      </c>
      <c r="E13" s="680">
        <v>0.98620978782410917</v>
      </c>
      <c r="F13" s="668">
        <v>22901.02544992941</v>
      </c>
    </row>
    <row r="14" spans="1:6" ht="14.4" customHeight="1" x14ac:dyDescent="0.3">
      <c r="A14" s="690" t="s">
        <v>1700</v>
      </c>
      <c r="B14" s="667">
        <v>103.31999999999998</v>
      </c>
      <c r="C14" s="680">
        <v>0.21649508294335393</v>
      </c>
      <c r="D14" s="667">
        <v>373.91947627500491</v>
      </c>
      <c r="E14" s="680">
        <v>0.78350491705664604</v>
      </c>
      <c r="F14" s="668">
        <v>477.2394762750049</v>
      </c>
    </row>
    <row r="15" spans="1:6" ht="14.4" customHeight="1" x14ac:dyDescent="0.3">
      <c r="A15" s="690" t="s">
        <v>1701</v>
      </c>
      <c r="B15" s="667"/>
      <c r="C15" s="680">
        <v>0</v>
      </c>
      <c r="D15" s="667">
        <v>269.4100029454994</v>
      </c>
      <c r="E15" s="680">
        <v>1</v>
      </c>
      <c r="F15" s="668">
        <v>269.4100029454994</v>
      </c>
    </row>
    <row r="16" spans="1:6" ht="14.4" customHeight="1" x14ac:dyDescent="0.3">
      <c r="A16" s="690" t="s">
        <v>1702</v>
      </c>
      <c r="B16" s="667"/>
      <c r="C16" s="680">
        <v>0</v>
      </c>
      <c r="D16" s="667">
        <v>772.94</v>
      </c>
      <c r="E16" s="680">
        <v>1</v>
      </c>
      <c r="F16" s="668">
        <v>772.94</v>
      </c>
    </row>
    <row r="17" spans="1:6" ht="14.4" customHeight="1" x14ac:dyDescent="0.3">
      <c r="A17" s="690" t="s">
        <v>1703</v>
      </c>
      <c r="B17" s="667"/>
      <c r="C17" s="680">
        <v>0</v>
      </c>
      <c r="D17" s="667">
        <v>10321.74</v>
      </c>
      <c r="E17" s="680">
        <v>1</v>
      </c>
      <c r="F17" s="668">
        <v>10321.74</v>
      </c>
    </row>
    <row r="18" spans="1:6" ht="14.4" customHeight="1" x14ac:dyDescent="0.3">
      <c r="A18" s="690" t="s">
        <v>1704</v>
      </c>
      <c r="B18" s="667"/>
      <c r="C18" s="680">
        <v>0</v>
      </c>
      <c r="D18" s="667">
        <v>1398.0499999999997</v>
      </c>
      <c r="E18" s="680">
        <v>1</v>
      </c>
      <c r="F18" s="668">
        <v>1398.0499999999997</v>
      </c>
    </row>
    <row r="19" spans="1:6" ht="14.4" customHeight="1" x14ac:dyDescent="0.3">
      <c r="A19" s="690" t="s">
        <v>1705</v>
      </c>
      <c r="B19" s="667"/>
      <c r="C19" s="680">
        <v>0</v>
      </c>
      <c r="D19" s="667">
        <v>865.99000000000024</v>
      </c>
      <c r="E19" s="680">
        <v>1</v>
      </c>
      <c r="F19" s="668">
        <v>865.99000000000024</v>
      </c>
    </row>
    <row r="20" spans="1:6" ht="14.4" customHeight="1" x14ac:dyDescent="0.3">
      <c r="A20" s="690" t="s">
        <v>1706</v>
      </c>
      <c r="B20" s="667"/>
      <c r="C20" s="680">
        <v>0</v>
      </c>
      <c r="D20" s="667">
        <v>93.069999999999979</v>
      </c>
      <c r="E20" s="680">
        <v>1</v>
      </c>
      <c r="F20" s="668">
        <v>93.069999999999979</v>
      </c>
    </row>
    <row r="21" spans="1:6" ht="14.4" customHeight="1" x14ac:dyDescent="0.3">
      <c r="A21" s="690" t="s">
        <v>1707</v>
      </c>
      <c r="B21" s="667"/>
      <c r="C21" s="680">
        <v>0</v>
      </c>
      <c r="D21" s="667">
        <v>112.72999999999996</v>
      </c>
      <c r="E21" s="680">
        <v>1</v>
      </c>
      <c r="F21" s="668">
        <v>112.72999999999996</v>
      </c>
    </row>
    <row r="22" spans="1:6" ht="14.4" customHeight="1" x14ac:dyDescent="0.3">
      <c r="A22" s="690" t="s">
        <v>1708</v>
      </c>
      <c r="B22" s="667"/>
      <c r="C22" s="680">
        <v>0</v>
      </c>
      <c r="D22" s="667">
        <v>13.88</v>
      </c>
      <c r="E22" s="680">
        <v>1</v>
      </c>
      <c r="F22" s="668">
        <v>13.88</v>
      </c>
    </row>
    <row r="23" spans="1:6" ht="14.4" customHeight="1" x14ac:dyDescent="0.3">
      <c r="A23" s="690" t="s">
        <v>1709</v>
      </c>
      <c r="B23" s="667"/>
      <c r="C23" s="680">
        <v>0</v>
      </c>
      <c r="D23" s="667">
        <v>65.819999999999979</v>
      </c>
      <c r="E23" s="680">
        <v>1</v>
      </c>
      <c r="F23" s="668">
        <v>65.819999999999979</v>
      </c>
    </row>
    <row r="24" spans="1:6" ht="14.4" customHeight="1" x14ac:dyDescent="0.3">
      <c r="A24" s="690" t="s">
        <v>1710</v>
      </c>
      <c r="B24" s="667"/>
      <c r="C24" s="680">
        <v>0</v>
      </c>
      <c r="D24" s="667">
        <v>17206.569057248893</v>
      </c>
      <c r="E24" s="680">
        <v>1</v>
      </c>
      <c r="F24" s="668">
        <v>17206.569057248893</v>
      </c>
    </row>
    <row r="25" spans="1:6" ht="14.4" customHeight="1" x14ac:dyDescent="0.3">
      <c r="A25" s="690" t="s">
        <v>1711</v>
      </c>
      <c r="B25" s="667"/>
      <c r="C25" s="680">
        <v>0</v>
      </c>
      <c r="D25" s="667">
        <v>3351.2400000000002</v>
      </c>
      <c r="E25" s="680">
        <v>1</v>
      </c>
      <c r="F25" s="668">
        <v>3351.2400000000002</v>
      </c>
    </row>
    <row r="26" spans="1:6" ht="14.4" customHeight="1" x14ac:dyDescent="0.3">
      <c r="A26" s="690" t="s">
        <v>1712</v>
      </c>
      <c r="B26" s="667"/>
      <c r="C26" s="680">
        <v>0</v>
      </c>
      <c r="D26" s="667">
        <v>129.32999999999998</v>
      </c>
      <c r="E26" s="680">
        <v>1</v>
      </c>
      <c r="F26" s="668">
        <v>129.32999999999998</v>
      </c>
    </row>
    <row r="27" spans="1:6" ht="14.4" customHeight="1" x14ac:dyDescent="0.3">
      <c r="A27" s="690" t="s">
        <v>1713</v>
      </c>
      <c r="B27" s="667"/>
      <c r="C27" s="680">
        <v>0</v>
      </c>
      <c r="D27" s="667">
        <v>322.48999999999995</v>
      </c>
      <c r="E27" s="680">
        <v>1</v>
      </c>
      <c r="F27" s="668">
        <v>322.48999999999995</v>
      </c>
    </row>
    <row r="28" spans="1:6" ht="14.4" customHeight="1" x14ac:dyDescent="0.3">
      <c r="A28" s="690" t="s">
        <v>1714</v>
      </c>
      <c r="B28" s="667"/>
      <c r="C28" s="680">
        <v>0</v>
      </c>
      <c r="D28" s="667">
        <v>79.06</v>
      </c>
      <c r="E28" s="680">
        <v>1</v>
      </c>
      <c r="F28" s="668">
        <v>79.06</v>
      </c>
    </row>
    <row r="29" spans="1:6" ht="14.4" customHeight="1" x14ac:dyDescent="0.3">
      <c r="A29" s="690" t="s">
        <v>1715</v>
      </c>
      <c r="B29" s="667"/>
      <c r="C29" s="680">
        <v>0</v>
      </c>
      <c r="D29" s="667">
        <v>317.18999999999994</v>
      </c>
      <c r="E29" s="680">
        <v>1</v>
      </c>
      <c r="F29" s="668">
        <v>317.18999999999994</v>
      </c>
    </row>
    <row r="30" spans="1:6" ht="14.4" customHeight="1" x14ac:dyDescent="0.3">
      <c r="A30" s="690" t="s">
        <v>1716</v>
      </c>
      <c r="B30" s="667"/>
      <c r="C30" s="680">
        <v>0</v>
      </c>
      <c r="D30" s="667">
        <v>24.929999999999993</v>
      </c>
      <c r="E30" s="680">
        <v>1</v>
      </c>
      <c r="F30" s="668">
        <v>24.929999999999993</v>
      </c>
    </row>
    <row r="31" spans="1:6" ht="14.4" customHeight="1" x14ac:dyDescent="0.3">
      <c r="A31" s="690" t="s">
        <v>1717</v>
      </c>
      <c r="B31" s="667"/>
      <c r="C31" s="680">
        <v>0</v>
      </c>
      <c r="D31" s="667">
        <v>14637.48</v>
      </c>
      <c r="E31" s="680">
        <v>1</v>
      </c>
      <c r="F31" s="668">
        <v>14637.48</v>
      </c>
    </row>
    <row r="32" spans="1:6" ht="14.4" customHeight="1" x14ac:dyDescent="0.3">
      <c r="A32" s="690" t="s">
        <v>1718</v>
      </c>
      <c r="B32" s="667"/>
      <c r="C32" s="680">
        <v>0</v>
      </c>
      <c r="D32" s="667">
        <v>86.68</v>
      </c>
      <c r="E32" s="680">
        <v>1</v>
      </c>
      <c r="F32" s="668">
        <v>86.68</v>
      </c>
    </row>
    <row r="33" spans="1:6" ht="14.4" customHeight="1" x14ac:dyDescent="0.3">
      <c r="A33" s="690" t="s">
        <v>1719</v>
      </c>
      <c r="B33" s="667"/>
      <c r="C33" s="680">
        <v>0</v>
      </c>
      <c r="D33" s="667">
        <v>173.96999999999997</v>
      </c>
      <c r="E33" s="680">
        <v>1</v>
      </c>
      <c r="F33" s="668">
        <v>173.96999999999997</v>
      </c>
    </row>
    <row r="34" spans="1:6" ht="14.4" customHeight="1" x14ac:dyDescent="0.3">
      <c r="A34" s="690" t="s">
        <v>1720</v>
      </c>
      <c r="B34" s="667"/>
      <c r="C34" s="680">
        <v>0</v>
      </c>
      <c r="D34" s="667">
        <v>96.48008981545378</v>
      </c>
      <c r="E34" s="680">
        <v>1</v>
      </c>
      <c r="F34" s="668">
        <v>96.48008981545378</v>
      </c>
    </row>
    <row r="35" spans="1:6" ht="14.4" customHeight="1" x14ac:dyDescent="0.3">
      <c r="A35" s="690" t="s">
        <v>1721</v>
      </c>
      <c r="B35" s="667"/>
      <c r="C35" s="680">
        <v>0</v>
      </c>
      <c r="D35" s="667">
        <v>856.24</v>
      </c>
      <c r="E35" s="680">
        <v>1</v>
      </c>
      <c r="F35" s="668">
        <v>856.24</v>
      </c>
    </row>
    <row r="36" spans="1:6" ht="14.4" customHeight="1" x14ac:dyDescent="0.3">
      <c r="A36" s="690" t="s">
        <v>1722</v>
      </c>
      <c r="B36" s="667"/>
      <c r="C36" s="680">
        <v>0</v>
      </c>
      <c r="D36" s="667">
        <v>21.67</v>
      </c>
      <c r="E36" s="680">
        <v>1</v>
      </c>
      <c r="F36" s="668">
        <v>21.67</v>
      </c>
    </row>
    <row r="37" spans="1:6" ht="14.4" customHeight="1" x14ac:dyDescent="0.3">
      <c r="A37" s="690" t="s">
        <v>1723</v>
      </c>
      <c r="B37" s="667"/>
      <c r="C37" s="680">
        <v>0</v>
      </c>
      <c r="D37" s="667">
        <v>1437.2159999999999</v>
      </c>
      <c r="E37" s="680">
        <v>1</v>
      </c>
      <c r="F37" s="668">
        <v>1437.2159999999999</v>
      </c>
    </row>
    <row r="38" spans="1:6" ht="14.4" customHeight="1" x14ac:dyDescent="0.3">
      <c r="A38" s="690" t="s">
        <v>1724</v>
      </c>
      <c r="B38" s="667"/>
      <c r="C38" s="680">
        <v>0</v>
      </c>
      <c r="D38" s="667">
        <v>70.06</v>
      </c>
      <c r="E38" s="680">
        <v>1</v>
      </c>
      <c r="F38" s="668">
        <v>70.06</v>
      </c>
    </row>
    <row r="39" spans="1:6" ht="14.4" customHeight="1" x14ac:dyDescent="0.3">
      <c r="A39" s="690" t="s">
        <v>1725</v>
      </c>
      <c r="B39" s="667"/>
      <c r="C39" s="680">
        <v>0</v>
      </c>
      <c r="D39" s="667">
        <v>629.66</v>
      </c>
      <c r="E39" s="680">
        <v>1</v>
      </c>
      <c r="F39" s="668">
        <v>629.66</v>
      </c>
    </row>
    <row r="40" spans="1:6" ht="14.4" customHeight="1" x14ac:dyDescent="0.3">
      <c r="A40" s="690" t="s">
        <v>1726</v>
      </c>
      <c r="B40" s="667"/>
      <c r="C40" s="680">
        <v>0</v>
      </c>
      <c r="D40" s="667">
        <v>824.06</v>
      </c>
      <c r="E40" s="680">
        <v>1</v>
      </c>
      <c r="F40" s="668">
        <v>824.06</v>
      </c>
    </row>
    <row r="41" spans="1:6" ht="14.4" customHeight="1" x14ac:dyDescent="0.3">
      <c r="A41" s="690" t="s">
        <v>1727</v>
      </c>
      <c r="B41" s="667"/>
      <c r="C41" s="680">
        <v>0</v>
      </c>
      <c r="D41" s="667">
        <v>338.58819773034838</v>
      </c>
      <c r="E41" s="680">
        <v>1</v>
      </c>
      <c r="F41" s="668">
        <v>338.58819773034838</v>
      </c>
    </row>
    <row r="42" spans="1:6" ht="14.4" customHeight="1" x14ac:dyDescent="0.3">
      <c r="A42" s="690" t="s">
        <v>1728</v>
      </c>
      <c r="B42" s="667"/>
      <c r="C42" s="680">
        <v>0</v>
      </c>
      <c r="D42" s="667">
        <v>179.99999999999997</v>
      </c>
      <c r="E42" s="680">
        <v>1</v>
      </c>
      <c r="F42" s="668">
        <v>179.99999999999997</v>
      </c>
    </row>
    <row r="43" spans="1:6" ht="14.4" customHeight="1" x14ac:dyDescent="0.3">
      <c r="A43" s="690" t="s">
        <v>1729</v>
      </c>
      <c r="B43" s="667"/>
      <c r="C43" s="680">
        <v>0</v>
      </c>
      <c r="D43" s="667">
        <v>3670.539156080285</v>
      </c>
      <c r="E43" s="680">
        <v>1</v>
      </c>
      <c r="F43" s="668">
        <v>3670.539156080285</v>
      </c>
    </row>
    <row r="44" spans="1:6" ht="14.4" customHeight="1" x14ac:dyDescent="0.3">
      <c r="A44" s="690" t="s">
        <v>1730</v>
      </c>
      <c r="B44" s="667"/>
      <c r="C44" s="680">
        <v>0</v>
      </c>
      <c r="D44" s="667">
        <v>61.659999999999947</v>
      </c>
      <c r="E44" s="680">
        <v>1</v>
      </c>
      <c r="F44" s="668">
        <v>61.659999999999947</v>
      </c>
    </row>
    <row r="45" spans="1:6" ht="14.4" customHeight="1" x14ac:dyDescent="0.3">
      <c r="A45" s="690" t="s">
        <v>1731</v>
      </c>
      <c r="B45" s="667"/>
      <c r="C45" s="680">
        <v>0</v>
      </c>
      <c r="D45" s="667">
        <v>202.93008711579193</v>
      </c>
      <c r="E45" s="680">
        <v>1</v>
      </c>
      <c r="F45" s="668">
        <v>202.93008711579193</v>
      </c>
    </row>
    <row r="46" spans="1:6" ht="14.4" customHeight="1" x14ac:dyDescent="0.3">
      <c r="A46" s="690" t="s">
        <v>1732</v>
      </c>
      <c r="B46" s="667"/>
      <c r="C46" s="680">
        <v>0</v>
      </c>
      <c r="D46" s="667">
        <v>77.809999999999974</v>
      </c>
      <c r="E46" s="680">
        <v>1</v>
      </c>
      <c r="F46" s="668">
        <v>77.809999999999974</v>
      </c>
    </row>
    <row r="47" spans="1:6" ht="14.4" customHeight="1" x14ac:dyDescent="0.3">
      <c r="A47" s="690" t="s">
        <v>1733</v>
      </c>
      <c r="B47" s="667"/>
      <c r="C47" s="680">
        <v>0</v>
      </c>
      <c r="D47" s="667">
        <v>90.66</v>
      </c>
      <c r="E47" s="680">
        <v>1</v>
      </c>
      <c r="F47" s="668">
        <v>90.66</v>
      </c>
    </row>
    <row r="48" spans="1:6" ht="14.4" customHeight="1" x14ac:dyDescent="0.3">
      <c r="A48" s="690" t="s">
        <v>1734</v>
      </c>
      <c r="B48" s="667"/>
      <c r="C48" s="680">
        <v>0</v>
      </c>
      <c r="D48" s="667">
        <v>47.779999999999994</v>
      </c>
      <c r="E48" s="680">
        <v>1</v>
      </c>
      <c r="F48" s="668">
        <v>47.779999999999994</v>
      </c>
    </row>
    <row r="49" spans="1:6" ht="14.4" customHeight="1" x14ac:dyDescent="0.3">
      <c r="A49" s="690" t="s">
        <v>1735</v>
      </c>
      <c r="B49" s="667"/>
      <c r="C49" s="680">
        <v>0</v>
      </c>
      <c r="D49" s="667">
        <v>39202.977899797203</v>
      </c>
      <c r="E49" s="680">
        <v>1</v>
      </c>
      <c r="F49" s="668">
        <v>39202.977899797203</v>
      </c>
    </row>
    <row r="50" spans="1:6" ht="14.4" customHeight="1" x14ac:dyDescent="0.3">
      <c r="A50" s="690" t="s">
        <v>1736</v>
      </c>
      <c r="B50" s="667"/>
      <c r="C50" s="680">
        <v>0</v>
      </c>
      <c r="D50" s="667">
        <v>723.8</v>
      </c>
      <c r="E50" s="680">
        <v>1</v>
      </c>
      <c r="F50" s="668">
        <v>723.8</v>
      </c>
    </row>
    <row r="51" spans="1:6" ht="14.4" customHeight="1" x14ac:dyDescent="0.3">
      <c r="A51" s="690" t="s">
        <v>1737</v>
      </c>
      <c r="B51" s="667"/>
      <c r="C51" s="680">
        <v>0</v>
      </c>
      <c r="D51" s="667">
        <v>2214.8856120078285</v>
      </c>
      <c r="E51" s="680">
        <v>1</v>
      </c>
      <c r="F51" s="668">
        <v>2214.8856120078285</v>
      </c>
    </row>
    <row r="52" spans="1:6" ht="14.4" customHeight="1" thickBot="1" x14ac:dyDescent="0.35">
      <c r="A52" s="691" t="s">
        <v>1738</v>
      </c>
      <c r="B52" s="682"/>
      <c r="C52" s="683">
        <v>0</v>
      </c>
      <c r="D52" s="682">
        <v>8316</v>
      </c>
      <c r="E52" s="683">
        <v>1</v>
      </c>
      <c r="F52" s="684">
        <v>8316</v>
      </c>
    </row>
    <row r="53" spans="1:6" ht="14.4" customHeight="1" thickBot="1" x14ac:dyDescent="0.35">
      <c r="A53" s="685" t="s">
        <v>3</v>
      </c>
      <c r="B53" s="686">
        <v>4561.4799999999987</v>
      </c>
      <c r="C53" s="687">
        <v>3.2602636865111195E-2</v>
      </c>
      <c r="D53" s="686">
        <v>135349.90259376005</v>
      </c>
      <c r="E53" s="687">
        <v>0.96739736313488867</v>
      </c>
      <c r="F53" s="688">
        <v>139911.38259376006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2016-09-20T14:09:48Z</dcterms:modified>
</cp:coreProperties>
</file>