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Total!$A$4:$W$4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55" i="371" l="1"/>
  <c r="V55" i="371" s="1"/>
  <c r="S55" i="371"/>
  <c r="R55" i="371"/>
  <c r="Q55" i="371"/>
  <c r="V54" i="371"/>
  <c r="U54" i="371"/>
  <c r="T54" i="371"/>
  <c r="S54" i="371"/>
  <c r="R54" i="371"/>
  <c r="Q54" i="371"/>
  <c r="T53" i="371"/>
  <c r="U53" i="371" s="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T49" i="371"/>
  <c r="U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T45" i="371"/>
  <c r="U45" i="371" s="1"/>
  <c r="S45" i="371"/>
  <c r="R45" i="371"/>
  <c r="Q45" i="371"/>
  <c r="T44" i="371"/>
  <c r="U44" i="371" s="1"/>
  <c r="S44" i="371"/>
  <c r="V44" i="371" s="1"/>
  <c r="R44" i="371"/>
  <c r="Q44" i="371"/>
  <c r="V43" i="371"/>
  <c r="U43" i="371"/>
  <c r="T43" i="371"/>
  <c r="S43" i="371"/>
  <c r="R43" i="371"/>
  <c r="Q43" i="371"/>
  <c r="V42" i="371"/>
  <c r="T42" i="371"/>
  <c r="U42" i="371" s="1"/>
  <c r="S42" i="371"/>
  <c r="R42" i="371"/>
  <c r="Q42" i="371"/>
  <c r="T41" i="371"/>
  <c r="U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U37" i="371"/>
  <c r="T37" i="371"/>
  <c r="V37" i="371" s="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U33" i="371" s="1"/>
  <c r="S33" i="371"/>
  <c r="R33" i="371"/>
  <c r="Q33" i="371"/>
  <c r="V32" i="371"/>
  <c r="T32" i="371"/>
  <c r="U32" i="371" s="1"/>
  <c r="S32" i="371"/>
  <c r="R32" i="371"/>
  <c r="Q32" i="371"/>
  <c r="T31" i="371"/>
  <c r="U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V27" i="371"/>
  <c r="U27" i="371"/>
  <c r="T27" i="371"/>
  <c r="S27" i="371"/>
  <c r="R27" i="371"/>
  <c r="Q27" i="371"/>
  <c r="V26" i="371"/>
  <c r="T26" i="371"/>
  <c r="U26" i="371" s="1"/>
  <c r="S26" i="371"/>
  <c r="R26" i="371"/>
  <c r="Q26" i="371"/>
  <c r="T25" i="371"/>
  <c r="U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T19" i="371"/>
  <c r="U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T14" i="371"/>
  <c r="U14" i="371" s="1"/>
  <c r="S14" i="371"/>
  <c r="R14" i="371"/>
  <c r="Q14" i="371"/>
  <c r="T13" i="371"/>
  <c r="U13" i="371" s="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T10" i="371"/>
  <c r="U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T5" i="371"/>
  <c r="U5" i="371" s="1"/>
  <c r="S5" i="371"/>
  <c r="R5" i="371"/>
  <c r="Q5" i="371"/>
  <c r="U15" i="371" l="1"/>
  <c r="U21" i="371"/>
  <c r="U23" i="371"/>
  <c r="V5" i="371"/>
  <c r="V13" i="371"/>
  <c r="V19" i="371"/>
  <c r="V25" i="371"/>
  <c r="V31" i="371"/>
  <c r="V33" i="371"/>
  <c r="V41" i="371"/>
  <c r="V45" i="371"/>
  <c r="V49" i="371"/>
  <c r="V53" i="371"/>
  <c r="U35" i="371"/>
  <c r="U55" i="371"/>
  <c r="U17" i="371"/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12" i="414"/>
  <c r="A11" i="414"/>
  <c r="A9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R6" i="419"/>
  <c r="N6" i="419"/>
  <c r="J6" i="419"/>
  <c r="F6" i="419"/>
  <c r="AO6" i="419"/>
  <c r="AC6" i="419"/>
  <c r="Y6" i="419"/>
  <c r="Q6" i="419"/>
  <c r="E6" i="419"/>
  <c r="AK6" i="419"/>
  <c r="AR6" i="419"/>
  <c r="AN6" i="419"/>
  <c r="AJ6" i="419"/>
  <c r="AF6" i="419"/>
  <c r="AB6" i="419"/>
  <c r="X6" i="419"/>
  <c r="T6" i="419"/>
  <c r="P6" i="419"/>
  <c r="L6" i="419"/>
  <c r="H6" i="419"/>
  <c r="I6" i="419"/>
  <c r="AQ6" i="419"/>
  <c r="AM6" i="419"/>
  <c r="AI6" i="419"/>
  <c r="AE6" i="419"/>
  <c r="AA6" i="419"/>
  <c r="W6" i="419"/>
  <c r="S6" i="419"/>
  <c r="O6" i="419"/>
  <c r="K6" i="419"/>
  <c r="G6" i="419"/>
  <c r="AS6" i="419"/>
  <c r="AG6" i="419"/>
  <c r="U6" i="419"/>
  <c r="M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M3" i="410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19" i="414"/>
  <c r="D4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<sst xmlns="http://schemas.openxmlformats.org/spreadsheetml/2006/main" count="14865" uniqueCount="2697">
  <si>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</si>
  <si>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</si>
  <si>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</si>
  <si>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</si>
  <si>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</si>
  <si>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</si>
  <si>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</si>
  <si>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</si>
  <si>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</si>
  <si>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</si>
  <si>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</si>
  <si>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</si>
  <si>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</si>
  <si>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</si>
  <si>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</si>
  <si>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</si>
  <si>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</si>
  <si>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</si>
  <si>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</si>
  <si>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</si>
  <si>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</si>
  <si>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</si>
  <si>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</si>
  <si>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</si>
  <si>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</si>
  <si>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</si>
  <si>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</si>
  <si>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</si>
  <si>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</si>
  <si>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</si>
  <si>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</si>
  <si>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</si>
  <si>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</si>
  <si>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</si>
  <si>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</si>
  <si>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</si>
  <si>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</si>
  <si>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</si>
  <si>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</si>
  <si>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</si>
  <si>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</si>
  <si>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</si>
  <si>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</si>
  <si>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</si>
  <si>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</si>
  <si>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</si>
  <si>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</si>
  <si>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</si>
  <si>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</si>
  <si>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</si>
  <si>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</si>
  <si>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</si>
  <si>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</si>
  <si>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</si>
  <si>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</si>
  <si>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</si>
  <si>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</si>
  <si>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</si>
  <si>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</si>
  <si>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</si>
  <si>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</si>
  <si>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</si>
  <si>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</si>
  <si>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</si>
  <si>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</si>
  <si>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</si>
  <si>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</si>
  <si>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</si>
  <si>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</si>
  <si>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</si>
  <si>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</si>
  <si>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</si>
  <si>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</si>
  <si>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</si>
  <si>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</si>
  <si>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</si>
  <si>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</si>
  <si>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</si>
  <si>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</si>
  <si>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</si>
  <si>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</si>
  <si>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</si>
  <si>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</si>
  <si>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</si>
  <si>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</si>
  <si>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</si>
  <si>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</si>
  <si>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</si>
  <si>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</si>
  <si>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</si>
  <si>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</si>
  <si>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</si>
  <si>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</si>
  <si>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</si>
  <si>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</si>
  <si>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</si>
  <si>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</si>
  <si>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</si>
  <si>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</si>
  <si>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</si>
  <si>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</si>
  <si>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</si>
  <si>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</si>
  <si>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</si>
  <si>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</si>
  <si>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</si>
  <si>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</si>
  <si>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</si>
  <si>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</si>
  <si>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</si>
  <si>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</si>
  <si>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</si>
  <si>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</si>
  <si>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</si>
  <si>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</si>
  <si>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</si>
  <si>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</si>
  <si>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</si>
  <si>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</si>
  <si>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</si>
  <si>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</si>
  <si>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</si>
  <si>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</si>
  <si>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</si>
  <si>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</si>
  <si>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</si>
  <si>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</si>
  <si>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</si>
  <si>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</si>
  <si>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</si>
  <si>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</si>
  <si>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</si>
  <si>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</si>
  <si>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</si>
  <si>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</si>
  <si>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</si>
  <si>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</si>
  <si>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</si>
  <si>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</si>
  <si>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</si>
  <si>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</si>
  <si>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</si>
  <si>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</si>
  <si>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</si>
  <si>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</si>
  <si>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</si>
  <si>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</si>
  <si>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</si>
  <si>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</si>
  <si>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</si>
  <si>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</si>
  <si>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</si>
  <si>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</si>
  <si>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</si>
  <si>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</si>
  <si>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</si>
  <si>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</si>
  <si>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</si>
  <si>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</si>
  <si>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</si>
  <si>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</si>
  <si>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</si>
  <si>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</si>
  <si>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</si>
  <si>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</si>
  <si>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</si>
  <si>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</si>
  <si>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</si>
  <si>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</si>
  <si>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</si>
  <si>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</si>
  <si>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</si>
  <si>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</si>
  <si>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</si>
  <si>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</si>
  <si>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</si>
  <si>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</si>
  <si>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</si>
  <si>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</si>
  <si>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</si>
  <si>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</si>
  <si>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</si>
  <si>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</si>
  <si>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</si>
  <si>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</si>
  <si>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</si>
  <si>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</si>
  <si>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</si>
  <si>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</si>
  <si>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</si>
  <si>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</si>
  <si>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</si>
  <si>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</si>
  <si>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</si>
  <si>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</si>
  <si>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</si>
  <si>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</si>
  <si>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</si>
  <si>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</si>
  <si>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</si>
  <si>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</si>
  <si>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</si>
  <si>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</si>
  <si>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</si>
  <si>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</si>
  <si>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</si>
  <si>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</si>
  <si>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</si>
  <si>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</si>
  <si>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</si>
  <si>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</si>
  <si>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</si>
  <si>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</si>
  <si>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</si>
  <si>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</si>
  <si>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</si>
  <si>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</si>
  <si>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</si>
  <si>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</si>
  <si>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</si>
  <si>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</si>
  <si>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</si>
  <si>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</si>
  <si>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</si>
  <si>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</si>
  <si>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</si>
  <si>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</si>
  <si>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</si>
  <si>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</si>
  <si>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</si>
  <si>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</si>
  <si>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</si>
  <si>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</si>
  <si>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</si>
  <si>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</si>
  <si>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</si>
  <si>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</si>
  <si>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</si>
  <si>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</si>
  <si>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</si>
  <si>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</si>
  <si>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</si>
  <si>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</si>
  <si>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</si>
  <si>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</si>
  <si>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</si>
  <si>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</si>
  <si>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</si>
  <si>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</si>
  <si>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</si>
  <si>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</si>
  <si>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</si>
  <si>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</si>
  <si>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</si>
  <si>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</si>
  <si>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</si>
  <si>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</si>
  <si>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</si>
  <si>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</si>
  <si>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</si>
  <si>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</si>
  <si>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</si>
  <si>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</si>
  <si>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</si>
  <si>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</si>
  <si>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</si>
  <si>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</si>
  <si>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</si>
  <si>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</si>
  <si>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</si>
  <si>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</si>
  <si>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</si>
  <si>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</si>
  <si>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</si>
  <si>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</si>
  <si>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</si>
  <si>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</si>
  <si>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</si>
  <si>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</si>
  <si>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</si>
  <si>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</si>
  <si>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</si>
  <si>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</si>
  <si>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</si>
  <si>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</si>
  <si>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</si>
  <si>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</si>
  <si>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</si>
  <si>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</si>
  <si>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</si>
  <si>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</si>
  <si>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</si>
  <si>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</si>
  <si>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</si>
  <si>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</si>
  <si>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</si>
  <si>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</si>
  <si>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</si>
  <si>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</si>
  <si>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</si>
  <si>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</si>
  <si>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</si>
  <si>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</si>
  <si>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</si>
  <si>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</si>
  <si>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</si>
  <si>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</si>
  <si>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</si>
  <si>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</si>
  <si>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</si>
  <si>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</si>
  <si>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</si>
  <si>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</si>
  <si>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</si>
  <si>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</si>
  <si>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</si>
  <si>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</si>
  <si>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</si>
  <si>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</si>
  <si>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</si>
  <si>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</si>
  <si>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</si>
  <si>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</si>
  <si>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</si>
  <si>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</si>
  <si>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</si>
  <si>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</si>
  <si>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</si>
  <si>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</si>
  <si>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</si>
  <si>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</si>
  <si>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</si>
  <si>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</si>
  <si>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</si>
  <si>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</si>
  <si>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</si>
  <si>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</si>
  <si>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</si>
  <si>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</si>
  <si>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</si>
  <si>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</si>
  <si>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</si>
  <si>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</si>
  <si>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</si>
  <si>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</si>
  <si>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</si>
  <si>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</si>
  <si>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</si>
  <si>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</si>
  <si>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</si>
  <si>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</si>
  <si>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</si>
  <si>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</si>
  <si>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</si>
  <si>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</si>
  <si>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</si>
  <si>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</si>
  <si>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</si>
  <si>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</si>
  <si>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</si>
  <si>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</si>
  <si>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</si>
  <si>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</si>
  <si>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</si>
  <si>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</si>
  <si>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</si>
  <si>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</si>
  <si>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</si>
  <si>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</si>
  <si>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</si>
  <si>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</si>
  <si>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</si>
  <si>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</si>
  <si>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</si>
  <si>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</si>
  <si>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</si>
  <si>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</si>
  <si>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</si>
  <si>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</si>
  <si>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</si>
  <si>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</si>
  <si>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</si>
  <si>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</si>
  <si>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</si>
  <si>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</si>
  <si>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</si>
  <si>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</si>
  <si>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</si>
  <si>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</si>
  <si>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</si>
  <si>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</si>
  <si>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</si>
  <si>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</si>
  <si>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</si>
  <si>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</si>
  <si>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</si>
  <si>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</si>
  <si>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</si>
  <si>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</si>
  <si>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</si>
  <si>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</si>
  <si>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</si>
  <si>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</si>
  <si>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</si>
  <si>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</si>
  <si>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</si>
  <si>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</si>
  <si>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</si>
  <si>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</si>
  <si>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</si>
  <si>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</si>
  <si>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</si>
  <si>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</si>
  <si>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</si>
  <si>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</si>
  <si>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</si>
  <si>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</si>
  <si>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</si>
  <si>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</si>
  <si>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</si>
  <si>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</si>
  <si>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</si>
  <si>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</si>
  <si>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</si>
  <si>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</si>
  <si>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</si>
  <si>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</si>
  <si>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</si>
  <si>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</si>
  <si>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</si>
  <si>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</si>
  <si>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</si>
  <si>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</si>
  <si>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</si>
  <si>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</si>
  <si>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</si>
  <si>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</si>
  <si>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</si>
  <si>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</si>
  <si>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</si>
  <si>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</si>
  <si>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</si>
  <si>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</si>
  <si>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</si>
  <si>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</si>
  <si>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</si>
  <si>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</si>
  <si>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</si>
  <si>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</si>
  <si>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</si>
  <si>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</si>
  <si>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</si>
  <si>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</si>
  <si>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</si>
  <si>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</si>
  <si>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</si>
  <si>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</si>
  <si>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</si>
  <si>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</si>
  <si>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</si>
  <si>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</si>
  <si>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</si>
  <si>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</si>
  <si>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</si>
  <si>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</si>
  <si>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</si>
  <si>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</si>
  <si>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</si>
  <si>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</si>
  <si>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</si>
  <si>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</si>
  <si>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</si>
  <si>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</si>
  <si>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</si>
  <si>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</si>
  <si>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</si>
  <si>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</si>
  <si>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</si>
  <si>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</si>
  <si>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</si>
  <si>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</si>
  <si>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</si>
  <si>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</si>
  <si>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</si>
  <si>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</si>
  <si>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</si>
  <si>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</si>
  <si>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</si>
  <si>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</si>
  <si>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</si>
  <si>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</si>
  <si>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</si>
  <si>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</si>
  <si>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</si>
  <si>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</si>
  <si>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</si>
  <si>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</si>
  <si>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</si>
  <si>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</si>
  <si>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</si>
  <si>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</si>
  <si>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</si>
  <si>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</si>
  <si>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</si>
  <si>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</si>
  <si>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</si>
  <si>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</si>
  <si>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</si>
  <si>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</si>
  <si>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</si>
  <si>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</si>
  <si>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</si>
  <si>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</si>
  <si>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</si>
  <si>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</si>
  <si>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</si>
  <si>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</si>
  <si>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</si>
  <si>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</si>
  <si>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</si>
  <si>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</si>
  <si>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</si>
  <si>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</si>
  <si>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</si>
  <si>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</si>
  <si>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</si>
  <si>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</si>
  <si>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</si>
  <si>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</si>
  <si>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</si>
  <si>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</si>
  <si>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</si>
  <si>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</si>
  <si>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</si>
  <si>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</si>
  <si>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</si>
  <si>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</si>
  <si>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</si>
  <si>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</si>
  <si>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</si>
  <si>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</si>
  <si>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</si>
  <si>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</si>
  <si>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64924447     ostatní provoz.sl. - hl.činnost (LSPP)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</si>
  <si>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</si>
  <si>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</si>
  <si>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</si>
  <si>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</si>
  <si>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</si>
  <si>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</si>
  <si>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</si>
  <si>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</si>
  <si>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</si>
  <si>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</si>
  <si>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</si>
  <si>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</si>
  <si>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</si>
  <si>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</si>
  <si>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</si>
  <si>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</si>
  <si>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</si>
  <si>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</si>
  <si>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</si>
  <si>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</si>
  <si>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</si>
  <si>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</si>
  <si>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</si>
  <si>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</si>
  <si>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</si>
  <si>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</si>
  <si>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</si>
  <si>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2511</t>
  </si>
  <si>
    <t>lůžkové oddělení 33</t>
  </si>
  <si>
    <t>lůžkové oddělení 33 Celkem</t>
  </si>
  <si>
    <t>SumaNS</t>
  </si>
  <si>
    <t>mezeraNS</t>
  </si>
  <si>
    <t>2521</t>
  </si>
  <si>
    <t>ambulance</t>
  </si>
  <si>
    <t>ambulance Celkem</t>
  </si>
  <si>
    <t>2522</t>
  </si>
  <si>
    <t>LPS stomatologická</t>
  </si>
  <si>
    <t>LPS stomatologická Celkem</t>
  </si>
  <si>
    <t>2562</t>
  </si>
  <si>
    <t xml:space="preserve">operační sál </t>
  </si>
  <si>
    <t>operační sál  Celkem</t>
  </si>
  <si>
    <t>2523</t>
  </si>
  <si>
    <t>LPS stomatologická - denní</t>
  </si>
  <si>
    <t>LPS stomatologická - denní Celkem</t>
  </si>
  <si>
    <t>50113001</t>
  </si>
  <si>
    <t>190957</t>
  </si>
  <si>
    <t>90957</t>
  </si>
  <si>
    <t>XANAX</t>
  </si>
  <si>
    <t>TBL 30X0.25MG</t>
  </si>
  <si>
    <t>187906</t>
  </si>
  <si>
    <t>87906</t>
  </si>
  <si>
    <t>KORYLAN</t>
  </si>
  <si>
    <t>TBL 10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</si>
  <si>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</si>
  <si>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</si>
  <si>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</si>
  <si>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</si>
  <si>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</si>
  <si>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</si>
  <si>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</si>
  <si>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51383</t>
  </si>
  <si>
    <t>INF SOL 10X500MLPELAH</t>
  </si>
  <si>
    <t>100362</t>
  </si>
  <si>
    <t>362</t>
  </si>
  <si>
    <t>ADRENALIN LECIVA</t>
  </si>
  <si>
    <t>INJ 5X1ML/1MG</t>
  </si>
  <si>
    <t>100610</t>
  </si>
  <si>
    <t>610</t>
  </si>
  <si>
    <t>SYNTOPHYLLIN</t>
  </si>
  <si>
    <t>INJ 5X10ML/240MG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</si>
  <si>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</si>
  <si>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</si>
  <si>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</si>
  <si>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</si>
  <si>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</si>
  <si>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</si>
  <si>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</si>
  <si>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</si>
  <si>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</si>
  <si>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</si>
  <si>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</si>
  <si>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</si>
  <si>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</si>
  <si>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</si>
  <si>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</si>
  <si>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103575</t>
  </si>
  <si>
    <t>3575</t>
  </si>
  <si>
    <t>HEPAROID LECIVA</t>
  </si>
  <si>
    <t>UNG 1X30GM</t>
  </si>
  <si>
    <t>109159</t>
  </si>
  <si>
    <t>9159</t>
  </si>
  <si>
    <t>HYLAK FORTE</t>
  </si>
  <si>
    <t>GTT 1X100ML</t>
  </si>
  <si>
    <t>114933</t>
  </si>
  <si>
    <t>14933</t>
  </si>
  <si>
    <t>INHIBACE PLUS</t>
  </si>
  <si>
    <t>POR TBL FLM 28</t>
  </si>
  <si>
    <t>152266</t>
  </si>
  <si>
    <t>52266</t>
  </si>
  <si>
    <t>INFADOLAN</t>
  </si>
  <si>
    <t>DRM UNG 1X30GM</t>
  </si>
  <si>
    <t>156992</t>
  </si>
  <si>
    <t>56992</t>
  </si>
  <si>
    <t>CODEIN SLOVAKOFARMA 15MG</t>
  </si>
  <si>
    <t>TBL 10X15MG-BLISTR</t>
  </si>
  <si>
    <t>158041</t>
  </si>
  <si>
    <t>58041</t>
  </si>
  <si>
    <t>BETALOC ZOK 200 MG</t>
  </si>
  <si>
    <t>POR TBL PRO 30X200MG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</si>
  <si>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</si>
  <si>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</si>
  <si>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</si>
  <si>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</si>
  <si>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</si>
  <si>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</si>
  <si>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</si>
  <si>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</si>
  <si>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166555</t>
  </si>
  <si>
    <t>66555</t>
  </si>
  <si>
    <t>MAGNOSOLV</t>
  </si>
  <si>
    <t>GRA 30X6.1GM(SACKY)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</si>
  <si>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</si>
  <si>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</si>
  <si>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</si>
  <si>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</si>
  <si>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</si>
  <si>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</si>
  <si>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</si>
  <si>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</si>
  <si>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187076</t>
  </si>
  <si>
    <t>87076</t>
  </si>
  <si>
    <t>ERDOMED 300MG</t>
  </si>
  <si>
    <t>CPS 20X300MG</t>
  </si>
  <si>
    <t>192351</t>
  </si>
  <si>
    <t>92351</t>
  </si>
  <si>
    <t>ATROVENT 0.025%</t>
  </si>
  <si>
    <t>INH SOL 1X20ML</t>
  </si>
  <si>
    <t>193105</t>
  </si>
  <si>
    <t>93105</t>
  </si>
  <si>
    <t>DEGAN</t>
  </si>
  <si>
    <t>INJ 50X2ML/10MG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</si>
  <si>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</si>
  <si>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</si>
  <si>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</si>
  <si>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</si>
  <si>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</si>
  <si>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</si>
  <si>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</si>
  <si>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</si>
  <si>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843905</t>
  </si>
  <si>
    <t>103391</t>
  </si>
  <si>
    <t>MUCOSOLVAN</t>
  </si>
  <si>
    <t>POR GTT SOL+INH SOL 60ML</t>
  </si>
  <si>
    <t>845008</t>
  </si>
  <si>
    <t>107806</t>
  </si>
  <si>
    <t>AESCIN-TEVA</t>
  </si>
  <si>
    <t>POR TBL FLM 30X20MG</t>
  </si>
  <si>
    <t>846758</t>
  </si>
  <si>
    <t>103387</t>
  </si>
  <si>
    <t>ACC INJEKT</t>
  </si>
  <si>
    <t>INJ SOL 5X3ML/300MG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</si>
  <si>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</si>
  <si>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</si>
  <si>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</si>
  <si>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</si>
  <si>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</si>
  <si>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</si>
  <si>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</si>
  <si>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</si>
  <si>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849941</t>
  </si>
  <si>
    <t>162142</t>
  </si>
  <si>
    <t>PARALEN 500</t>
  </si>
  <si>
    <t>POR TBL NOB 24X500MG</t>
  </si>
  <si>
    <t>100513</t>
  </si>
  <si>
    <t>513</t>
  </si>
  <si>
    <t>NATRIUM CHLORATUM BIOTIKA 10%</t>
  </si>
  <si>
    <t>INJ 5X10ML 10%</t>
  </si>
  <si>
    <t>111337</t>
  </si>
  <si>
    <t>52421</t>
  </si>
  <si>
    <t>GERATAM 3 G</t>
  </si>
  <si>
    <t>INJ SOL 4X15ML/3GM</t>
  </si>
  <si>
    <t>114479</t>
  </si>
  <si>
    <t>14479</t>
  </si>
  <si>
    <t>TOBRADEX OČNÍ MAST</t>
  </si>
  <si>
    <t>OPH UNG 3.5GM</t>
  </si>
  <si>
    <t>159357</t>
  </si>
  <si>
    <t>59357</t>
  </si>
  <si>
    <t>RINGERUV ROZTOK BRAUN</t>
  </si>
  <si>
    <t>INF 10X500ML(LDPE)</t>
  </si>
  <si>
    <t>194920</t>
  </si>
  <si>
    <t>94920</t>
  </si>
  <si>
    <t>AMBROBENE 7.5MG/ML</t>
  </si>
  <si>
    <t>SOL 1X100ML</t>
  </si>
  <si>
    <t>845329</t>
  </si>
  <si>
    <t>0</t>
  </si>
  <si>
    <t>Biopron9 tob.60</t>
  </si>
  <si>
    <t>154539</t>
  </si>
  <si>
    <t>54539</t>
  </si>
  <si>
    <t>DOLMINA INJ.</t>
  </si>
  <si>
    <t>INJ 5X3ML/75MG</t>
  </si>
  <si>
    <t>193109</t>
  </si>
  <si>
    <t>93109</t>
  </si>
  <si>
    <t>SUPRACAIN 4%</t>
  </si>
  <si>
    <t>INJ 10X2ML</t>
  </si>
  <si>
    <t>900321</t>
  </si>
  <si>
    <t>KL PRIPRAVEK</t>
  </si>
  <si>
    <t>117011</t>
  </si>
  <si>
    <t>17011</t>
  </si>
  <si>
    <t>DICYNONE 250</t>
  </si>
  <si>
    <t>INJ SOL 4X2ML/250MG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</si>
  <si>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</si>
  <si>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</si>
  <si>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</si>
  <si>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</si>
  <si>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</si>
  <si>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</si>
  <si>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</si>
  <si>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184325</t>
  </si>
  <si>
    <t>84325</t>
  </si>
  <si>
    <t>VIDISIC</t>
  </si>
  <si>
    <t>GEL OPH 1X10GM</t>
  </si>
  <si>
    <t>131385</t>
  </si>
  <si>
    <t>31385</t>
  </si>
  <si>
    <t>TENSIOMIN</t>
  </si>
  <si>
    <t>TBL 30X12.5MG</t>
  </si>
  <si>
    <t>849829</t>
  </si>
  <si>
    <t>162673</t>
  </si>
  <si>
    <t>IBALGIN 400 TBL 36</t>
  </si>
  <si>
    <t xml:space="preserve">POR TBL FLM 36X400MG </t>
  </si>
  <si>
    <t>900071</t>
  </si>
  <si>
    <t>KL TBL MAGN.LACT 0,5G+B6 0,02G, 100TBL</t>
  </si>
  <si>
    <t>100810</t>
  </si>
  <si>
    <t>810</t>
  </si>
  <si>
    <t>SANORIN EMULSIO</t>
  </si>
  <si>
    <t>GTT NAS 10ML 0.1%</t>
  </si>
  <si>
    <t>128831</t>
  </si>
  <si>
    <t>28831</t>
  </si>
  <si>
    <t>AERIUS 2,5 MG</t>
  </si>
  <si>
    <t>POR TBL DIS 30X2.5MG</t>
  </si>
  <si>
    <t>920378</t>
  </si>
  <si>
    <t>KL SOL.HYD.PEROX.3% 250G v sirokohrdle lahvi</t>
  </si>
  <si>
    <t>100616</t>
  </si>
  <si>
    <t>616</t>
  </si>
  <si>
    <t>THIAMIN LECIVA</t>
  </si>
  <si>
    <t>INJ 10X2ML/100MG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</si>
  <si>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</si>
  <si>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</si>
  <si>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</si>
  <si>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</si>
  <si>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</si>
  <si>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</si>
  <si>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</si>
  <si>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</si>
  <si>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</si>
  <si>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</si>
  <si>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</si>
  <si>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500412</t>
  </si>
  <si>
    <t>KL SOL.PHENOLI CAMPHOR. 50 g RD</t>
  </si>
  <si>
    <t>930095</t>
  </si>
  <si>
    <t>KL VASELINUM ALBUM, 30G</t>
  </si>
  <si>
    <t>621370</t>
  </si>
  <si>
    <t>Šalvěj lékařská nať LEROS n.s.</t>
  </si>
  <si>
    <t>20 x1,5g</t>
  </si>
  <si>
    <t>112895</t>
  </si>
  <si>
    <t>12895</t>
  </si>
  <si>
    <t>AULIN</t>
  </si>
  <si>
    <t>POR GRA SOL30SÁČKŮ</t>
  </si>
  <si>
    <t>112495</t>
  </si>
  <si>
    <t>12495</t>
  </si>
  <si>
    <t>BROMHEXIN 12 BC</t>
  </si>
  <si>
    <t>SOL 1X30ML</t>
  </si>
  <si>
    <t>117926</t>
  </si>
  <si>
    <t>201609</t>
  </si>
  <si>
    <t>ZALDIAR</t>
  </si>
  <si>
    <t>37,5MG/325MG TBL FLM 30X1</t>
  </si>
  <si>
    <t>920282</t>
  </si>
  <si>
    <t>KL SOL.BORGLYCEROLI 3% 50G</t>
  </si>
  <si>
    <t>176954</t>
  </si>
  <si>
    <t>ALGIFEN NEO</t>
  </si>
  <si>
    <t>POR GTT SOL 1X50ML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</si>
  <si>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</si>
  <si>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</si>
  <si>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</si>
  <si>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</si>
  <si>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</si>
  <si>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</si>
  <si>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190968</t>
  </si>
  <si>
    <t>TRIPLIXAM 10 MG/2,5 MG/5 MG</t>
  </si>
  <si>
    <t>POR TBL FLM 30</t>
  </si>
  <si>
    <t>920235</t>
  </si>
  <si>
    <t>15880</t>
  </si>
  <si>
    <t>DZ BRAUNOL 500 ML</t>
  </si>
  <si>
    <t>215606</t>
  </si>
  <si>
    <t>HELICID 20 ZENTIVA</t>
  </si>
  <si>
    <t>POR CPS ETD 90X20MG</t>
  </si>
  <si>
    <t>189691</t>
  </si>
  <si>
    <t>TEZEO HCT 80 MG/25 MG</t>
  </si>
  <si>
    <t>POR TBL NOB 28</t>
  </si>
  <si>
    <t>13254</t>
  </si>
  <si>
    <t>CORSIM 20</t>
  </si>
  <si>
    <t>992047</t>
  </si>
  <si>
    <t>ENZYMEL INTENSIVE 35 GEL antimikrob. na dásně 30ml</t>
  </si>
  <si>
    <t>394926</t>
  </si>
  <si>
    <t>Desprej 500ml</t>
  </si>
  <si>
    <t>159304</t>
  </si>
  <si>
    <t>TANYZ ERAS 0,4 MG</t>
  </si>
  <si>
    <t>POR TBL PRO 50X0.4MG I</t>
  </si>
  <si>
    <t>P</t>
  </si>
  <si>
    <t>107981</t>
  </si>
  <si>
    <t>7981</t>
  </si>
  <si>
    <t>NOVALGIN</t>
  </si>
  <si>
    <t>INJ 10X2ML/1000MG</t>
  </si>
  <si>
    <t>109709</t>
  </si>
  <si>
    <t>9709</t>
  </si>
  <si>
    <t>SOLU-MEDROL</t>
  </si>
  <si>
    <t>INJ SIC 1X40MG+1ML</t>
  </si>
  <si>
    <t>147740</t>
  </si>
  <si>
    <t>47740</t>
  </si>
  <si>
    <t>RIVOCOR 5</t>
  </si>
  <si>
    <t>POR TBL FLM 30X5MG</t>
  </si>
  <si>
    <t>155823</t>
  </si>
  <si>
    <t>55823</t>
  </si>
  <si>
    <t>TBL OBD 20X500MG</t>
  </si>
  <si>
    <t>844651</t>
  </si>
  <si>
    <t>101205</t>
  </si>
  <si>
    <t>PRESTARIUM NEO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</si>
  <si>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</si>
  <si>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</si>
  <si>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</si>
  <si>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</si>
  <si>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</si>
  <si>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</si>
  <si>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</si>
  <si>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850729</t>
  </si>
  <si>
    <t>157875</t>
  </si>
  <si>
    <t>PARACETAMOL KABI 10MG/ML</t>
  </si>
  <si>
    <t>INF SOL 10X100ML/1000MG</t>
  </si>
  <si>
    <t>213480</t>
  </si>
  <si>
    <t>FRAXIPARINE FORTE</t>
  </si>
  <si>
    <t>INJ SOL 10X0.6ML</t>
  </si>
  <si>
    <t>213494</t>
  </si>
  <si>
    <t>FRAXIPARINE</t>
  </si>
  <si>
    <t>INJ SOL 10X0.4ML</t>
  </si>
  <si>
    <t>214427</t>
  </si>
  <si>
    <t>CONTROLOC I.V.</t>
  </si>
  <si>
    <t>INJ PLV SOL 1X40MG</t>
  </si>
  <si>
    <t>213487</t>
  </si>
  <si>
    <t>INJ SOL 10X0.3ML</t>
  </si>
  <si>
    <t>213489</t>
  </si>
  <si>
    <t>989453</t>
  </si>
  <si>
    <t>146899</t>
  </si>
  <si>
    <t>ZOLPIDEM MYLAN</t>
  </si>
  <si>
    <t>POR TBL FLM 50X10MG</t>
  </si>
  <si>
    <t>50113006</t>
  </si>
  <si>
    <t>33740</t>
  </si>
  <si>
    <t>NUTRIDRINK COMPACT PROTEIN S PŘÍCHUTÍ KÁVY</t>
  </si>
  <si>
    <t>POR SOL 4X125ML</t>
  </si>
  <si>
    <t>133220</t>
  </si>
  <si>
    <t>33220</t>
  </si>
  <si>
    <t>PROTIFAR</t>
  </si>
  <si>
    <t>POR PLV SOL 1X225GM</t>
  </si>
  <si>
    <t>33677</t>
  </si>
  <si>
    <t>NUTRISON ENERGY MULTI FIBRE</t>
  </si>
  <si>
    <t>POR SOL 1X1500ML</t>
  </si>
  <si>
    <t>33855</t>
  </si>
  <si>
    <t>NUTRIDRINK BALÍČEK 5+1</t>
  </si>
  <si>
    <t>POR SOL 6X200ML</t>
  </si>
  <si>
    <t>33898</t>
  </si>
  <si>
    <t>NUTRIDRINK COMPACT NEUTRAL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</si>
  <si>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</si>
  <si>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</si>
  <si>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</si>
  <si>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</si>
  <si>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</si>
  <si>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</si>
  <si>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</si>
  <si>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</si>
  <si>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106264</t>
  </si>
  <si>
    <t>6264</t>
  </si>
  <si>
    <t>SUMETROLIM</t>
  </si>
  <si>
    <t>TBL 20X480MG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</si>
  <si>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</si>
  <si>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</si>
  <si>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</si>
  <si>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</si>
  <si>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</si>
  <si>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</si>
  <si>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</si>
  <si>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</si>
  <si>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</si>
  <si>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</si>
  <si>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</si>
  <si>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111706</t>
  </si>
  <si>
    <t>11706</t>
  </si>
  <si>
    <t>BISEPTOL 480</t>
  </si>
  <si>
    <t>INJ 10X5ML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</si>
  <si>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</si>
  <si>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</si>
  <si>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</si>
  <si>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</si>
  <si>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</si>
  <si>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</si>
  <si>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</si>
  <si>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</si>
  <si>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</si>
  <si>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</si>
  <si>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115658</t>
  </si>
  <si>
    <t>15658</t>
  </si>
  <si>
    <t>CIPLOX 500</t>
  </si>
  <si>
    <t>TBL OBD 10X500MG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</si>
  <si>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</si>
  <si>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</si>
  <si>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</si>
  <si>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</si>
  <si>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</si>
  <si>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</si>
  <si>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</si>
  <si>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</si>
  <si>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</si>
  <si>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</si>
  <si>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</si>
  <si>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</si>
  <si>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</si>
  <si>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</si>
  <si>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</si>
  <si>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164401</t>
  </si>
  <si>
    <t>FLUCONAZOL KABI 2 MG/ML</t>
  </si>
  <si>
    <t>INF SOL 10X100ML/200MG</t>
  </si>
  <si>
    <t>164407</t>
  </si>
  <si>
    <t>INF SOL 10X200ML/400MG</t>
  </si>
  <si>
    <t>124067</t>
  </si>
  <si>
    <t>HYDROCORTISON VUAB 100 MG</t>
  </si>
  <si>
    <t>INJ PLV SOL 1X100MG</t>
  </si>
  <si>
    <t>848950</t>
  </si>
  <si>
    <t>155148</t>
  </si>
  <si>
    <t>POR TBL NOB 12X500MG</t>
  </si>
  <si>
    <t>169755</t>
  </si>
  <si>
    <t>69755</t>
  </si>
  <si>
    <t>ARDEANUTRISOL G 40</t>
  </si>
  <si>
    <t>INF 1X80ML</t>
  </si>
  <si>
    <t>108510</t>
  </si>
  <si>
    <t>8510</t>
  </si>
  <si>
    <t>AETHOXYSKLEROL</t>
  </si>
  <si>
    <t>INJ 5X2ML 0.5%</t>
  </si>
  <si>
    <t>900305</t>
  </si>
  <si>
    <t>KL SOL.FORMAL.K FIXACI TKANI,500G</t>
  </si>
  <si>
    <t>920376</t>
  </si>
  <si>
    <t>KL SOL.HYD.PEROX.3% 200G v sirokohrdle lahvi</t>
  </si>
  <si>
    <t>921241</t>
  </si>
  <si>
    <t>KL SOL.ARG.NITR.10% 10G</t>
  </si>
  <si>
    <t>921272</t>
  </si>
  <si>
    <t>KL JODOVY OLEJ 10G</t>
  </si>
  <si>
    <t>921453</t>
  </si>
  <si>
    <t>KL SOL.PHENOLI CAMPHOR. 10g</t>
  </si>
  <si>
    <t>921245</t>
  </si>
  <si>
    <t>KL BENZINUM 150g v sirokohrdle lahvi</t>
  </si>
  <si>
    <t>921244</t>
  </si>
  <si>
    <t>KL ETHANOL.C.BENZINO 150G v sirokohrdle lahvi</t>
  </si>
  <si>
    <t>203092</t>
  </si>
  <si>
    <t>LIDOCAIN EGIS 10 %</t>
  </si>
  <si>
    <t>DRM SPR SOL 1X38GM</t>
  </si>
  <si>
    <t>190044</t>
  </si>
  <si>
    <t>90044</t>
  </si>
  <si>
    <t>DEPO-MEDROL</t>
  </si>
  <si>
    <t>INJ 1X1ML/40MG</t>
  </si>
  <si>
    <t>102439</t>
  </si>
  <si>
    <t>2439</t>
  </si>
  <si>
    <t>MARCAINE 0.5%</t>
  </si>
  <si>
    <t>INJ SOL5X20ML/100MG</t>
  </si>
  <si>
    <t>930674</t>
  </si>
  <si>
    <t>KL CHLORNAN SODNÝ 1% 300g v sirokohrdle lahvi</t>
  </si>
  <si>
    <t>100502</t>
  </si>
  <si>
    <t>502</t>
  </si>
  <si>
    <t>MESOCAIN</t>
  </si>
  <si>
    <t>INJ 10X10ML 1%</t>
  </si>
  <si>
    <t>905098</t>
  </si>
  <si>
    <t>23989</t>
  </si>
  <si>
    <t>DZ OCTENISEPT 1 l</t>
  </si>
  <si>
    <t>102684</t>
  </si>
  <si>
    <t>2684</t>
  </si>
  <si>
    <t>GEL 1X20GM</t>
  </si>
  <si>
    <t>100874</t>
  </si>
  <si>
    <t>874</t>
  </si>
  <si>
    <t>OPHTHALMO-AZULEN</t>
  </si>
  <si>
    <t>169789</t>
  </si>
  <si>
    <t>69789</t>
  </si>
  <si>
    <t>AQUA PRO INJECTIONE ARDEAPHARMA</t>
  </si>
  <si>
    <t>INF 1X500ML</t>
  </si>
  <si>
    <t>900406</t>
  </si>
  <si>
    <t>KL SOL.NOVIKOV 10G</t>
  </si>
  <si>
    <t>501065</t>
  </si>
  <si>
    <t>KL SIGNATURY</t>
  </si>
  <si>
    <t>500988</t>
  </si>
  <si>
    <t>KL VASELINUM ALBUM STERILNI, 20G</t>
  </si>
  <si>
    <t>844940</t>
  </si>
  <si>
    <t>KL ELIXÍR NA OPTIKU</t>
  </si>
  <si>
    <t>930224</t>
  </si>
  <si>
    <t>KL BENZINUM 900ml/ 600g</t>
  </si>
  <si>
    <t>UN 3295</t>
  </si>
  <si>
    <t>185793</t>
  </si>
  <si>
    <t>136395</t>
  </si>
  <si>
    <t>SOLCOSERYL DENTAL ADHESIVE</t>
  </si>
  <si>
    <t>STM PST 1X5GM</t>
  </si>
  <si>
    <t>921277</t>
  </si>
  <si>
    <t>KL JODOVÝ OLEJ 30G</t>
  </si>
  <si>
    <t>185525</t>
  </si>
  <si>
    <t>85525</t>
  </si>
  <si>
    <t>AMOKSIKLAV</t>
  </si>
  <si>
    <t>TBL OBD 21X625MG</t>
  </si>
  <si>
    <t>Klinika ústní,čelistní a obl. chir.</t>
  </si>
  <si>
    <t>UCOCH: lůžkové oddělení 33</t>
  </si>
  <si>
    <t>UCOCH: ambulance</t>
  </si>
  <si>
    <t>UCOCH: LPS stomatologická</t>
  </si>
  <si>
    <t>UCOCH: operační sál</t>
  </si>
  <si>
    <t>UCOCH, LPS stomatologická - denní</t>
  </si>
  <si>
    <t>Lékárna - léčiva</t>
  </si>
  <si>
    <t>Lékárna - enterární výživa</t>
  </si>
  <si>
    <t>Lékárna - antibiotika</t>
  </si>
  <si>
    <t>Lékárna - antimykotika</t>
  </si>
  <si>
    <t>2511 - UCOCH: lůžkové oddělení 33</t>
  </si>
  <si>
    <t>2523 - UCOCH, LPS stomatologická - denní</t>
  </si>
  <si>
    <t>2521 - UCOCH: ambulance</t>
  </si>
  <si>
    <t>N05CF02 - Zolpidem</t>
  </si>
  <si>
    <t>J02AC01 - Flukonazol</t>
  </si>
  <si>
    <t>J01XA01 - Vankomycin</t>
  </si>
  <si>
    <t>B01AB06 - Nadroparin</t>
  </si>
  <si>
    <t>N02BE01 - Paracetamol</t>
  </si>
  <si>
    <t>C07AB07 - Bisoprolol</t>
  </si>
  <si>
    <t>A02BC02 - Pantoprazol</t>
  </si>
  <si>
    <t>C09AA04 - Perindopril</t>
  </si>
  <si>
    <t>J01XD01 - Metronidazol</t>
  </si>
  <si>
    <t>C09CA07 - Telmisartan</t>
  </si>
  <si>
    <t>N02BB02 - Sodná sůl metamizolu</t>
  </si>
  <si>
    <t>H02AB04 - Methylprednisolon</t>
  </si>
  <si>
    <t>N05BA12 - Alprazolam</t>
  </si>
  <si>
    <t>H03AA01 - Levothyroxin, sodná sůl</t>
  </si>
  <si>
    <t>V06XX - Potraviny pro zvláštní lékařské účely (PZLÚ)</t>
  </si>
  <si>
    <t>J01CR02 - Amoxicilin a enzymový inhibitor</t>
  </si>
  <si>
    <t>J01DH02 - Meropenem</t>
  </si>
  <si>
    <t>A02BC02</t>
  </si>
  <si>
    <t>40MG INJ PLV SOL 1</t>
  </si>
  <si>
    <t>B01AB06</t>
  </si>
  <si>
    <t>19000IU/ML INJ SOL ISP 10X0,6ML</t>
  </si>
  <si>
    <t>9500IU/ML INJ SOL ISP 10X0,3ML</t>
  </si>
  <si>
    <t>9500IU/ML INJ SOL ISP 10X0,6ML</t>
  </si>
  <si>
    <t>9500IU/ML INJ SOL ISP 10X0,4ML</t>
  </si>
  <si>
    <t>C07AB07</t>
  </si>
  <si>
    <t>5MG TBL FLM 30</t>
  </si>
  <si>
    <t>C09AA04</t>
  </si>
  <si>
    <t>C09CA07</t>
  </si>
  <si>
    <t>TELMISARTAN SANDOZ</t>
  </si>
  <si>
    <t>80MG TBL NOB 30</t>
  </si>
  <si>
    <t>H02AB04</t>
  </si>
  <si>
    <t>40MG/ML INJ PSO LQF 40MG+1ML</t>
  </si>
  <si>
    <t>H03AA01</t>
  </si>
  <si>
    <t>EUTHYROX</t>
  </si>
  <si>
    <t>50MCG TBL NOB 100</t>
  </si>
  <si>
    <t>J01CR02</t>
  </si>
  <si>
    <t>AMOKSIKLAV 1 G</t>
  </si>
  <si>
    <t>875MG/125MG TBL FLM 14</t>
  </si>
  <si>
    <t>J01DH02</t>
  </si>
  <si>
    <t>ARCHIFAR</t>
  </si>
  <si>
    <t>1G INJ+INF PLV SOL 10</t>
  </si>
  <si>
    <t>J01XA01</t>
  </si>
  <si>
    <t>VANCOMYCIN MYLAN</t>
  </si>
  <si>
    <t>1000MG INF PLV SOL 1</t>
  </si>
  <si>
    <t>J01XD01</t>
  </si>
  <si>
    <t>METRONIDAZOLE 0,5%-POLPHARMA</t>
  </si>
  <si>
    <t>5MG/ML INF SOL 1X100ML</t>
  </si>
  <si>
    <t>J02AC01</t>
  </si>
  <si>
    <t>FLUCONAZOL KABI</t>
  </si>
  <si>
    <t>2MG/ML INF SOL 10X100ML</t>
  </si>
  <si>
    <t>2MG/ML INF SOL 10X200ML</t>
  </si>
  <si>
    <t>N02BB02</t>
  </si>
  <si>
    <t>NOVALGIN INJEKCE</t>
  </si>
  <si>
    <t>500MG/ML INJ SOL 10X2ML</t>
  </si>
  <si>
    <t>N02BE01</t>
  </si>
  <si>
    <t>PARACETAMOL KABI</t>
  </si>
  <si>
    <t>10MG/ML INF SOL 10X100ML</t>
  </si>
  <si>
    <t>N05BA12</t>
  </si>
  <si>
    <t>0,25MG TBL NOB 30</t>
  </si>
  <si>
    <t>N05CF02</t>
  </si>
  <si>
    <t>10MG TBL FLM 50</t>
  </si>
  <si>
    <t>V06XX</t>
  </si>
  <si>
    <t>POR SOL 1X225G</t>
  </si>
  <si>
    <t>NUTRIDRINK BALÍČEK 5 + 1</t>
  </si>
  <si>
    <t>40MG/ML INJ SUS 1X1ML</t>
  </si>
  <si>
    <t>AMOKSIKLAV 625 MG</t>
  </si>
  <si>
    <t>500MG/125MG TBL FLM 21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</si>
  <si>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</si>
  <si>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</si>
  <si>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</si>
  <si>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</si>
  <si>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</si>
  <si>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</si>
  <si>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</si>
  <si>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</si>
  <si>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</si>
  <si>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</si>
  <si>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</si>
  <si>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</si>
  <si>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</si>
  <si>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</si>
  <si>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</si>
  <si>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</si>
  <si>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</si>
  <si>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</si>
  <si>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</si>
  <si>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</si>
  <si>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</si>
  <si>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Belák Šimon</t>
  </si>
  <si>
    <t>Bezděk Martin</t>
  </si>
  <si>
    <t>Blažková Lenka</t>
  </si>
  <si>
    <t>Diblík David</t>
  </si>
  <si>
    <t>Dubovská Ivana</t>
  </si>
  <si>
    <t>Fabián Jakub</t>
  </si>
  <si>
    <t>Hanáková Dagmar</t>
  </si>
  <si>
    <t>Havlík Miroslav</t>
  </si>
  <si>
    <t>Heinz Petr</t>
  </si>
  <si>
    <t>Hilbertová Sandra</t>
  </si>
  <si>
    <t>Chytilová Karin</t>
  </si>
  <si>
    <t>Jiný</t>
  </si>
  <si>
    <t>Jirásek Petr</t>
  </si>
  <si>
    <t>Jusku Alexandr</t>
  </si>
  <si>
    <t>Kamínková Petra</t>
  </si>
  <si>
    <t>Kašpar Matouš</t>
  </si>
  <si>
    <t>Klimeš Vladimír</t>
  </si>
  <si>
    <t>Král David</t>
  </si>
  <si>
    <t>Králíčková Nicole</t>
  </si>
  <si>
    <t>Králová Nikola</t>
  </si>
  <si>
    <t>Krejčí Přemysl</t>
  </si>
  <si>
    <t>Michl Petr</t>
  </si>
  <si>
    <t>Moťka Vladislav</t>
  </si>
  <si>
    <t>Mozoľa Michal</t>
  </si>
  <si>
    <t>Novotná Barbora</t>
  </si>
  <si>
    <t>Pazdera Jindřich</t>
  </si>
  <si>
    <t>Pink Richard</t>
  </si>
  <si>
    <t>Polanská Věra</t>
  </si>
  <si>
    <t>Stupková Veronika</t>
  </si>
  <si>
    <t>Svobodová Jarmila</t>
  </si>
  <si>
    <t>Tvrdý Peter</t>
  </si>
  <si>
    <t>Veverka Josef</t>
  </si>
  <si>
    <t>Zbořil Vítězslav</t>
  </si>
  <si>
    <t>Amoxicilin a enzymový inhibitor</t>
  </si>
  <si>
    <t>Sulfamethoxazol a trimethoprim</t>
  </si>
  <si>
    <t>400MG/80MG TBL NOB 20</t>
  </si>
  <si>
    <t>5950</t>
  </si>
  <si>
    <t>875MG/125MG TBL FLM 10</t>
  </si>
  <si>
    <t>Ciprofloxacin</t>
  </si>
  <si>
    <t>500MG TBL FLM 10</t>
  </si>
  <si>
    <t>132654</t>
  </si>
  <si>
    <t>Cefprozil</t>
  </si>
  <si>
    <t>199796</t>
  </si>
  <si>
    <t>CEFZIL</t>
  </si>
  <si>
    <t>Klindamycin</t>
  </si>
  <si>
    <t>100339</t>
  </si>
  <si>
    <t>DALACIN C</t>
  </si>
  <si>
    <t>300MG CPS DUR 16</t>
  </si>
  <si>
    <t>Sodná sůl metamizolu</t>
  </si>
  <si>
    <t>NOVALGIN TABLETY</t>
  </si>
  <si>
    <t>500MG TBL FLM 20</t>
  </si>
  <si>
    <t>132671</t>
  </si>
  <si>
    <t>Nimesulid</t>
  </si>
  <si>
    <t>12892</t>
  </si>
  <si>
    <t>100MG TBL NOB 30</t>
  </si>
  <si>
    <t>100MG POR GRA SUS 30 I</t>
  </si>
  <si>
    <t>12894</t>
  </si>
  <si>
    <t>100MG POR GRA SUS 15 I</t>
  </si>
  <si>
    <t>Flutikason-furoát</t>
  </si>
  <si>
    <t>AVAMYS 27,5 MIKROGRAMŮ</t>
  </si>
  <si>
    <t>27,5MCG/DÁV NAS SPR SUS 1X120D</t>
  </si>
  <si>
    <t>Metronidazol</t>
  </si>
  <si>
    <t>2427</t>
  </si>
  <si>
    <t>ENTIZOL</t>
  </si>
  <si>
    <t>250MG TBL NOB 20</t>
  </si>
  <si>
    <t>Nadroparin</t>
  </si>
  <si>
    <t>32059</t>
  </si>
  <si>
    <t>59807</t>
  </si>
  <si>
    <t>19000IU/ML INJ SOL ISP 2X0,8ML</t>
  </si>
  <si>
    <t>12494</t>
  </si>
  <si>
    <t>AUGMENTIN 1 G</t>
  </si>
  <si>
    <t>875MG/125MG TBL FLM 14 I</t>
  </si>
  <si>
    <t>Cefuroxim</t>
  </si>
  <si>
    <t>47728</t>
  </si>
  <si>
    <t>ZINNAT</t>
  </si>
  <si>
    <t>500MG TBL FLM 14</t>
  </si>
  <si>
    <t>Hořčík (různé sole v kombinaci)</t>
  </si>
  <si>
    <t>215978</t>
  </si>
  <si>
    <t>365MG POR GRA SOL SCC 30</t>
  </si>
  <si>
    <t>Karbamazepin</t>
  </si>
  <si>
    <t>16445</t>
  </si>
  <si>
    <t>TEGRETOL CR 400</t>
  </si>
  <si>
    <t>400MG TBL PRO 30</t>
  </si>
  <si>
    <t>3417</t>
  </si>
  <si>
    <t>BISTON</t>
  </si>
  <si>
    <t>200MG TBL NOB 50</t>
  </si>
  <si>
    <t>Ketoprofen</t>
  </si>
  <si>
    <t>76655</t>
  </si>
  <si>
    <t>KETONAL</t>
  </si>
  <si>
    <t>50MG CPS DUR 25</t>
  </si>
  <si>
    <t>Klomipramin</t>
  </si>
  <si>
    <t>16028</t>
  </si>
  <si>
    <t>ANAFRANIL SR 75</t>
  </si>
  <si>
    <t>75MG TBL RET 20</t>
  </si>
  <si>
    <t>Levonorgestrel a estrogen</t>
  </si>
  <si>
    <t>89782</t>
  </si>
  <si>
    <t>KLIMONORM</t>
  </si>
  <si>
    <t>2MG+2MG/0,15MG TBL OBD 3X21</t>
  </si>
  <si>
    <t>12891</t>
  </si>
  <si>
    <t>100MG TBL NOB 15</t>
  </si>
  <si>
    <t>59662</t>
  </si>
  <si>
    <t>100MG TBL NOB 6</t>
  </si>
  <si>
    <t>Prednison</t>
  </si>
  <si>
    <t>269</t>
  </si>
  <si>
    <t>PREDNISON 5 LÉČIVA</t>
  </si>
  <si>
    <t>5MG TBL NOB 20</t>
  </si>
  <si>
    <t>Tramadol</t>
  </si>
  <si>
    <t>54236</t>
  </si>
  <si>
    <t>TRAMUNDIN RETARD</t>
  </si>
  <si>
    <t>100MG TBL PRO 30</t>
  </si>
  <si>
    <t>Vitamin B1 v kombinaci s vitaminem B6 a/nebo B12</t>
  </si>
  <si>
    <t>11485</t>
  </si>
  <si>
    <t>MILGAMMA N</t>
  </si>
  <si>
    <t>INJ SOL 5X2ML</t>
  </si>
  <si>
    <t>Jiná</t>
  </si>
  <si>
    <t>*4036</t>
  </si>
  <si>
    <t>47727</t>
  </si>
  <si>
    <t>Dihydrokodein</t>
  </si>
  <si>
    <t>41796</t>
  </si>
  <si>
    <t>DHC CONTINUS</t>
  </si>
  <si>
    <t>120MG TBL RET 30</t>
  </si>
  <si>
    <t>Diklofenak</t>
  </si>
  <si>
    <t>16032</t>
  </si>
  <si>
    <t>VOLTAREN RAPID</t>
  </si>
  <si>
    <t>50MG TBL OBD 10</t>
  </si>
  <si>
    <t>Erdostein</t>
  </si>
  <si>
    <t>87073</t>
  </si>
  <si>
    <t>ERDOMED</t>
  </si>
  <si>
    <t>225MG POR PLV SOL 20</t>
  </si>
  <si>
    <t>29815</t>
  </si>
  <si>
    <t>AVAMYS</t>
  </si>
  <si>
    <t>27,5MCG/DÁV NAS SPR SUS 1X60DÁ</t>
  </si>
  <si>
    <t>172556</t>
  </si>
  <si>
    <t>50MG CPS DUR 20</t>
  </si>
  <si>
    <t>Mefenoxalon</t>
  </si>
  <si>
    <t>85656</t>
  </si>
  <si>
    <t>DORSIFLEX</t>
  </si>
  <si>
    <t>200MG TBL NOB 30</t>
  </si>
  <si>
    <t>Mometason</t>
  </si>
  <si>
    <t>170760</t>
  </si>
  <si>
    <t>MOMMOX</t>
  </si>
  <si>
    <t>0,05MG/DÁV NAS SPR SUS 140DÁV</t>
  </si>
  <si>
    <t>Pregabalin</t>
  </si>
  <si>
    <t>211884</t>
  </si>
  <si>
    <t>PREGLENIX</t>
  </si>
  <si>
    <t>150MG CPS DUR 30</t>
  </si>
  <si>
    <t>47726</t>
  </si>
  <si>
    <t>250MG TBL FLM 14</t>
  </si>
  <si>
    <t>Diazepam</t>
  </si>
  <si>
    <t>208695</t>
  </si>
  <si>
    <t>10MG TBL NOB 20(1X20)</t>
  </si>
  <si>
    <t>Jiná antibiotika pro lokální aplikaci</t>
  </si>
  <si>
    <t>201970</t>
  </si>
  <si>
    <t>PAMYCON NA PŘÍPRAVU KAPEK</t>
  </si>
  <si>
    <t>33000IU/2500IU DRM PLV SOL 1</t>
  </si>
  <si>
    <t>Zolpidem</t>
  </si>
  <si>
    <t>16286</t>
  </si>
  <si>
    <t>STILNOX</t>
  </si>
  <si>
    <t>10MG TBL FLM 20</t>
  </si>
  <si>
    <t>Ciklopirox</t>
  </si>
  <si>
    <t>76151</t>
  </si>
  <si>
    <t>BATRAFEN ROZTOK</t>
  </si>
  <si>
    <t>10MG/ML DRM SOL 10ML</t>
  </si>
  <si>
    <t>85524</t>
  </si>
  <si>
    <t>AMOKSIKLAV 375 MG</t>
  </si>
  <si>
    <t>250MG/125MG TBL FLM 21</t>
  </si>
  <si>
    <t>132811</t>
  </si>
  <si>
    <t>Azithromycin</t>
  </si>
  <si>
    <t>45011</t>
  </si>
  <si>
    <t>AZITROMYCIN SANDOZ</t>
  </si>
  <si>
    <t>500MG TBL FLM 6</t>
  </si>
  <si>
    <t>76152</t>
  </si>
  <si>
    <t>10MG/ML DRM SOL 20ML</t>
  </si>
  <si>
    <t>Desloratadin</t>
  </si>
  <si>
    <t>168849</t>
  </si>
  <si>
    <t>DESLORATADINE TEVA</t>
  </si>
  <si>
    <t>5MG TBL FLM 50</t>
  </si>
  <si>
    <t>58142</t>
  </si>
  <si>
    <t>DICLOFENAC AL 50</t>
  </si>
  <si>
    <t>50MG TBL ENT 30</t>
  </si>
  <si>
    <t>Jiná antihistaminika pro systémovou aplikaci</t>
  </si>
  <si>
    <t>2479</t>
  </si>
  <si>
    <t>DITHIADEN</t>
  </si>
  <si>
    <t>2MG TBL NOB 20</t>
  </si>
  <si>
    <t>Mupirocin</t>
  </si>
  <si>
    <t>90778</t>
  </si>
  <si>
    <t>BACTROBAN</t>
  </si>
  <si>
    <t>20MG/G UNG 15G</t>
  </si>
  <si>
    <t>2181</t>
  </si>
  <si>
    <t>100MG POR GRA SUS 6 I</t>
  </si>
  <si>
    <t>132649</t>
  </si>
  <si>
    <t>Kodein</t>
  </si>
  <si>
    <t>90</t>
  </si>
  <si>
    <t>CODEIN SLOVAKOFARMA</t>
  </si>
  <si>
    <t>30MG TBL NOB 10</t>
  </si>
  <si>
    <t>Makrogol</t>
  </si>
  <si>
    <t>184039</t>
  </si>
  <si>
    <t>FORLAX</t>
  </si>
  <si>
    <t>4G POR PLV SOL SCC 20</t>
  </si>
  <si>
    <t>Citalopram</t>
  </si>
  <si>
    <t>17425</t>
  </si>
  <si>
    <t>CITALEC 10 ZENTIVA</t>
  </si>
  <si>
    <t>10MG TBL FLM 30</t>
  </si>
  <si>
    <t>Fluvastatin</t>
  </si>
  <si>
    <t>200993</t>
  </si>
  <si>
    <t>LESCOL XL</t>
  </si>
  <si>
    <t>80MG TBL PRO 30</t>
  </si>
  <si>
    <t>Metoprolol</t>
  </si>
  <si>
    <t>49934</t>
  </si>
  <si>
    <t>BETALOC ZOK</t>
  </si>
  <si>
    <t>25MG TBL PRO 30</t>
  </si>
  <si>
    <t>Ramipril</t>
  </si>
  <si>
    <t>56981</t>
  </si>
  <si>
    <t>TRITACE</t>
  </si>
  <si>
    <t>5MG TBL NOB 30</t>
  </si>
  <si>
    <t>94933</t>
  </si>
  <si>
    <t>875MG/125MG TBL FLM 14 II</t>
  </si>
  <si>
    <t>203097</t>
  </si>
  <si>
    <t>875MG/125MG TBL FLM 21</t>
  </si>
  <si>
    <t>132711</t>
  </si>
  <si>
    <t>45010</t>
  </si>
  <si>
    <t>500MG TBL FLM 3</t>
  </si>
  <si>
    <t>Bromazepam</t>
  </si>
  <si>
    <t>216679</t>
  </si>
  <si>
    <t>LEXAURIN 1,5</t>
  </si>
  <si>
    <t>1,5MG TBL NOB 28</t>
  </si>
  <si>
    <t>15612</t>
  </si>
  <si>
    <t>VOLTAREN EMULGEL</t>
  </si>
  <si>
    <t>10MG/G GEL 50G I</t>
  </si>
  <si>
    <t>100095</t>
  </si>
  <si>
    <t>10MG/G GEL 30G II</t>
  </si>
  <si>
    <t>29814</t>
  </si>
  <si>
    <t>27,5MCG/DÁV NAS SPR SUS 1X30DÁ</t>
  </si>
  <si>
    <t>Ibuprofen</t>
  </si>
  <si>
    <t>11063</t>
  </si>
  <si>
    <t>IBALGIN 600</t>
  </si>
  <si>
    <t>600MG TBL FLM 30</t>
  </si>
  <si>
    <t>250IU/100IU/G UNG 10G</t>
  </si>
  <si>
    <t>201971</t>
  </si>
  <si>
    <t>33000IU/2500IU DRM PLV SOL 10</t>
  </si>
  <si>
    <t>Flukonazol</t>
  </si>
  <si>
    <t>66036</t>
  </si>
  <si>
    <t>MYCOMAX 100</t>
  </si>
  <si>
    <t>100MG CPS DUR 28</t>
  </si>
  <si>
    <t>Jiná kapiláry stabilizující látky</t>
  </si>
  <si>
    <t>20MG TBL ENT 30</t>
  </si>
  <si>
    <t>Kyselina acetylsalicylová</t>
  </si>
  <si>
    <t>203564</t>
  </si>
  <si>
    <t>ANOPYRIN</t>
  </si>
  <si>
    <t>100MG TBL NOB 100</t>
  </si>
  <si>
    <t>132723</t>
  </si>
  <si>
    <t>100MG POR GRA SUS 30</t>
  </si>
  <si>
    <t>Alprazolam</t>
  </si>
  <si>
    <t>90959</t>
  </si>
  <si>
    <t>0,5MG TBL NOB 30</t>
  </si>
  <si>
    <t>Drospirenon a ethinylestradiol</t>
  </si>
  <si>
    <t>175973</t>
  </si>
  <si>
    <t>SYLVIANE</t>
  </si>
  <si>
    <t>0,03MG/3MG TBL FLM 3X21</t>
  </si>
  <si>
    <t>1629</t>
  </si>
  <si>
    <t>DALACIN T</t>
  </si>
  <si>
    <t>10MG/ML DRM SOL 30ML</t>
  </si>
  <si>
    <t>Pseudoefedrin, kombinace</t>
  </si>
  <si>
    <t>216102</t>
  </si>
  <si>
    <t>CLARINASE REPETABS</t>
  </si>
  <si>
    <t>120MG/5MG TBL PRO 7 II</t>
  </si>
  <si>
    <t>89025</t>
  </si>
  <si>
    <t>50MG TBL ENT 50</t>
  </si>
  <si>
    <t>Cholekalciferol</t>
  </si>
  <si>
    <t>12023</t>
  </si>
  <si>
    <t>VIGANTOL</t>
  </si>
  <si>
    <t>0,5MG/ML POR GTT SOL 1X10ML</t>
  </si>
  <si>
    <t>84114</t>
  </si>
  <si>
    <t>FASTUM</t>
  </si>
  <si>
    <t>25MG/G GEL 50G</t>
  </si>
  <si>
    <t>Amlodipin</t>
  </si>
  <si>
    <t>192227</t>
  </si>
  <si>
    <t>ZOREM</t>
  </si>
  <si>
    <t>5MG TBL NOB 300</t>
  </si>
  <si>
    <t>119940</t>
  </si>
  <si>
    <t>PRONTOFLEX 10%</t>
  </si>
  <si>
    <t>100MG/ML DRM SPR SOL 25ML</t>
  </si>
  <si>
    <t>Pantoprazol</t>
  </si>
  <si>
    <t>214526</t>
  </si>
  <si>
    <t>CONTROLOC</t>
  </si>
  <si>
    <t>40MG TBL ENT 100 I</t>
  </si>
  <si>
    <t>Sildenafil</t>
  </si>
  <si>
    <t>194307</t>
  </si>
  <si>
    <t>VIAGRA</t>
  </si>
  <si>
    <t>50MG POR TBL DIS 4 I</t>
  </si>
  <si>
    <t>3377</t>
  </si>
  <si>
    <t>Tramadol a paracetamol</t>
  </si>
  <si>
    <t>201612</t>
  </si>
  <si>
    <t>37,5MG/325MG TBL FLM 60X1</t>
  </si>
  <si>
    <t>132950</t>
  </si>
  <si>
    <t>107135</t>
  </si>
  <si>
    <t>150MG CPS DUR 16</t>
  </si>
  <si>
    <t>*2062</t>
  </si>
  <si>
    <t>199680</t>
  </si>
  <si>
    <t>300MG CPS DUR 60</t>
  </si>
  <si>
    <t>95560</t>
  </si>
  <si>
    <t>300MG CPS DUR 30</t>
  </si>
  <si>
    <t>Klarithromycin</t>
  </si>
  <si>
    <t>53853</t>
  </si>
  <si>
    <t>KLACID 500</t>
  </si>
  <si>
    <t>192354</t>
  </si>
  <si>
    <t>99366</t>
  </si>
  <si>
    <t>AMOKSIKLAV 457 MG/5 ML</t>
  </si>
  <si>
    <t>400MG/57MG/5ML POR PLV SUS 70M</t>
  </si>
  <si>
    <t>64942</t>
  </si>
  <si>
    <t>DIFLUCAN</t>
  </si>
  <si>
    <t>100MG CPS DUR 28 I</t>
  </si>
  <si>
    <t>4311</t>
  </si>
  <si>
    <t>TRAMAL KAPKY 100 MG/1 ML</t>
  </si>
  <si>
    <t>100MG/ML POR GTT SOL 1X10ML</t>
  </si>
  <si>
    <t>Aciklovir</t>
  </si>
  <si>
    <t>155936</t>
  </si>
  <si>
    <t>HERPESIN 400</t>
  </si>
  <si>
    <t>400MG TBL NOB 25</t>
  </si>
  <si>
    <t>Měkký parafin a tukové produkty</t>
  </si>
  <si>
    <t>100273</t>
  </si>
  <si>
    <t>LIPOBASE</t>
  </si>
  <si>
    <t>CRM 100G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</si>
  <si>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</si>
  <si>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</si>
  <si>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</si>
  <si>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</si>
  <si>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</si>
  <si>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</si>
  <si>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</si>
  <si>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M01AX17 - Nimesulid</t>
  </si>
  <si>
    <t>R01AD09 - Mometason</t>
  </si>
  <si>
    <t>J01FA10 - Azithromycin</t>
  </si>
  <si>
    <t>C09AA05 - Ramipril</t>
  </si>
  <si>
    <t>N06AB04 - Citalopram</t>
  </si>
  <si>
    <t>M01AX17</t>
  </si>
  <si>
    <t>R01AD09</t>
  </si>
  <si>
    <t>400MG/57MG/5ML POR PLV SUS 70ML</t>
  </si>
  <si>
    <t>J01FA10</t>
  </si>
  <si>
    <t>R06AX27</t>
  </si>
  <si>
    <t>C09AA05</t>
  </si>
  <si>
    <t>N06AB04</t>
  </si>
  <si>
    <t>Přehled plnění PL - Preskripce léčivých přípravků - orientační přehled</t>
  </si>
  <si>
    <t>ZA562</t>
  </si>
  <si>
    <t>Náplast cosmopor i. v. 6 x 8 cm bal. á 50 ks 9008054</t>
  </si>
  <si>
    <t>ZA576</t>
  </si>
  <si>
    <t>Set sterilní pro močovou katetrizaci Mediset bal. á 10 ks 4552710</t>
  </si>
  <si>
    <t>ZI558</t>
  </si>
  <si>
    <t>Náplast curapor   7 x   5 cm 32912  (22120,  náhrada za cosmopor )</t>
  </si>
  <si>
    <t>ZK404</t>
  </si>
  <si>
    <t>Krytí prontosan roztok 350 ml 400416</t>
  </si>
  <si>
    <t>ZN477</t>
  </si>
  <si>
    <t>Obinadlo elastické universal 12 cm x 5 m 1323100314</t>
  </si>
  <si>
    <t>ZA728</t>
  </si>
  <si>
    <t>Lopatka ústní dřevěná lékařská nesterilní bal. á 100 ks 1320100655</t>
  </si>
  <si>
    <t>ZA787</t>
  </si>
  <si>
    <t>Stříkačka injekční 2-dílná 10 ml L Inject Solo 4606108V</t>
  </si>
  <si>
    <t>ZB249</t>
  </si>
  <si>
    <t>Sáček močový s křížovou výpustí 2000 ml ZAR-TNU201601</t>
  </si>
  <si>
    <t>ZB488</t>
  </si>
  <si>
    <t>Sprej cavilon 28 ml bal. á 12 ks 3346E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</si>
  <si>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</si>
  <si>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</si>
  <si>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</si>
  <si>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</si>
  <si>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</si>
  <si>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</si>
  <si>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ZB775</t>
  </si>
  <si>
    <t>Zkumavka koagulace 4 ml modrá 454329</t>
  </si>
  <si>
    <t>ZC752</t>
  </si>
  <si>
    <t>Čepelka skalpelová 15 BB515</t>
  </si>
  <si>
    <t>ZE468</t>
  </si>
  <si>
    <t>Zkumavka modrá 1 ml 454320</t>
  </si>
  <si>
    <t>ZF159</t>
  </si>
  <si>
    <t>Nádoba na kontaminovaný odpad 1 l 15-0002</t>
  </si>
  <si>
    <t>ZF192</t>
  </si>
  <si>
    <t>Nádoba na kontaminovaný odpad 4 l 15-0004</t>
  </si>
  <si>
    <t>ZH816</t>
  </si>
  <si>
    <t>Katetr močový foley CH14 180605-000140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</si>
  <si>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</si>
  <si>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</si>
  <si>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</si>
  <si>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</si>
  <si>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ZF186</t>
  </si>
  <si>
    <t>Stříkačka janett 2-dílná 150 ml vyplachovací balená 08151</t>
  </si>
  <si>
    <t>ZL688</t>
  </si>
  <si>
    <t>Proužky Accu-Check Inform IIStrip 50 EU1 á 50 ks 05942861041</t>
  </si>
  <si>
    <t>ZN854</t>
  </si>
  <si>
    <t>Stříkačka injekční arteriální 3 ml bez jehly s heparinem bal. á 100 ks safePICO Aspirator 956-622</t>
  </si>
  <si>
    <t>ZB681</t>
  </si>
  <si>
    <t>Návlek na fix. tyčinku k OPG bal. á 200 ks 6644-IMG</t>
  </si>
  <si>
    <t>ZO372</t>
  </si>
  <si>
    <t>Konektor bezjehlový OptiSyte JIM:JSM4001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</si>
  <si>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</si>
  <si>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</si>
  <si>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</si>
  <si>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</si>
  <si>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ZB978</t>
  </si>
  <si>
    <t>Šití dafilon modrý 5/0 (1) bal. á 36 ks C0932124</t>
  </si>
  <si>
    <t>ZD982</t>
  </si>
  <si>
    <t>Šití silkam černý 4/0 (1.5) bal. á 36 ks C0764825</t>
  </si>
  <si>
    <t>ZA834</t>
  </si>
  <si>
    <t>Jehla injekční 0,7 x 40 mm černá 4660021</t>
  </si>
  <si>
    <t>ZM292</t>
  </si>
  <si>
    <t>Rukavice nitril sempercare bez p. M bal. á 200 ks 30803</t>
  </si>
  <si>
    <t>DH594</t>
  </si>
  <si>
    <t>Cartridge complete</t>
  </si>
  <si>
    <t>DH758</t>
  </si>
  <si>
    <t>Bactec Plus Aerobic-plastic</t>
  </si>
  <si>
    <t>DH759</t>
  </si>
  <si>
    <t>Bactec Lytic/ 10 Anaerobic- plastic</t>
  </si>
  <si>
    <t>ZC399</t>
  </si>
  <si>
    <t>Krytí hemostatické traumacel taf light 1,5 x 5 cm bal. á 10 ks síťka V0081946</t>
  </si>
  <si>
    <t>ZA749</t>
  </si>
  <si>
    <t>Stříkačka injekční 3-dílná 50 ml LL Omnifix Solo 4617509F</t>
  </si>
  <si>
    <t>ZA789</t>
  </si>
  <si>
    <t>Stříkačka injekční 2-dílná 2 ml L Inject Solo 4606027V</t>
  </si>
  <si>
    <t>ZD010</t>
  </si>
  <si>
    <t>Set sterilní pro žilní katetrizaci Mediset bal. á 22 ks 4752003</t>
  </si>
  <si>
    <t>ZD808</t>
  </si>
  <si>
    <t>Kanyla vasofix 22G modrá safety 4269098S-01</t>
  </si>
  <si>
    <t>ZD809</t>
  </si>
  <si>
    <t>Kanyla vasofix 20G růžová safety 4269110S-01</t>
  </si>
  <si>
    <t>ZN297</t>
  </si>
  <si>
    <t>Hadička spojovací Gamaplus 1,8 x 450 LL NO DOP 606301-ND</t>
  </si>
  <si>
    <t>ZN298</t>
  </si>
  <si>
    <t>Hadička spojovací Gamaplus 1,8 x 1800 LL NO DOP 606304-ND</t>
  </si>
  <si>
    <t>ZD082</t>
  </si>
  <si>
    <t>Výplň ve stříkačce R.T.R. 530334</t>
  </si>
  <si>
    <t>ZC020</t>
  </si>
  <si>
    <t>Film zubní AGFA 150 ks 582018</t>
  </si>
  <si>
    <t>ZC193</t>
  </si>
  <si>
    <t>Poresorb-TCP 1.0 g/1.2 ml 1,0-2,0 mm 41:2</t>
  </si>
  <si>
    <t>ZA144</t>
  </si>
  <si>
    <t>Aquasil soft putty DT60578320</t>
  </si>
  <si>
    <t>ZN964</t>
  </si>
  <si>
    <t>Šroubovák EV hex strojový dlouhý 35 mm 25728</t>
  </si>
  <si>
    <t>ZN965</t>
  </si>
  <si>
    <t>Šroubovák EV hex ruční dlouhý 38 mm 25773</t>
  </si>
  <si>
    <t>ZB518</t>
  </si>
  <si>
    <t>Membrána kolegenová Parasorb Resodont forte 64 x 25 mm RDF0703</t>
  </si>
  <si>
    <t>ZE058</t>
  </si>
  <si>
    <t>Membrána kolegenová Parasorb Resodont 22 x 25 mm RD2502</t>
  </si>
  <si>
    <t>ZO447</t>
  </si>
  <si>
    <t>Šroub krycí EV 4,2 25282</t>
  </si>
  <si>
    <t>ZO442</t>
  </si>
  <si>
    <t>Implantát Astra Tech OsseoSpeed EV pr.4,2 S délka 11 mm 25234</t>
  </si>
  <si>
    <t>ZO446</t>
  </si>
  <si>
    <t>Šroub krycí EV 3,6 25281</t>
  </si>
  <si>
    <t>ZO443</t>
  </si>
  <si>
    <t>Implantát Astra Tech OsseoSpeed EV pr.4,2 S délka 9 mm 25233</t>
  </si>
  <si>
    <t>ZO441</t>
  </si>
  <si>
    <t>Implantát Astra Tech OsseoSpeed EV pr.4,8 S délka 8 mm 25242</t>
  </si>
  <si>
    <t>ZO445</t>
  </si>
  <si>
    <t>Implantát Astra Tech OsseoSpeed EV pr.3,6 S délka 9 mm 25223</t>
  </si>
  <si>
    <t>ZO448</t>
  </si>
  <si>
    <t>Šroub krycí EV 4,8 25283</t>
  </si>
  <si>
    <t>ZM343</t>
  </si>
  <si>
    <t>Implantát BioniQ S3,5/L12 2006.12</t>
  </si>
  <si>
    <t>ZA934</t>
  </si>
  <si>
    <t>Granulát BOI-OSS 0,25-1 mm 0,5 g 500079 (30643.3)  DGD460306107E</t>
  </si>
  <si>
    <t>ZO825</t>
  </si>
  <si>
    <t>Váleček vhojovací EV 4,8 průměr 6,5 mm výška 4,5 mm 25306</t>
  </si>
  <si>
    <t>ZO824</t>
  </si>
  <si>
    <t>Implantát Astra Tech OsseoSpeed EV C pr. 4,8 mm délka 11 mm 25274</t>
  </si>
  <si>
    <t>ZO771</t>
  </si>
  <si>
    <t>Implantát Astra Tech OsseoSpeed EV pr.4,8 S délka 9 mm 25243</t>
  </si>
  <si>
    <t>ZO819</t>
  </si>
  <si>
    <t>Implantát Astra Tech OsseoSpeed EV pr. 4,2 mm délka 8 mm 25232</t>
  </si>
  <si>
    <t>ZP067</t>
  </si>
  <si>
    <t>Set otiskovací protetický k implantátům Timplant P71+P73</t>
  </si>
  <si>
    <t>ZP011</t>
  </si>
  <si>
    <t>Držák protetického šroubováku do momentové ráčny EV 4 x 4 nízký 25730</t>
  </si>
  <si>
    <t>ZP010</t>
  </si>
  <si>
    <t>Držák protetického šroubováku do momentové ráčny nízký EV 25777</t>
  </si>
  <si>
    <t>ZO992</t>
  </si>
  <si>
    <t>Váleček vhojovací EV 3.0 pr. 4.5 mm výška 3.5 mm 25297</t>
  </si>
  <si>
    <t>ZO996</t>
  </si>
  <si>
    <t>Váleček vhojovací EV 4.2 pr. 5.0 mm výška 4.5 mm 25302</t>
  </si>
  <si>
    <t>ZO993</t>
  </si>
  <si>
    <t>Váleček vhojovací EV 3.6 pr. 4.0 mm výška 3.5 mm 25300</t>
  </si>
  <si>
    <t>ZO998</t>
  </si>
  <si>
    <t>Váleček vhojovací EV 5.4 pr. 6.5 mm výška 4.5 mm 25308</t>
  </si>
  <si>
    <t>ZO999</t>
  </si>
  <si>
    <t>Váleček vhojovací EV 5.4 pr. 6.5 mm výška 6.5 mm 25799</t>
  </si>
  <si>
    <t>ZP012</t>
  </si>
  <si>
    <t>Šroubovák EV hex ruční krátký 20 mm 25771</t>
  </si>
  <si>
    <t>ZP069</t>
  </si>
  <si>
    <t>Nadstavba zkosená velká k implantátům Timplant P53</t>
  </si>
  <si>
    <t>ZP004</t>
  </si>
  <si>
    <t>Kapna otiskovací dlouhá EV 3.0 pr. 3.8 mm výška 22 mm 25513</t>
  </si>
  <si>
    <t>ZP001</t>
  </si>
  <si>
    <t>Kapna otiskovací krátká EV 4.2 pr. 4.6 mm výška 16.5 mm 25518</t>
  </si>
  <si>
    <t>ZP006</t>
  </si>
  <si>
    <t>Kapna otiskovací dlouhá EV 4.2 pr. 4.6 mm výška 22 mm 25517</t>
  </si>
  <si>
    <t>ZP000</t>
  </si>
  <si>
    <t>Kapna otiskovací krátká EV 3.6 pr. 4.6 mm výška 16.5 mm 25516</t>
  </si>
  <si>
    <t>ZP005</t>
  </si>
  <si>
    <t>Kapna otiskovací dlouhá EV 3.6 pr. 4.6 mm výška 22 mm 25515</t>
  </si>
  <si>
    <t>ZP003</t>
  </si>
  <si>
    <t>Kapna otiskovací krátká EV 5.4 pr. 5.4 mm výška 16.5 mm 25522</t>
  </si>
  <si>
    <t>ZP002</t>
  </si>
  <si>
    <t>Kapna otiskovací krátká EV 4.8 pr. 4.6 mm výška 16.5 mm 25520</t>
  </si>
  <si>
    <t>ZP007</t>
  </si>
  <si>
    <t>Kapna otiskovací dlouhá EV 4.8 pr. 4.6 mm výška 22 mm 25519</t>
  </si>
  <si>
    <t>ZO997</t>
  </si>
  <si>
    <t>Váleček vhojovací EV 4.8 pr. 6.5 mm výška 6.5 mm 25798</t>
  </si>
  <si>
    <t>ZO994</t>
  </si>
  <si>
    <t>Váleček vhojovací EV 3.6 pr. 4.0 mm výška 4.5 mm 25299</t>
  </si>
  <si>
    <t>ZO991</t>
  </si>
  <si>
    <t>Váleček vhojovací EV 3.0, pr. 3.5 mm výška 3.5 mm 25298</t>
  </si>
  <si>
    <t>ZO995</t>
  </si>
  <si>
    <t>Váleček vhojovací EV 4.2 pr. 5.0 mm výška 3.5 mm 25501</t>
  </si>
  <si>
    <t>ZO916</t>
  </si>
  <si>
    <t>Implantát Astra Tech OsseoSpeed EV C pr. 3,6 mm délka 11 mm 25224</t>
  </si>
  <si>
    <t>ZO915</t>
  </si>
  <si>
    <t>Implantát Astra Tech OsseoSpeed EV C pr. 4,2 mm délka 13 mm 25265</t>
  </si>
  <si>
    <t>ZO918</t>
  </si>
  <si>
    <t>Implantát Astra Tech OsseoSpeed EV C pr. 3,6 mm délka 13 mm 25225</t>
  </si>
  <si>
    <t>ZP097</t>
  </si>
  <si>
    <t>Implantát Astra Tech OsseoSpeed EV S pr. 4,8 mm délka 11 mm 25244</t>
  </si>
  <si>
    <t>ZO917</t>
  </si>
  <si>
    <t>Implantát Astra Tech OsseoSpeed EV C pr. 4,2 mm délka 11 mm 25264</t>
  </si>
  <si>
    <t>ZP008</t>
  </si>
  <si>
    <t>Ráčna momentová EV 25774</t>
  </si>
  <si>
    <t>ZB461</t>
  </si>
  <si>
    <t>Šití silkam černý 3/0 (2) bal. á 36 ks C0760307</t>
  </si>
  <si>
    <t>ZG849</t>
  </si>
  <si>
    <t>Šití premicron zelený 2/0 (3) bal. á 12 ks G0120061</t>
  </si>
  <si>
    <t>ZO354</t>
  </si>
  <si>
    <t>Šití PGA-RESORBA pletené potahované syntetické vstřebatelné vlákno jehla HR 22 fialová 4/0 70 cm bal. á 24 ks PA10210</t>
  </si>
  <si>
    <t>ZD447</t>
  </si>
  <si>
    <t>Šití premicron zelený 3/0 (2) bal. á 36 ks C0026025</t>
  </si>
  <si>
    <t>ZB556</t>
  </si>
  <si>
    <t>Jehla injekční 1,2 x 40 mm růžová 4665120</t>
  </si>
  <si>
    <t>ZM291</t>
  </si>
  <si>
    <t>Rukavice nitril sempercare bez p. S bal. á 200 ks 30802</t>
  </si>
  <si>
    <t>ZA090</t>
  </si>
  <si>
    <t>Vata buničitá přířezy 37 x 57 cm 2730152</t>
  </si>
  <si>
    <t>ZA451</t>
  </si>
  <si>
    <t>Náplast omniplast 5,0 cm x 9,2 m 9004540 (900429)</t>
  </si>
  <si>
    <t>ZA593</t>
  </si>
  <si>
    <t>Tampon sterilní stáčený 20 x 20 cm / 5 ks 28003+</t>
  </si>
  <si>
    <t>ZA640</t>
  </si>
  <si>
    <t>Krytí hemostatické traumacel taf light 7,5 x 5 cm bal. á 10 ks síťka V0081947</t>
  </si>
  <si>
    <t>ZD103</t>
  </si>
  <si>
    <t>Náplast omniplast 2,5 cm x 9,2 m 9004530</t>
  </si>
  <si>
    <t>ZA790</t>
  </si>
  <si>
    <t>Stříkačka injekční 2-dílná 5 ml L Inject Solo4606051V</t>
  </si>
  <si>
    <t>ZC301</t>
  </si>
  <si>
    <t>Ypeen 800 g dóza 100066</t>
  </si>
  <si>
    <t>ZC325</t>
  </si>
  <si>
    <t>Gel etching 4122505</t>
  </si>
  <si>
    <t>ZC373</t>
  </si>
  <si>
    <t>Sprej cognoscin orig. 120 g 1IX1140</t>
  </si>
  <si>
    <t>ZD933</t>
  </si>
  <si>
    <t>Listerine 1,0 l 450669</t>
  </si>
  <si>
    <t>ZL577</t>
  </si>
  <si>
    <t>Sprej Kavo 4119640KA</t>
  </si>
  <si>
    <t>ZD288</t>
  </si>
  <si>
    <t>Fólie erkoflex 4,0 mm/120 mm ER581240</t>
  </si>
  <si>
    <t>ZC486</t>
  </si>
  <si>
    <t>Kavitan plus (barva A2) 1001A2</t>
  </si>
  <si>
    <t>ZG191</t>
  </si>
  <si>
    <t>Stomaflex putty 1300g/solid/ 4215110</t>
  </si>
  <si>
    <t>ZF498</t>
  </si>
  <si>
    <t>Futar D fast occlusion 00137242</t>
  </si>
  <si>
    <t>ZL578</t>
  </si>
  <si>
    <t>Stomaflex katalyst gel 60g 4215330</t>
  </si>
  <si>
    <t>ZC326</t>
  </si>
  <si>
    <t>Kartáček na kořenové nástroje 954361 (14360NI)</t>
  </si>
  <si>
    <t>ZG442</t>
  </si>
  <si>
    <t>Fréza křížová břit HM166RX0212055F</t>
  </si>
  <si>
    <t>ZL468</t>
  </si>
  <si>
    <t>Savka s odním.koncovkou - transp. MSF6007</t>
  </si>
  <si>
    <t>ZG284</t>
  </si>
  <si>
    <t>Cement temposil 2 bílý intro kit 9022969</t>
  </si>
  <si>
    <t>ZB979</t>
  </si>
  <si>
    <t>Šití dafilon modrý 4/0 (1.5) bal. á 36 ks C0932205</t>
  </si>
  <si>
    <t>ZB443</t>
  </si>
  <si>
    <t>Šití silkam černý 4/0 (1.5) bal. á 36 ks C0760137</t>
  </si>
  <si>
    <t>ZN643</t>
  </si>
  <si>
    <t>Šití vstřebatelné PGA-RESORBA 4/0 fialová HS 22 70 cm bal. á 24 ks ST1512</t>
  </si>
  <si>
    <t>ZN642</t>
  </si>
  <si>
    <t>Šití vstřebatelné PGA-RESORBA 4/0 fialová HS 18 70 cm bal. á 24 ks PA11112</t>
  </si>
  <si>
    <t>ZO352</t>
  </si>
  <si>
    <t>Šití PGA-RESORBA pletené potahované syntetické vstřebatelné vlákno jehla HR 17 fialová 3/0 70 cm bal. á 24 ks PA1026</t>
  </si>
  <si>
    <t>ZO345</t>
  </si>
  <si>
    <t>Šití PGA-RESORBA pletené potahované syntetické vstřebatelné vlákno jehla DS 30 nebarvená 2/0 70 cm  bal. á 24 ks PA1149</t>
  </si>
  <si>
    <t>ZO353</t>
  </si>
  <si>
    <t>Šití PGA-RESORBA pletené potahované syntetické vstřebatelné vlákno jehla HR 22 fialová 3/0 70cm bal.á 24 ks PA10211</t>
  </si>
  <si>
    <t>ZC305</t>
  </si>
  <si>
    <t>Jehla injekční 0,4 x 20 mm šedá 4657705</t>
  </si>
  <si>
    <t>ZK098</t>
  </si>
  <si>
    <t>Rukavice latex s p. superlife L bal. á 100 ks 8951473 - povoleno pouze pro ÚČOCH a KZL</t>
  </si>
  <si>
    <t>ZM293</t>
  </si>
  <si>
    <t>Rukavice nitril sempercare bez p. L bal. á 200 ks 30804</t>
  </si>
  <si>
    <t>ZA480</t>
  </si>
  <si>
    <t>Fólie incizní raucodrape 15 x 20 cm á 10 ks 25441</t>
  </si>
  <si>
    <t>ZA605</t>
  </si>
  <si>
    <t>Tamponáda s vazelína album 4 vrstvá 2,5 cm x 200 cm/1 ks šnek 0342</t>
  </si>
  <si>
    <t>ZC506</t>
  </si>
  <si>
    <t>Kompresa NT 10 x 10 cm/5 ks sterilní 1325020275</t>
  </si>
  <si>
    <t>ZF351</t>
  </si>
  <si>
    <t>Náplast transpore bílá 1,25 cm x 9,14 m bal. á 24 ks 1534-0</t>
  </si>
  <si>
    <t>ZF352</t>
  </si>
  <si>
    <t>Náplast transpore bílá 2,50 cm x 9,14 m bal. á 12 ks 1534-1</t>
  </si>
  <si>
    <t>ZA486</t>
  </si>
  <si>
    <t>Krytí mastný tyl jelonet   5 x 5 cm á 50 ks 7403</t>
  </si>
  <si>
    <t>ZA690</t>
  </si>
  <si>
    <t>Čepelka skalpelová 10 BB510</t>
  </si>
  <si>
    <t>ZB102</t>
  </si>
  <si>
    <t>Láhev k odsávačce flovac 1l hadice 1,8 m á 45 ks 000-036-020</t>
  </si>
  <si>
    <t>ZI182</t>
  </si>
  <si>
    <t>Zkumavka + aplikátor s chem.stabilizátorem UriSwab žlutá 802CE.A</t>
  </si>
  <si>
    <t>ZB747</t>
  </si>
  <si>
    <t>Souprava odsávací orthopedic 07.049.08.620</t>
  </si>
  <si>
    <t>ZH760</t>
  </si>
  <si>
    <t>Popisovač chirurgický na kůži + sterilní pravítko fialová barva RQ-01</t>
  </si>
  <si>
    <t>ZL886</t>
  </si>
  <si>
    <t>Rukojeť aktivní resterizovatelná elektrokoagulace Valleylab kabel 3 m MBR-600</t>
  </si>
  <si>
    <t>ZD715</t>
  </si>
  <si>
    <t>Šroub mini 2,0 x 6 mm (20-MN-006) 241.012006</t>
  </si>
  <si>
    <t>ZD777</t>
  </si>
  <si>
    <t>Šroub mini 2,0 x 8 mm (20-MN-008) 241.012008</t>
  </si>
  <si>
    <t>ZD845</t>
  </si>
  <si>
    <t>Dlaha mini přímá dlouhá 4 otv./0,1 mm GR.4, široká (20-ST-104-E) 242.51ST04.01 2 stejné karty</t>
  </si>
  <si>
    <t>ZD847</t>
  </si>
  <si>
    <t>Šroub mini 2,0 x 10 mm (20-MN-010) 241.012010</t>
  </si>
  <si>
    <t>ZE033</t>
  </si>
  <si>
    <t>Šroub mini 2,0 x 12 mm (20-MN-012) 241.012012</t>
  </si>
  <si>
    <t>ZE176</t>
  </si>
  <si>
    <t>Dlaha mini přímá 18 otv./0,8 mm 20-ST-018M</t>
  </si>
  <si>
    <t>ZK421</t>
  </si>
  <si>
    <t>Šroub maxi 2,4 x 12 mm (24-MX-012) 241.012412</t>
  </si>
  <si>
    <t>ZD846</t>
  </si>
  <si>
    <t>Dlaha mini přímá dlouhá 4 otv./1,0 mm (20-ST-104) 242.51ST04.01</t>
  </si>
  <si>
    <t>ZN356</t>
  </si>
  <si>
    <t>Šroub Matrix Ø 1.85 mm samořezný délka 10 mm slitina titanu (TAN) bal. po 1 kusu v klipu 04.511.210.01C</t>
  </si>
  <si>
    <t>ZN357</t>
  </si>
  <si>
    <t>Šroub Matrix Ø 1.85 mm samořezný délka 12 mm slitina titanu (TAN) bal. po 1 kusu v klipu 04.511.212.01C</t>
  </si>
  <si>
    <t>ZN358</t>
  </si>
  <si>
    <t>Šroub Matrix Ø 1.85 mm samořezný délka 14 mm slitina titanu (TAN) bal. po 1 kusu v klipu 04.511.214.01C</t>
  </si>
  <si>
    <t>ZN361</t>
  </si>
  <si>
    <t>Dlaha L Matrix krátká 3+3 otvory oboustranná tloušťka 0.7 mm titan 04.511.344</t>
  </si>
  <si>
    <t>ZN362</t>
  </si>
  <si>
    <t>Dlaha L Matrix střední 3+3 otvory oboustranná tloušťka 0.7 mm titan 04.511.345</t>
  </si>
  <si>
    <t>ZB653</t>
  </si>
  <si>
    <t>Drát vázací měkký 0,4 mm á 10 m 34520-04</t>
  </si>
  <si>
    <t>ZB676</t>
  </si>
  <si>
    <t>Drát vázací měkký 0,5 mm á 10 m 34520-05</t>
  </si>
  <si>
    <t>ZH757</t>
  </si>
  <si>
    <t>Šroub mini 2,3 x 8 mm (23-MN-008) 241.012308</t>
  </si>
  <si>
    <t>ZL889</t>
  </si>
  <si>
    <t>Dlaha maxi rekonstrukční přímá 25 otv. (24-RS-025) 242.60RS25</t>
  </si>
  <si>
    <t>ZN651</t>
  </si>
  <si>
    <t>Šroub Matrix Ø 1.85 mm samořezný délka 6 mm modrý (TAN) bal. po 1 kusu v klipu 04.511.206.01C</t>
  </si>
  <si>
    <t>ZN673</t>
  </si>
  <si>
    <t>Dlaha L Matrix krátká 3+3 otvory oboustranná tloušťka 0.7 mm titan 04.511.324</t>
  </si>
  <si>
    <t>ZN823</t>
  </si>
  <si>
    <t>Šroub IMF průměr 2.0 mm 201.928</t>
  </si>
  <si>
    <t>ZN360</t>
  </si>
  <si>
    <t>Dlaha L Matrix střední 3+3 otvory oboustranná tloušťka 0.7 mm titan 04.511.325</t>
  </si>
  <si>
    <t>ZC267</t>
  </si>
  <si>
    <t>Dlaha mini L pravá dlouhá 4 otv./1,0 mm 90° 20-LR-104R</t>
  </si>
  <si>
    <t>ZD714</t>
  </si>
  <si>
    <t>Dlaha mini přímá 16 otv./1,0 mm 20-ST-016</t>
  </si>
  <si>
    <t>ZB363</t>
  </si>
  <si>
    <t>Dlaha mini přímá 4 otv./1,0 mm 20-ST-004</t>
  </si>
  <si>
    <t>ZK829</t>
  </si>
  <si>
    <t>Šroub MatrixMANDIBLE LOCK pr. 2.4 x 10 mm 04.503.640.01C</t>
  </si>
  <si>
    <t>ZO466</t>
  </si>
  <si>
    <t>Šroub Matrix Ø 1.85 mm samovrtný 04.511.228.01C</t>
  </si>
  <si>
    <t>ZN974</t>
  </si>
  <si>
    <t>Šroub Matrix Ø 1.85 mm samovrtný 04.511.226.01C</t>
  </si>
  <si>
    <t>ZN359</t>
  </si>
  <si>
    <t>Šroub Matrix Ø 2.1 mm samořezný délka 6 mm slitina titanu (TAN) balení po 1 kusu v klipu 04.511.236.01C</t>
  </si>
  <si>
    <t>ZI694</t>
  </si>
  <si>
    <t>Šroub MatrixMANDIBLE pr. 2.4 x 12 mm 04.503.442.01C</t>
  </si>
  <si>
    <t>ZP038</t>
  </si>
  <si>
    <t>Šroub MatrixMANDIBLE pr. 2.4 x 8 mm 04.503.438.01C</t>
  </si>
  <si>
    <t>ZM502</t>
  </si>
  <si>
    <t>Šroub MatrixMANDIBLE LOCK pr. 2.4 x 12 mm 04.503.642.01C</t>
  </si>
  <si>
    <t>ZP033</t>
  </si>
  <si>
    <t>Dlaha bradová Matrix dvojitě zakřivená odsazení 8mm 5 otv. tloušťka 0,7 mm 04.511.463</t>
  </si>
  <si>
    <t>ZK828</t>
  </si>
  <si>
    <t>Šroub MatrixMANDIBLE LOCK pr. 2.4 x   8 mm 04.503.638.01C</t>
  </si>
  <si>
    <t>ZK827</t>
  </si>
  <si>
    <t>Dlaha rekonstrukční MatrixMANDIBLE zalomená levá 7 + 23 otv. 04.503.739</t>
  </si>
  <si>
    <t>ZN641</t>
  </si>
  <si>
    <t>Šití vstřebatelné PGA-RESORBA 3/0 fialová HS 22 70 cm bal. á 24 ks PA1117</t>
  </si>
  <si>
    <t>ZN640</t>
  </si>
  <si>
    <t>Šití vstřebatelné PGA-RESORBA 3/0 fialová HS 18 70 cm bal. á 24 ks PA1113</t>
  </si>
  <si>
    <t>ZJ621</t>
  </si>
  <si>
    <t>Šití monofil nylon 9/0 bal. á 24 ks 5075</t>
  </si>
  <si>
    <t>ZA360</t>
  </si>
  <si>
    <t>Jehla sterican 0,5 x 25 mm oranžová 9186158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</si>
  <si>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</si>
  <si>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</si>
  <si>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</si>
  <si>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</si>
  <si>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</si>
  <si>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</si>
  <si>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</si>
  <si>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</si>
  <si>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ZN041</t>
  </si>
  <si>
    <t>Rukavice operační gammex latex PF bez pudru 6,5 330048065</t>
  </si>
  <si>
    <t>ZA604</t>
  </si>
  <si>
    <t>Tyčinka vatová sterilní jednotlivě balalená bal. á 1000 ks 5100/SG/CS</t>
  </si>
  <si>
    <t>ZC100</t>
  </si>
  <si>
    <t>Vata buničitá dělená 2 role / 500 ks 40 x 50 mm 1230200310</t>
  </si>
  <si>
    <t>ZA616</t>
  </si>
  <si>
    <t>Drenáž zubní sterilní 1 x 6 cm 0360</t>
  </si>
  <si>
    <t>ZF042</t>
  </si>
  <si>
    <t>Krytí mastný tyl jelonet 10 x 10 cm á 10 ks 7404</t>
  </si>
  <si>
    <t>ZA798</t>
  </si>
  <si>
    <t>Krytí hemostatické traumacel P 2g ks bal. 1 ks zásyp 80521</t>
  </si>
  <si>
    <t>ZO128</t>
  </si>
  <si>
    <t>Krytí roztok  k výplachu a čištění ran ActiMaris Sensitiv 1000 ml 3098119</t>
  </si>
  <si>
    <t>ZO215</t>
  </si>
  <si>
    <t>Kompresa NT 7,5 x 7,5 cm/5 ks sterilní karton á 500 ks 1325020265</t>
  </si>
  <si>
    <t>ZA788</t>
  </si>
  <si>
    <t>Stříkačka injekční 2-dílná 20 ml L Inject Solo 4606205V</t>
  </si>
  <si>
    <t>ZD736</t>
  </si>
  <si>
    <t>Šití silkam černý 4/0 (1.5) bal. á 36 ks C0760293</t>
  </si>
  <si>
    <t>ZO351</t>
  </si>
  <si>
    <t>Šití PGA-RESORBA pletené potahované syntetické vstřebatelné vlákno jehla DS 18 nebarvená 5/0 45 cm bal. á 24 ks PA11417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</si>
  <si>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</si>
  <si>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</si>
  <si>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</si>
  <si>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</si>
  <si>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</si>
  <si>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</si>
  <si>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</si>
  <si>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</si>
  <si>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</si>
  <si>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</si>
  <si>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</si>
  <si>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</si>
  <si>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</si>
  <si>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</si>
  <si>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50115010</t>
  </si>
  <si>
    <t>504 SZM rentgenový (112 02 010)</t>
  </si>
  <si>
    <t>50115090</t>
  </si>
  <si>
    <t>509 SZM zubolékařský (112 02 110)</t>
  </si>
  <si>
    <t>Spotřeba zdravotnického materiálu - orientační přehled</t>
  </si>
  <si>
    <t>ON Data</t>
  </si>
  <si>
    <t>Specializovaná ambulantní péče</t>
  </si>
  <si>
    <t>001 - Pracoviště praktického lékaře pro dospělé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</si>
  <si>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</si>
  <si>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</si>
  <si>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</si>
  <si>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</si>
  <si>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</si>
  <si>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</si>
  <si>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</si>
  <si>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</si>
  <si>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</si>
  <si>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</si>
  <si>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Azar Basel</t>
  </si>
  <si>
    <t>Bojko Jakub</t>
  </si>
  <si>
    <t>Číhalová Lucie</t>
  </si>
  <si>
    <t>Foltasová Lenka</t>
  </si>
  <si>
    <t>Kadlec Zdeněk</t>
  </si>
  <si>
    <t>Kozák Rostislav</t>
  </si>
  <si>
    <t>Nemravová Lenka</t>
  </si>
  <si>
    <t>Voborná Iva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</si>
  <si>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</si>
  <si>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</si>
  <si>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</si>
  <si>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</si>
  <si>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</si>
  <si>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</si>
  <si>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</si>
  <si>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</si>
  <si>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</si>
  <si>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0081052</t>
  </si>
  <si>
    <t>0081132</t>
  </si>
  <si>
    <t>0081231</t>
  </si>
  <si>
    <t>0081312</t>
  </si>
  <si>
    <t>0081611</t>
  </si>
  <si>
    <t>0082002</t>
  </si>
  <si>
    <t>0082201</t>
  </si>
  <si>
    <t>0082211</t>
  </si>
  <si>
    <t>0082213</t>
  </si>
  <si>
    <t>0082332</t>
  </si>
  <si>
    <t>0084021</t>
  </si>
  <si>
    <t>0084031</t>
  </si>
  <si>
    <t>0082354</t>
  </si>
  <si>
    <t>0082204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</si>
  <si>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</si>
  <si>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</si>
  <si>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</si>
  <si>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</si>
  <si>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</si>
  <si>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</si>
  <si>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</si>
  <si>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</si>
  <si>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</si>
  <si>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</si>
  <si>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</si>
  <si>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</si>
  <si>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</si>
  <si>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</si>
  <si>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</si>
  <si>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</si>
  <si>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</si>
  <si>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</si>
  <si>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</si>
  <si>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</si>
  <si>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</si>
  <si>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</si>
  <si>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</si>
  <si>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</si>
  <si>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</si>
  <si>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</si>
  <si>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</si>
  <si>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</si>
  <si>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</si>
  <si>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</si>
  <si>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</si>
  <si>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</si>
  <si>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</si>
  <si>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</si>
  <si>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</si>
  <si>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</si>
  <si>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</si>
  <si>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</si>
  <si>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</si>
  <si>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</si>
  <si>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</si>
  <si>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</si>
  <si>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</si>
  <si>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</si>
  <si>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</si>
  <si>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</si>
  <si>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</si>
  <si>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</si>
  <si>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</si>
  <si>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</si>
  <si>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</si>
  <si>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</si>
  <si>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</si>
  <si>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00958</t>
  </si>
  <si>
    <t>TRAUMATOLOGIE TVRDÝCH TKÁNÍ DUTINY ÚSTNÍ VELKÉHO R</t>
  </si>
  <si>
    <t>00967</t>
  </si>
  <si>
    <t>SIGNÁLNÍ KÓD - INFORMACE O VYDÁNÍ ROZHODNUTÍ  O UK</t>
  </si>
  <si>
    <t>00906</t>
  </si>
  <si>
    <t>STOMATOLOGICKÉ OŠETŘENÍ POJIŠTĚNCE DO 6 LET NEBO H</t>
  </si>
  <si>
    <t>00953</t>
  </si>
  <si>
    <t>CHIRURGICKÉ OŠETŘOVÁNÍ RETENCE ZUBŮ</t>
  </si>
  <si>
    <t>00934</t>
  </si>
  <si>
    <t>CHIRURGICKÁ LÉČBA ONEMOCNĚNÍ PARODONTU VELKÉHO ROZ</t>
  </si>
  <si>
    <t>00954</t>
  </si>
  <si>
    <t>KONZERVAČNĚ - CHIRURGICKÁ LÉČBA KOMPLIKACÍ ZUBNÍHO</t>
  </si>
  <si>
    <t>019</t>
  </si>
  <si>
    <t>09547</t>
  </si>
  <si>
    <t>REGULAČNÍ POPLATEK -- POJIŠTĚNEC OD ÚHRADY POPLATK</t>
  </si>
  <si>
    <t>06</t>
  </si>
  <si>
    <t>605</t>
  </si>
  <si>
    <t>1</t>
  </si>
  <si>
    <t>0090044</t>
  </si>
  <si>
    <t>0093109</t>
  </si>
  <si>
    <t>04801</t>
  </si>
  <si>
    <t>ZEVNÍ INCISE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</si>
  <si>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</si>
  <si>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</si>
  <si>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</si>
  <si>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</si>
  <si>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</si>
  <si>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</si>
  <si>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</si>
  <si>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</si>
  <si>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</si>
  <si>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</si>
  <si>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</si>
  <si>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</si>
  <si>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</si>
  <si>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</si>
  <si>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</si>
  <si>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</si>
  <si>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</si>
  <si>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</si>
  <si>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</si>
  <si>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</si>
  <si>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</si>
  <si>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</si>
  <si>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65216</t>
  </si>
  <si>
    <t>ODSTRANĚNÍ DENTÁLNÍ DRÁTĚNÉ DLAHY Z VOLNÉ RUKY - J</t>
  </si>
  <si>
    <t>65217</t>
  </si>
  <si>
    <t>PROVIZORNÍ OŠETŘENÍ ZLOMENINY ČELISTI DRÁTĚNÝMI VA</t>
  </si>
  <si>
    <t>04817</t>
  </si>
  <si>
    <t>EXSTIRPACE  ODONTOGENNÍ CYSTY VĚTŠÍ NEŽ 1 CM</t>
  </si>
  <si>
    <t>09235</t>
  </si>
  <si>
    <t>ODSTRANĚNÍ MALÝCH LÉZÍ KŮŽE</t>
  </si>
  <si>
    <t>61151</t>
  </si>
  <si>
    <t>UZAVŘENÍ DEFEKTU KOŽNÍM LALOKEM MÍSTNÍM NAD 20 CM^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</si>
  <si>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</si>
  <si>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</si>
  <si>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10 - Dětská klinika</t>
  </si>
  <si>
    <t>11 - Ortopedická klinika</t>
  </si>
  <si>
    <t>10</t>
  </si>
  <si>
    <t>11</t>
  </si>
  <si>
    <t>5F1</t>
  </si>
  <si>
    <t>GASTROTOMIE, DUODENOTOMIE NEBO JEDNODUCHÁ PYLOROPL</t>
  </si>
  <si>
    <t>6F1</t>
  </si>
  <si>
    <t>62320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</si>
  <si>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</si>
  <si>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</si>
  <si>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</si>
  <si>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</si>
  <si>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</si>
  <si>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</si>
  <si>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0008807</t>
  </si>
  <si>
    <t>0008808</t>
  </si>
  <si>
    <t>0011592</t>
  </si>
  <si>
    <t>METRONIDAZOL B. BRAUN</t>
  </si>
  <si>
    <t>0016600</t>
  </si>
  <si>
    <t>UNASYN</t>
  </si>
  <si>
    <t>0020605</t>
  </si>
  <si>
    <t>COLOMYCIN INJEKCE 1 000 000 MEZINÁRODNÍCH JEDNOTEK</t>
  </si>
  <si>
    <t>0026902</t>
  </si>
  <si>
    <t>VFEND</t>
  </si>
  <si>
    <t>0072972</t>
  </si>
  <si>
    <t>AMOKSIKLAV 1,2 G</t>
  </si>
  <si>
    <t>0072973</t>
  </si>
  <si>
    <t>AMOKSIKLAV 600 MG</t>
  </si>
  <si>
    <t>0076353</t>
  </si>
  <si>
    <t>FORTUM</t>
  </si>
  <si>
    <t>0076354</t>
  </si>
  <si>
    <t>0087239</t>
  </si>
  <si>
    <t>FANHDI</t>
  </si>
  <si>
    <t>0087240</t>
  </si>
  <si>
    <t>0096414</t>
  </si>
  <si>
    <t>GENTAMICIN LEK 80 MG/2 ML</t>
  </si>
  <si>
    <t>0097000</t>
  </si>
  <si>
    <t>0131656</t>
  </si>
  <si>
    <t>CEFTAZIDIM KABI</t>
  </si>
  <si>
    <t>0141838</t>
  </si>
  <si>
    <t>AMIKACIN B.BRAUN</t>
  </si>
  <si>
    <t>0156259</t>
  </si>
  <si>
    <t>VANCOMYCIN KABI</t>
  </si>
  <si>
    <t>0162180</t>
  </si>
  <si>
    <t>CIPROFLOXACIN KABI 200 MG/100 ML INFUZNÍ ROZTOK</t>
  </si>
  <si>
    <t>0162187</t>
  </si>
  <si>
    <t>0164350</t>
  </si>
  <si>
    <t>TAZOCIN 4 G/0,5 G</t>
  </si>
  <si>
    <t>0164407</t>
  </si>
  <si>
    <t>0113453</t>
  </si>
  <si>
    <t>PIPERACILLIN/TAZOBACTAM KABI</t>
  </si>
  <si>
    <t>0156835</t>
  </si>
  <si>
    <t>MEROPENEM KABI</t>
  </si>
  <si>
    <t>0151460</t>
  </si>
  <si>
    <t>CEFUROXIM KABI</t>
  </si>
  <si>
    <t>0183817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</si>
  <si>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</si>
  <si>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</si>
  <si>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</si>
  <si>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</si>
  <si>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</si>
  <si>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</si>
  <si>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</si>
  <si>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</si>
  <si>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</si>
  <si>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</si>
  <si>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</si>
  <si>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</si>
  <si>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</si>
  <si>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</si>
  <si>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</si>
  <si>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</si>
  <si>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</si>
  <si>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</si>
  <si>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</si>
  <si>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</si>
  <si>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</si>
  <si>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</si>
  <si>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</si>
  <si>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0163241</t>
  </si>
  <si>
    <t xml:space="preserve">IMPLANTÁT MAXILLOFACIÁLNÍ STŘEDNÍ OBLIČEJOVÁ ETÁŽ </t>
  </si>
  <si>
    <t>0163243</t>
  </si>
  <si>
    <t>0163249</t>
  </si>
  <si>
    <t>0163251</t>
  </si>
  <si>
    <t>0163258</t>
  </si>
  <si>
    <t>0163261</t>
  </si>
  <si>
    <t>0163264</t>
  </si>
  <si>
    <t>0163276</t>
  </si>
  <si>
    <t>IMPLANTÁT MANDIBULÁRNÍ LA FÓRTE SYSTÉM</t>
  </si>
  <si>
    <t>0163435</t>
  </si>
  <si>
    <t>IMPLANTÁT MANDIBULÁRNÍ DOLNÍ ČELIST FIXAČNÍ MATRIX</t>
  </si>
  <si>
    <t>0163458</t>
  </si>
  <si>
    <t xml:space="preserve">IMPLANTÁT MANDIBULÁRNÍ DOLNÍ ČELIST REKONSTRUKČNÍ </t>
  </si>
  <si>
    <t>0163292</t>
  </si>
  <si>
    <t>0013054</t>
  </si>
  <si>
    <t>STAPLER KOŽNÍ, 35 NEREZ.OCEL. NÁPLNÍ PMW35,PMR35</t>
  </si>
  <si>
    <t>0163255</t>
  </si>
  <si>
    <t>0163202</t>
  </si>
  <si>
    <t>IMPLANTÁT KRANIOFACIÁLNÍ LA FÓRTE SYSTÉM</t>
  </si>
  <si>
    <t>0163240</t>
  </si>
  <si>
    <t>0163242</t>
  </si>
  <si>
    <t>0049999</t>
  </si>
  <si>
    <t>EXTRAKTOR KOŽNÍCH SVOREK - PROXIMATE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</si>
  <si>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</si>
  <si>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</si>
  <si>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</si>
  <si>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</si>
  <si>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</si>
  <si>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</si>
  <si>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</si>
  <si>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</si>
  <si>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</si>
  <si>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0163400</t>
  </si>
  <si>
    <t>IMPLANTÁT STŘEDOUŠNÍ PISTON RICHARDS</t>
  </si>
  <si>
    <t>0163364</t>
  </si>
  <si>
    <t>0142062</t>
  </si>
  <si>
    <t>0163365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</si>
  <si>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</si>
  <si>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</si>
  <si>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</si>
  <si>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</si>
  <si>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</si>
  <si>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</si>
  <si>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</si>
  <si>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</si>
  <si>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</si>
  <si>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</si>
  <si>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</si>
  <si>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</si>
  <si>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</si>
  <si>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</si>
  <si>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</si>
  <si>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</si>
  <si>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</si>
  <si>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</si>
  <si>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</si>
  <si>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</si>
  <si>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04740</t>
  </si>
  <si>
    <t>ODSTRANĚNÍ SEKVESTRU</t>
  </si>
  <si>
    <t>04750</t>
  </si>
  <si>
    <t>PRIMÁRNÍ UZÁVĚR OROANTRÁLNÍ KOMUNIKACE</t>
  </si>
  <si>
    <t>04800</t>
  </si>
  <si>
    <t>04810</t>
  </si>
  <si>
    <t>AMPUTACE KOŘENOVÉHO HROTU - FRONTÁLNÍ ZUB</t>
  </si>
  <si>
    <t>04816</t>
  </si>
  <si>
    <t>EXSTIRPACE  ODONTOGENNÍ CYSTY DO 1 CM</t>
  </si>
  <si>
    <t>04825</t>
  </si>
  <si>
    <t>REPOZICE SUBLUX. ZUBU ČI FRAKTURY ALVEOLU, SEXT.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</si>
  <si>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</si>
  <si>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</si>
  <si>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</si>
  <si>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</si>
  <si>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</si>
  <si>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</si>
  <si>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</si>
  <si>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</si>
  <si>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</si>
  <si>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</si>
  <si>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</si>
  <si>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</si>
  <si>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</si>
  <si>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</si>
  <si>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</si>
  <si>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</si>
  <si>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61173</t>
  </si>
  <si>
    <t>VOLNÝ PŘENOS SVALOVÉHO A SVALOVĚ KOŽNÍHO LALOKU MI</t>
  </si>
  <si>
    <t>65022</t>
  </si>
  <si>
    <t>CÍLENÉ VYŠETŘENÍ MAXILOFACIÁLNÍM CHIRURGEM</t>
  </si>
  <si>
    <t>65319</t>
  </si>
  <si>
    <t>ZADNÍ DENTOALVEOLÁRNÍ OSTEOTOMIE MAXILLA - OBĚ STR</t>
  </si>
  <si>
    <t>65423</t>
  </si>
  <si>
    <t>RESEKCE DOLNÍ ČELISTI BEZ PŘERUŠENÍ KONTINUITY - J</t>
  </si>
  <si>
    <t>65513</t>
  </si>
  <si>
    <t>PŘÍPRAVA FASCIÁLNÍHO A PERIKRANIÁLNÍHO LALOKU K RE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</si>
  <si>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</si>
  <si>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</si>
  <si>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</si>
  <si>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</si>
  <si>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</si>
  <si>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</si>
  <si>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</si>
  <si>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</si>
  <si>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</si>
  <si>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</si>
  <si>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</si>
  <si>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</si>
  <si>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</si>
  <si>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</si>
  <si>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</si>
  <si>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</si>
  <si>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</si>
  <si>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</si>
  <si>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</si>
  <si>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</si>
  <si>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</si>
  <si>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</si>
  <si>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71777</t>
  </si>
  <si>
    <t>PŘÍUŠNÍ ŽLÁZA - EXCIZE MALÉHO TUMORU, EVENT. BIOPS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</si>
  <si>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</si>
  <si>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</si>
  <si>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</si>
  <si>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</si>
  <si>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</si>
  <si>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</si>
  <si>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</si>
  <si>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</si>
  <si>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</si>
  <si>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</si>
  <si>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</si>
  <si>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</si>
  <si>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</si>
  <si>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</si>
  <si>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</si>
  <si>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</si>
  <si>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</si>
  <si>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</si>
  <si>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99999</t>
  </si>
  <si>
    <t>Nespecifikovany vykon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</si>
  <si>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</si>
  <si>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</si>
  <si>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</si>
  <si>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</si>
  <si>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</si>
  <si>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</si>
  <si>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</si>
  <si>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</si>
  <si>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</si>
  <si>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</si>
  <si>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</si>
  <si>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</si>
  <si>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</si>
  <si>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</si>
  <si>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</si>
  <si>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</si>
  <si>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</si>
  <si>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</si>
  <si>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</si>
  <si>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</si>
  <si>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</si>
  <si>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</si>
  <si>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</si>
  <si>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</si>
  <si>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</si>
  <si>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</si>
  <si>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</si>
  <si>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</si>
  <si>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</si>
  <si>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</si>
  <si>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</si>
  <si>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</si>
  <si>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</si>
  <si>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</si>
  <si>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</si>
  <si>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</si>
  <si>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</si>
  <si>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</si>
  <si>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</si>
  <si>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</si>
  <si>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</si>
  <si>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</si>
  <si>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</si>
  <si>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</si>
  <si>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</si>
  <si>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</si>
  <si>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</si>
  <si>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</si>
  <si>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</si>
  <si>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</si>
  <si>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65953</t>
  </si>
  <si>
    <t>OPERACE RANULY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</si>
  <si>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</si>
  <si>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</si>
  <si>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</si>
  <si>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</si>
  <si>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</si>
  <si>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</si>
  <si>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65963</t>
  </si>
  <si>
    <t>SEKVESTROTOMIE</t>
  </si>
  <si>
    <t>65933</t>
  </si>
  <si>
    <t>TRANSPOZICE VÝVODU VELKÉ SLINNÉ ŽLÁZY</t>
  </si>
  <si>
    <t>71779</t>
  </si>
  <si>
    <t>REKONSTRUKCE DUCTUS STENONI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</si>
  <si>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</si>
  <si>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</si>
  <si>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</si>
  <si>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</si>
  <si>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01061</t>
  </si>
  <si>
    <t xml:space="preserve">JINÉ VÝKONY PŘI ONEMOCNĚNÍCH A PORUCHÁCH NERVOVÉHO SYSTÉMU BE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</si>
  <si>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</si>
  <si>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</si>
  <si>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</si>
  <si>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</si>
  <si>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</si>
  <si>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</si>
  <si>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</si>
  <si>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</si>
  <si>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02321</t>
  </si>
  <si>
    <t xml:space="preserve">JINÉ PORUCHY OKA BEZ CC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</si>
  <si>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</si>
  <si>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</si>
  <si>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</si>
  <si>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</si>
  <si>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</si>
  <si>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</si>
  <si>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</si>
  <si>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</si>
  <si>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</si>
  <si>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</si>
  <si>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</si>
  <si>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</si>
  <si>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</si>
  <si>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</si>
  <si>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</si>
  <si>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</si>
  <si>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</si>
  <si>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</si>
  <si>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</si>
  <si>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</si>
  <si>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</si>
  <si>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</si>
  <si>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</si>
  <si>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</si>
  <si>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</si>
  <si>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</si>
  <si>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</si>
  <si>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</si>
  <si>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</si>
  <si>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</si>
  <si>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</si>
  <si>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</si>
  <si>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03331</t>
  </si>
  <si>
    <t xml:space="preserve">EPIGLOTITIS, OTITIS MEDIA, INFEKCE HORNÍCH CEST DÝCHACÍCH, LA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</si>
  <si>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</si>
  <si>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</si>
  <si>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</si>
  <si>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</si>
  <si>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</si>
  <si>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</si>
  <si>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</si>
  <si>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</si>
  <si>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</si>
  <si>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</si>
  <si>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</si>
  <si>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</si>
  <si>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</si>
  <si>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08091</t>
  </si>
  <si>
    <t xml:space="preserve">TRANSPLANTACE KŮŽE NEBO TKÁNĚ PRO PORUCHY MUSKULOSKELETÁLNÍHO                                       </t>
  </si>
  <si>
    <t>08092</t>
  </si>
  <si>
    <t>08131</t>
  </si>
  <si>
    <t xml:space="preserve">MÍSTNÍ RESEKCE NA MUSKULOSKELETÁLNÍM SYSTÉMU BEZ CC                                                 </t>
  </si>
  <si>
    <t>08341</t>
  </si>
  <si>
    <t xml:space="preserve">OSTEOMYELITIDA BEZ CC                                  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</si>
  <si>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</si>
  <si>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</si>
  <si>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</si>
  <si>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</si>
  <si>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</si>
  <si>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</si>
  <si>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09032</t>
  </si>
  <si>
    <t xml:space="preserve">JINÉ VÝKONY PŘI PORUCHÁCH A ONEMOCNĚNÍCH KŮŽE, PODKOŽNÍ TKÁNĚ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</si>
  <si>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</si>
  <si>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</si>
  <si>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</si>
  <si>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</si>
  <si>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</si>
  <si>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ORGÁNECH                                        </t>
  </si>
  <si>
    <t>17041</t>
  </si>
  <si>
    <t xml:space="preserve">MYELOPROLIFERATIVNÍ PORUCHY A ŠPATNĚ DIFERENCOVANÉ NÁDORY S J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</si>
  <si>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</si>
  <si>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</si>
  <si>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</si>
  <si>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</si>
  <si>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</si>
  <si>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</si>
  <si>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</si>
  <si>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</si>
  <si>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</si>
  <si>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</si>
  <si>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</si>
  <si>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</si>
  <si>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</si>
  <si>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</si>
  <si>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</si>
  <si>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</si>
  <si>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</si>
  <si>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</si>
  <si>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</si>
  <si>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</si>
  <si>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</si>
  <si>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</si>
  <si>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</si>
  <si>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</si>
  <si>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</si>
  <si>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</si>
  <si>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</si>
  <si>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</si>
  <si>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</si>
  <si>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</si>
  <si>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0002087</t>
  </si>
  <si>
    <t>18F-FDG</t>
  </si>
  <si>
    <t>0110740</t>
  </si>
  <si>
    <t>VÁLEC STERILNÍ JEDNORÁZOVÝ DO INJEKTORU,V BAL.2KS,</t>
  </si>
  <si>
    <t>47355</t>
  </si>
  <si>
    <t>HYBRIDNÍ VÝPOČETNÍ A POZITRONOVÁ EMISNÍ TOMOGRAFIE</t>
  </si>
  <si>
    <t>32</t>
  </si>
  <si>
    <t>816</t>
  </si>
  <si>
    <t>94181</t>
  </si>
  <si>
    <t>ZHOTOVENÍ KARYOTYPU Z JEDNÉ MITÓZY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</si>
  <si>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</si>
  <si>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</si>
  <si>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</si>
  <si>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</si>
  <si>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</si>
  <si>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</si>
  <si>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</si>
  <si>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</si>
  <si>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</si>
  <si>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</si>
  <si>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</si>
  <si>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</si>
  <si>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</si>
  <si>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</si>
  <si>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</si>
  <si>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</si>
  <si>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</si>
  <si>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</si>
  <si>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</si>
  <si>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</si>
  <si>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</si>
  <si>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</si>
  <si>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</si>
  <si>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</si>
  <si>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</si>
  <si>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</si>
  <si>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</si>
  <si>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</si>
  <si>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</si>
  <si>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</si>
  <si>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</si>
  <si>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</si>
  <si>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</si>
  <si>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</si>
  <si>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</si>
  <si>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</si>
  <si>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</si>
  <si>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</si>
  <si>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</si>
  <si>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</si>
  <si>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</si>
  <si>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</si>
  <si>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</si>
  <si>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</si>
  <si>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</si>
  <si>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</si>
  <si>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</si>
  <si>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</si>
  <si>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</si>
  <si>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</si>
  <si>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</si>
  <si>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</si>
  <si>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</si>
  <si>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</si>
  <si>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</si>
  <si>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93151</t>
  </si>
  <si>
    <t>FERRITIN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</si>
  <si>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</si>
  <si>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</si>
  <si>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</si>
  <si>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</si>
  <si>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</si>
  <si>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</si>
  <si>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</si>
  <si>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</si>
  <si>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</si>
  <si>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</si>
  <si>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</si>
  <si>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</si>
  <si>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</si>
  <si>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</si>
  <si>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</si>
  <si>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</si>
  <si>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</si>
  <si>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</si>
  <si>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</si>
  <si>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</si>
  <si>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</si>
  <si>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</si>
  <si>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</si>
  <si>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</si>
  <si>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</si>
  <si>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</si>
  <si>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</si>
  <si>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</si>
  <si>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</si>
  <si>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</si>
  <si>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</si>
  <si>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</si>
  <si>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</si>
  <si>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</si>
  <si>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</si>
  <si>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</si>
  <si>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</si>
  <si>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</si>
  <si>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</si>
  <si>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</si>
  <si>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</si>
  <si>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</si>
  <si>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</si>
  <si>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</si>
  <si>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</si>
  <si>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</si>
  <si>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</si>
  <si>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</si>
  <si>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</si>
  <si>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</si>
  <si>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</si>
  <si>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</si>
  <si>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</si>
  <si>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</si>
  <si>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</si>
  <si>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</si>
  <si>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</si>
  <si>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</si>
  <si>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</si>
  <si>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</si>
  <si>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0022075</t>
  </si>
  <si>
    <t>0042433</t>
  </si>
  <si>
    <t>VISIPAQUE 320 MG I/ML</t>
  </si>
  <si>
    <t>0077019</t>
  </si>
  <si>
    <t>0151208</t>
  </si>
  <si>
    <t>89113</t>
  </si>
  <si>
    <t>RTG LEBKY, CÍLENÉ SNÍMKY</t>
  </si>
  <si>
    <t>89117</t>
  </si>
  <si>
    <t>RTG KRKU A KRČNÍ PÁTEŘE</t>
  </si>
  <si>
    <t>89127</t>
  </si>
  <si>
    <t>RTG KOSTÍ A KLOUBŮ KONČETIN</t>
  </si>
  <si>
    <t>89129</t>
  </si>
  <si>
    <t>RTG ŽEBER A STERNA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</si>
  <si>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</si>
  <si>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</si>
  <si>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</si>
  <si>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</si>
  <si>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</si>
  <si>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</si>
  <si>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89115</t>
  </si>
  <si>
    <t>RTG LEBKY, PŘEHLEDNÉ SNÍMKY</t>
  </si>
  <si>
    <t>89611</t>
  </si>
  <si>
    <t>CT VYŠETŘENÍ HLAVY NEBO TĚLA NATIVNÍ A KONTRASTNÍ</t>
  </si>
  <si>
    <t>89415</t>
  </si>
  <si>
    <t xml:space="preserve">PŘEHLEDNÁ ČI SELEKTIVNÍ ANGIOGRAFIE NAVAZUJÍCÍ NA 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</si>
  <si>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</si>
  <si>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</si>
  <si>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</si>
  <si>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</si>
  <si>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</si>
  <si>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</si>
  <si>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</si>
  <si>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</si>
  <si>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</si>
  <si>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</si>
  <si>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</si>
  <si>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</si>
  <si>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</si>
  <si>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</si>
  <si>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</si>
  <si>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</si>
  <si>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</si>
  <si>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</si>
  <si>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</si>
  <si>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</si>
  <si>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</si>
  <si>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</si>
  <si>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</si>
  <si>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</si>
  <si>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</si>
  <si>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</si>
  <si>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</si>
  <si>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</si>
  <si>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</si>
  <si>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</si>
  <si>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</si>
  <si>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</si>
  <si>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</si>
  <si>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</si>
  <si>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</si>
  <si>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</si>
  <si>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</si>
  <si>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</si>
  <si>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</si>
  <si>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</si>
  <si>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87317</t>
  </si>
  <si>
    <t>VYŠETŘENÍ ELEKTRONOVĚ MIKROSKOPICKÉ STANDARDNÍ S F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</si>
  <si>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</si>
  <si>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</si>
  <si>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</si>
  <si>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</si>
  <si>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</si>
  <si>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</si>
  <si>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</si>
  <si>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</si>
  <si>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</si>
  <si>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</si>
  <si>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</si>
  <si>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</si>
  <si>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</si>
  <si>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</si>
  <si>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</si>
  <si>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</si>
  <si>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</si>
  <si>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</si>
  <si>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</si>
  <si>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</si>
  <si>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</si>
  <si>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</si>
  <si>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</si>
  <si>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</si>
  <si>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94199</t>
  </si>
  <si>
    <t>AMPLIFIKACE METODOU PCR</t>
  </si>
  <si>
    <t>87435</t>
  </si>
  <si>
    <t>STANDARDNÍ CYTOLOGICKÉ BARVENÍ,  ZA 4-10  PREPARÁT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</si>
  <si>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</si>
  <si>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</si>
  <si>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</si>
  <si>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</si>
  <si>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</si>
  <si>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</si>
  <si>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40</t>
  </si>
  <si>
    <t>802</t>
  </si>
  <si>
    <t>82001</t>
  </si>
  <si>
    <t>KONSULTACE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</si>
  <si>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</si>
  <si>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</si>
  <si>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</si>
  <si>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</si>
  <si>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</si>
  <si>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</si>
  <si>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</si>
  <si>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</si>
  <si>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</si>
  <si>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</si>
  <si>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82063</t>
  </si>
  <si>
    <t>STANOVENÍ CITLIVOSTI NA ATB KVALITATIVNÍ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</si>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</sst>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1011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62" fillId="2" borderId="95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4" xfId="0" applyNumberFormat="1" applyFont="1" applyBorder="1"/>
    <xf numFmtId="173" fontId="35" fillId="0" borderId="102" xfId="0" applyNumberFormat="1" applyFont="1" applyBorder="1"/>
    <xf numFmtId="173" fontId="35" fillId="0" borderId="103" xfId="0" applyNumberFormat="1" applyFont="1" applyBorder="1"/>
    <xf numFmtId="173" fontId="42" fillId="0" borderId="111" xfId="0" applyNumberFormat="1" applyFont="1" applyBorder="1"/>
    <xf numFmtId="173" fontId="35" fillId="0" borderId="112" xfId="0" applyNumberFormat="1" applyFont="1" applyBorder="1"/>
    <xf numFmtId="173" fontId="35" fillId="0" borderId="95" xfId="0" applyNumberFormat="1" applyFont="1" applyBorder="1"/>
    <xf numFmtId="173" fontId="35" fillId="0" borderId="96" xfId="0" applyNumberFormat="1" applyFont="1" applyBorder="1"/>
    <xf numFmtId="173" fontId="42" fillId="2" borderId="113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7" xfId="0" applyNumberFormat="1" applyFont="1" applyBorder="1"/>
    <xf numFmtId="173" fontId="35" fillId="0" borderId="108" xfId="0" applyNumberFormat="1" applyFont="1" applyBorder="1"/>
    <xf numFmtId="173" fontId="42" fillId="0" borderId="98" xfId="0" applyNumberFormat="1" applyFont="1" applyBorder="1"/>
    <xf numFmtId="173" fontId="35" fillId="0" borderId="114" xfId="0" applyNumberFormat="1" applyFont="1" applyBorder="1"/>
    <xf numFmtId="173" fontId="35" fillId="0" borderId="92" xfId="0" applyNumberFormat="1" applyFont="1" applyBorder="1"/>
    <xf numFmtId="174" fontId="42" fillId="2" borderId="98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35" fillId="0" borderId="104" xfId="0" applyNumberFormat="1" applyFont="1" applyBorder="1"/>
    <xf numFmtId="174" fontId="42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22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42" fillId="0" borderId="100" xfId="0" applyNumberFormat="1" applyFont="1" applyBorder="1"/>
    <xf numFmtId="9" fontId="35" fillId="0" borderId="104" xfId="0" applyNumberFormat="1" applyFont="1" applyBorder="1"/>
    <xf numFmtId="9" fontId="35" fillId="0" borderId="102" xfId="0" applyNumberFormat="1" applyFont="1" applyBorder="1"/>
    <xf numFmtId="9" fontId="35" fillId="0" borderId="103" xfId="0" applyNumberFormat="1" applyFont="1" applyBorder="1"/>
    <xf numFmtId="0" fontId="62" fillId="2" borderId="112" xfId="0" applyFont="1" applyFill="1" applyBorder="1" applyAlignment="1">
      <alignment horizontal="center" vertical="center" wrapText="1"/>
    </xf>
    <xf numFmtId="174" fontId="35" fillId="2" borderId="114" xfId="0" applyNumberFormat="1" applyFont="1" applyFill="1" applyBorder="1" applyAlignment="1"/>
    <xf numFmtId="173" fontId="42" fillId="4" borderId="114" xfId="0" applyNumberFormat="1" applyFont="1" applyFill="1" applyBorder="1" applyAlignment="1"/>
    <xf numFmtId="173" fontId="42" fillId="2" borderId="114" xfId="0" applyNumberFormat="1" applyFont="1" applyFill="1" applyBorder="1" applyAlignment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6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22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21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3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55" xfId="26" applyNumberFormat="1" applyFont="1" applyFill="1" applyBorder="1" applyAlignment="1">
      <alignment horizontal="right" vertical="top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9" xfId="0" applyNumberFormat="1" applyFont="1" applyFill="1" applyBorder="1" applyAlignment="1">
      <alignment horizontal="right" vertical="top"/>
    </xf>
    <xf numFmtId="3" fontId="36" fillId="11" borderId="130" xfId="0" applyNumberFormat="1" applyFont="1" applyFill="1" applyBorder="1" applyAlignment="1">
      <alignment horizontal="right" vertical="top"/>
    </xf>
    <xf numFmtId="176" fontId="36" fillId="11" borderId="131" xfId="0" applyNumberFormat="1" applyFont="1" applyFill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176" fontId="36" fillId="11" borderId="132" xfId="0" applyNumberFormat="1" applyFont="1" applyFill="1" applyBorder="1" applyAlignment="1">
      <alignment horizontal="right" vertical="top"/>
    </xf>
    <xf numFmtId="3" fontId="38" fillId="11" borderId="134" xfId="0" applyNumberFormat="1" applyFont="1" applyFill="1" applyBorder="1" applyAlignment="1">
      <alignment horizontal="right" vertical="top"/>
    </xf>
    <xf numFmtId="3" fontId="38" fillId="11" borderId="135" xfId="0" applyNumberFormat="1" applyFont="1" applyFill="1" applyBorder="1" applyAlignment="1">
      <alignment horizontal="right" vertical="top"/>
    </xf>
    <xf numFmtId="0" fontId="38" fillId="11" borderId="136" xfId="0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11" borderId="137" xfId="0" applyFont="1" applyFill="1" applyBorder="1" applyAlignment="1">
      <alignment horizontal="right" vertical="top"/>
    </xf>
    <xf numFmtId="0" fontId="36" fillId="11" borderId="131" xfId="0" applyFont="1" applyFill="1" applyBorder="1" applyAlignment="1">
      <alignment horizontal="right" vertical="top"/>
    </xf>
    <xf numFmtId="0" fontId="36" fillId="11" borderId="132" xfId="0" applyFont="1" applyFill="1" applyBorder="1" applyAlignment="1">
      <alignment horizontal="right" vertical="top"/>
    </xf>
    <xf numFmtId="176" fontId="38" fillId="11" borderId="136" xfId="0" applyNumberFormat="1" applyFont="1" applyFill="1" applyBorder="1" applyAlignment="1">
      <alignment horizontal="right" vertical="top"/>
    </xf>
    <xf numFmtId="176" fontId="38" fillId="11" borderId="137" xfId="0" applyNumberFormat="1" applyFont="1" applyFill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3" fontId="38" fillId="0" borderId="140" xfId="0" applyNumberFormat="1" applyFont="1" applyBorder="1" applyAlignment="1">
      <alignment horizontal="right" vertical="top"/>
    </xf>
    <xf numFmtId="176" fontId="38" fillId="11" borderId="141" xfId="0" applyNumberFormat="1" applyFont="1" applyFill="1" applyBorder="1" applyAlignment="1">
      <alignment horizontal="right" vertical="top"/>
    </xf>
    <xf numFmtId="0" fontId="40" fillId="12" borderId="128" xfId="0" applyFont="1" applyFill="1" applyBorder="1" applyAlignment="1">
      <alignment vertical="top"/>
    </xf>
    <xf numFmtId="0" fontId="40" fillId="12" borderId="128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 indent="6"/>
    </xf>
    <xf numFmtId="0" fontId="40" fillId="12" borderId="128" xfId="0" applyFont="1" applyFill="1" applyBorder="1" applyAlignment="1">
      <alignment vertical="top" indent="8"/>
    </xf>
    <xf numFmtId="0" fontId="41" fillId="12" borderId="133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6"/>
    </xf>
    <xf numFmtId="0" fontId="41" fillId="12" borderId="133" xfId="0" applyFont="1" applyFill="1" applyBorder="1" applyAlignment="1">
      <alignment vertical="top" indent="4"/>
    </xf>
    <xf numFmtId="0" fontId="35" fillId="12" borderId="128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2" xfId="53" applyNumberFormat="1" applyFont="1" applyFill="1" applyBorder="1" applyAlignment="1">
      <alignment horizontal="left"/>
    </xf>
    <xf numFmtId="164" fontId="34" fillId="2" borderId="143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2" xfId="0" applyFont="1" applyFill="1" applyBorder="1"/>
    <xf numFmtId="3" fontId="42" fillId="2" borderId="126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27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3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2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22" xfId="0" applyFont="1" applyFill="1" applyBorder="1"/>
    <xf numFmtId="0" fontId="42" fillId="0" borderId="120" xfId="0" applyFont="1" applyFill="1" applyBorder="1" applyAlignment="1">
      <alignment horizontal="left" indent="1"/>
    </xf>
    <xf numFmtId="0" fontId="42" fillId="0" borderId="121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18" xfId="0" applyNumberFormat="1" applyFont="1" applyFill="1" applyBorder="1"/>
    <xf numFmtId="9" fontId="35" fillId="0" borderId="116" xfId="0" applyNumberFormat="1" applyFont="1" applyFill="1" applyBorder="1"/>
    <xf numFmtId="9" fontId="35" fillId="0" borderId="117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22" xfId="0" applyFont="1" applyFill="1" applyBorder="1"/>
    <xf numFmtId="0" fontId="42" fillId="12" borderId="120" xfId="0" applyFont="1" applyFill="1" applyBorder="1"/>
    <xf numFmtId="0" fontId="42" fillId="12" borderId="121" xfId="0" applyFont="1" applyFill="1" applyBorder="1"/>
    <xf numFmtId="0" fontId="3" fillId="2" borderId="108" xfId="80" applyFont="1" applyFill="1" applyBorder="1"/>
    <xf numFmtId="3" fontId="35" fillId="0" borderId="118" xfId="0" applyNumberFormat="1" applyFont="1" applyFill="1" applyBorder="1"/>
    <xf numFmtId="3" fontId="35" fillId="0" borderId="116" xfId="0" applyNumberFormat="1" applyFont="1" applyFill="1" applyBorder="1"/>
    <xf numFmtId="3" fontId="35" fillId="0" borderId="117" xfId="0" applyNumberFormat="1" applyFont="1" applyFill="1" applyBorder="1"/>
    <xf numFmtId="0" fontId="35" fillId="0" borderId="122" xfId="0" applyFont="1" applyFill="1" applyBorder="1"/>
    <xf numFmtId="0" fontId="35" fillId="0" borderId="120" xfId="0" applyFont="1" applyFill="1" applyBorder="1"/>
    <xf numFmtId="0" fontId="35" fillId="0" borderId="121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80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" fillId="2" borderId="147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48" xfId="0" applyFont="1" applyFill="1" applyBorder="1"/>
    <xf numFmtId="0" fontId="35" fillId="0" borderId="149" xfId="0" applyFont="1" applyFill="1" applyBorder="1"/>
    <xf numFmtId="0" fontId="35" fillId="0" borderId="149" xfId="0" applyFont="1" applyFill="1" applyBorder="1" applyAlignment="1">
      <alignment horizontal="right"/>
    </xf>
    <xf numFmtId="0" fontId="35" fillId="0" borderId="149" xfId="0" applyFont="1" applyFill="1" applyBorder="1" applyAlignment="1">
      <alignment horizontal="left"/>
    </xf>
    <xf numFmtId="164" fontId="35" fillId="0" borderId="149" xfId="0" applyNumberFormat="1" applyFont="1" applyFill="1" applyBorder="1"/>
    <xf numFmtId="165" fontId="35" fillId="0" borderId="149" xfId="0" applyNumberFormat="1" applyFont="1" applyFill="1" applyBorder="1"/>
    <xf numFmtId="9" fontId="35" fillId="0" borderId="149" xfId="0" applyNumberFormat="1" applyFont="1" applyFill="1" applyBorder="1"/>
    <xf numFmtId="9" fontId="35" fillId="0" borderId="150" xfId="0" applyNumberFormat="1" applyFont="1" applyFill="1" applyBorder="1"/>
    <xf numFmtId="0" fontId="35" fillId="0" borderId="151" xfId="0" applyFont="1" applyFill="1" applyBorder="1"/>
    <xf numFmtId="0" fontId="35" fillId="0" borderId="152" xfId="0" applyFont="1" applyFill="1" applyBorder="1"/>
    <xf numFmtId="0" fontId="35" fillId="0" borderId="152" xfId="0" applyFont="1" applyFill="1" applyBorder="1" applyAlignment="1">
      <alignment horizontal="right"/>
    </xf>
    <xf numFmtId="0" fontId="35" fillId="0" borderId="152" xfId="0" applyFont="1" applyFill="1" applyBorder="1" applyAlignment="1">
      <alignment horizontal="left"/>
    </xf>
    <xf numFmtId="164" fontId="35" fillId="0" borderId="152" xfId="0" applyNumberFormat="1" applyFont="1" applyFill="1" applyBorder="1"/>
    <xf numFmtId="165" fontId="35" fillId="0" borderId="152" xfId="0" applyNumberFormat="1" applyFont="1" applyFill="1" applyBorder="1"/>
    <xf numFmtId="9" fontId="35" fillId="0" borderId="152" xfId="0" applyNumberFormat="1" applyFont="1" applyFill="1" applyBorder="1"/>
    <xf numFmtId="9" fontId="35" fillId="0" borderId="153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3" fontId="35" fillId="0" borderId="149" xfId="0" applyNumberFormat="1" applyFont="1" applyFill="1" applyBorder="1"/>
    <xf numFmtId="3" fontId="35" fillId="0" borderId="150" xfId="0" applyNumberFormat="1" applyFont="1" applyFill="1" applyBorder="1"/>
    <xf numFmtId="3" fontId="35" fillId="0" borderId="152" xfId="0" applyNumberFormat="1" applyFont="1" applyFill="1" applyBorder="1"/>
    <xf numFmtId="3" fontId="35" fillId="0" borderId="153" xfId="0" applyNumberFormat="1" applyFont="1" applyFill="1" applyBorder="1"/>
    <xf numFmtId="3" fontId="35" fillId="0" borderId="155" xfId="0" applyNumberFormat="1" applyFont="1" applyFill="1" applyBorder="1"/>
    <xf numFmtId="9" fontId="35" fillId="0" borderId="155" xfId="0" applyNumberFormat="1" applyFont="1" applyFill="1" applyBorder="1"/>
    <xf numFmtId="3" fontId="35" fillId="0" borderId="156" xfId="0" applyNumberFormat="1" applyFont="1" applyFill="1" applyBorder="1"/>
    <xf numFmtId="0" fontId="42" fillId="0" borderId="27" xfId="0" applyFont="1" applyFill="1" applyBorder="1"/>
    <xf numFmtId="0" fontId="42" fillId="0" borderId="148" xfId="0" applyFont="1" applyFill="1" applyBorder="1"/>
    <xf numFmtId="0" fontId="42" fillId="0" borderId="154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164" fontId="35" fillId="0" borderId="149" xfId="0" applyNumberFormat="1" applyFont="1" applyFill="1" applyBorder="1" applyAlignment="1">
      <alignment horizontal="right"/>
    </xf>
    <xf numFmtId="164" fontId="35" fillId="0" borderId="152" xfId="0" applyNumberFormat="1" applyFont="1" applyFill="1" applyBorder="1" applyAlignment="1">
      <alignment horizontal="right"/>
    </xf>
    <xf numFmtId="0" fontId="0" fillId="0" borderId="163" xfId="0" applyBorder="1" applyAlignment="1">
      <alignment horizontal="center"/>
    </xf>
    <xf numFmtId="0" fontId="0" fillId="0" borderId="164" xfId="0" applyBorder="1" applyAlignment="1">
      <alignment horizontal="center"/>
    </xf>
    <xf numFmtId="173" fontId="42" fillId="4" borderId="164" xfId="0" applyNumberFormat="1" applyFont="1" applyFill="1" applyBorder="1" applyAlignment="1">
      <alignment horizontal="center"/>
    </xf>
    <xf numFmtId="0" fontId="0" fillId="0" borderId="164" xfId="0" applyBorder="1" applyAlignment="1"/>
    <xf numFmtId="0" fontId="0" fillId="0" borderId="165" xfId="0" applyBorder="1" applyAlignment="1">
      <alignment horizontal="right"/>
    </xf>
    <xf numFmtId="0" fontId="0" fillId="0" borderId="166" xfId="0" applyBorder="1" applyAlignment="1">
      <alignment horizontal="right"/>
    </xf>
    <xf numFmtId="173" fontId="35" fillId="0" borderId="166" xfId="0" applyNumberFormat="1" applyFont="1" applyBorder="1" applyAlignment="1">
      <alignment horizontal="right"/>
    </xf>
    <xf numFmtId="173" fontId="35" fillId="0" borderId="166" xfId="0" applyNumberFormat="1" applyFont="1" applyBorder="1" applyAlignment="1">
      <alignment horizontal="right" wrapText="1"/>
    </xf>
    <xf numFmtId="0" fontId="0" fillId="0" borderId="166" xfId="0" applyBorder="1" applyAlignment="1">
      <alignment horizontal="right" wrapText="1"/>
    </xf>
    <xf numFmtId="175" fontId="35" fillId="0" borderId="166" xfId="0" applyNumberFormat="1" applyFont="1" applyBorder="1" applyAlignment="1">
      <alignment horizontal="right"/>
    </xf>
    <xf numFmtId="0" fontId="0" fillId="0" borderId="167" xfId="0" applyBorder="1" applyAlignment="1">
      <alignment horizontal="right"/>
    </xf>
    <xf numFmtId="0" fontId="0" fillId="0" borderId="168" xfId="0" applyBorder="1" applyAlignment="1">
      <alignment horizontal="right"/>
    </xf>
    <xf numFmtId="173" fontId="35" fillId="0" borderId="168" xfId="0" applyNumberFormat="1" applyFont="1" applyBorder="1" applyAlignment="1">
      <alignment horizontal="right"/>
    </xf>
    <xf numFmtId="0" fontId="42" fillId="2" borderId="63" xfId="0" applyFont="1" applyFill="1" applyBorder="1" applyAlignment="1">
      <alignment horizontal="center" vertical="center"/>
    </xf>
    <xf numFmtId="0" fontId="62" fillId="2" borderId="162" xfId="0" applyFont="1" applyFill="1" applyBorder="1" applyAlignment="1">
      <alignment horizontal="center" vertical="center" wrapText="1"/>
    </xf>
    <xf numFmtId="174" fontId="35" fillId="2" borderId="63" xfId="0" applyNumberFormat="1" applyFont="1" applyFill="1" applyBorder="1" applyAlignment="1"/>
    <xf numFmtId="174" fontId="35" fillId="0" borderId="159" xfId="0" applyNumberFormat="1" applyFont="1" applyBorder="1"/>
    <xf numFmtId="174" fontId="35" fillId="0" borderId="170" xfId="0" applyNumberFormat="1" applyFont="1" applyBorder="1"/>
    <xf numFmtId="173" fontId="42" fillId="4" borderId="63" xfId="0" applyNumberFormat="1" applyFont="1" applyFill="1" applyBorder="1" applyAlignment="1"/>
    <xf numFmtId="173" fontId="35" fillId="0" borderId="159" xfId="0" applyNumberFormat="1" applyFont="1" applyBorder="1"/>
    <xf numFmtId="173" fontId="35" fillId="0" borderId="162" xfId="0" applyNumberFormat="1" applyFont="1" applyBorder="1"/>
    <xf numFmtId="173" fontId="42" fillId="2" borderId="63" xfId="0" applyNumberFormat="1" applyFont="1" applyFill="1" applyBorder="1" applyAlignment="1"/>
    <xf numFmtId="173" fontId="35" fillId="0" borderId="170" xfId="0" applyNumberFormat="1" applyFont="1" applyBorder="1"/>
    <xf numFmtId="173" fontId="35" fillId="0" borderId="63" xfId="0" applyNumberFormat="1" applyFont="1" applyBorder="1"/>
    <xf numFmtId="0" fontId="0" fillId="0" borderId="171" xfId="0" applyBorder="1" applyAlignment="1">
      <alignment horizontal="center"/>
    </xf>
    <xf numFmtId="0" fontId="0" fillId="0" borderId="172" xfId="0" applyBorder="1" applyAlignment="1">
      <alignment horizontal="right"/>
    </xf>
    <xf numFmtId="0" fontId="0" fillId="0" borderId="172" xfId="0" applyBorder="1" applyAlignment="1">
      <alignment horizontal="right" wrapText="1"/>
    </xf>
    <xf numFmtId="0" fontId="0" fillId="0" borderId="173" xfId="0" applyBorder="1" applyAlignment="1">
      <alignment horizontal="right"/>
    </xf>
    <xf numFmtId="0" fontId="0" fillId="0" borderId="169" xfId="0" applyBorder="1"/>
    <xf numFmtId="173" fontId="42" fillId="4" borderId="36" xfId="0" applyNumberFormat="1" applyFont="1" applyFill="1" applyBorder="1" applyAlignment="1">
      <alignment horizontal="center"/>
    </xf>
    <xf numFmtId="173" fontId="35" fillId="0" borderId="174" xfId="0" applyNumberFormat="1" applyFont="1" applyBorder="1" applyAlignment="1">
      <alignment horizontal="right"/>
    </xf>
    <xf numFmtId="175" fontId="35" fillId="0" borderId="174" xfId="0" applyNumberFormat="1" applyFont="1" applyBorder="1" applyAlignment="1">
      <alignment horizontal="right"/>
    </xf>
    <xf numFmtId="173" fontId="35" fillId="0" borderId="157" xfId="0" applyNumberFormat="1" applyFont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49" xfId="0" applyNumberFormat="1" applyBorder="1"/>
    <xf numFmtId="9" fontId="0" fillId="0" borderId="149" xfId="0" applyNumberFormat="1" applyBorder="1"/>
    <xf numFmtId="9" fontId="0" fillId="0" borderId="150" xfId="0" applyNumberFormat="1" applyBorder="1"/>
    <xf numFmtId="169" fontId="0" fillId="0" borderId="152" xfId="0" applyNumberFormat="1" applyBorder="1"/>
    <xf numFmtId="9" fontId="0" fillId="0" borderId="152" xfId="0" applyNumberFormat="1" applyBorder="1"/>
    <xf numFmtId="9" fontId="0" fillId="0" borderId="153" xfId="0" applyNumberFormat="1" applyBorder="1"/>
    <xf numFmtId="0" fontId="67" fillId="0" borderId="148" xfId="0" applyFont="1" applyBorder="1" applyAlignment="1">
      <alignment horizontal="left" indent="1"/>
    </xf>
    <xf numFmtId="0" fontId="67" fillId="0" borderId="151" xfId="0" applyFont="1" applyBorder="1" applyAlignment="1">
      <alignment horizontal="left" indent="1"/>
    </xf>
    <xf numFmtId="0" fontId="67" fillId="4" borderId="148" xfId="0" applyFont="1" applyFill="1" applyBorder="1" applyAlignment="1">
      <alignment horizontal="left"/>
    </xf>
    <xf numFmtId="169" fontId="67" fillId="4" borderId="149" xfId="0" applyNumberFormat="1" applyFont="1" applyFill="1" applyBorder="1"/>
    <xf numFmtId="9" fontId="67" fillId="4" borderId="149" xfId="0" applyNumberFormat="1" applyFont="1" applyFill="1" applyBorder="1"/>
    <xf numFmtId="9" fontId="67" fillId="4" borderId="150" xfId="0" applyNumberFormat="1" applyFont="1" applyFill="1" applyBorder="1"/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49" xfId="0" applyNumberFormat="1" applyFont="1" applyFill="1" applyBorder="1"/>
    <xf numFmtId="169" fontId="35" fillId="0" borderId="150" xfId="0" applyNumberFormat="1" applyFont="1" applyFill="1" applyBorder="1"/>
    <xf numFmtId="169" fontId="35" fillId="0" borderId="152" xfId="0" applyNumberFormat="1" applyFont="1" applyFill="1" applyBorder="1"/>
    <xf numFmtId="169" fontId="35" fillId="0" borderId="153" xfId="0" applyNumberFormat="1" applyFont="1" applyFill="1" applyBorder="1"/>
    <xf numFmtId="0" fontId="42" fillId="0" borderId="151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166" fontId="5" fillId="0" borderId="158" xfId="0" applyNumberFormat="1" applyFont="1" applyBorder="1" applyAlignment="1">
      <alignment horizontal="right"/>
    </xf>
    <xf numFmtId="166" fontId="5" fillId="0" borderId="175" xfId="0" applyNumberFormat="1" applyFont="1" applyBorder="1" applyAlignment="1">
      <alignment horizontal="right"/>
    </xf>
    <xf numFmtId="3" fontId="12" fillId="0" borderId="158" xfId="0" applyNumberFormat="1" applyFont="1" applyBorder="1" applyAlignment="1">
      <alignment horizontal="right"/>
    </xf>
    <xf numFmtId="166" fontId="12" fillId="0" borderId="158" xfId="0" applyNumberFormat="1" applyFont="1" applyBorder="1" applyAlignment="1">
      <alignment horizontal="right"/>
    </xf>
    <xf numFmtId="166" fontId="11" fillId="0" borderId="175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/>
    <xf numFmtId="3" fontId="11" fillId="0" borderId="176" xfId="0" applyNumberFormat="1" applyFont="1" applyBorder="1" applyAlignment="1">
      <alignment horizontal="center"/>
    </xf>
    <xf numFmtId="166" fontId="12" fillId="0" borderId="175" xfId="0" applyNumberFormat="1" applyFont="1" applyBorder="1" applyAlignment="1">
      <alignment horizontal="right"/>
    </xf>
    <xf numFmtId="3" fontId="12" fillId="0" borderId="158" xfId="0" applyNumberFormat="1" applyFont="1" applyBorder="1"/>
    <xf numFmtId="166" fontId="12" fillId="0" borderId="158" xfId="0" applyNumberFormat="1" applyFont="1" applyBorder="1"/>
    <xf numFmtId="166" fontId="12" fillId="0" borderId="175" xfId="0" applyNumberFormat="1" applyFont="1" applyBorder="1"/>
    <xf numFmtId="166" fontId="12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166" fontId="11" fillId="0" borderId="19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58" xfId="0" applyNumberFormat="1" applyFont="1" applyBorder="1"/>
    <xf numFmtId="166" fontId="35" fillId="0" borderId="158" xfId="0" applyNumberFormat="1" applyFont="1" applyBorder="1"/>
    <xf numFmtId="166" fontId="35" fillId="0" borderId="175" xfId="0" applyNumberFormat="1" applyFont="1" applyBorder="1"/>
    <xf numFmtId="3" fontId="35" fillId="0" borderId="158" xfId="0" applyNumberFormat="1" applyFont="1" applyBorder="1" applyAlignment="1">
      <alignment horizontal="right"/>
    </xf>
    <xf numFmtId="0" fontId="5" fillId="0" borderId="158" xfId="0" applyFont="1" applyBorder="1"/>
    <xf numFmtId="9" fontId="35" fillId="0" borderId="158" xfId="0" applyNumberFormat="1" applyFont="1" applyBorder="1"/>
    <xf numFmtId="166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1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3" xfId="0" applyNumberFormat="1" applyFont="1" applyBorder="1" applyAlignment="1">
      <alignment horizontal="center"/>
    </xf>
    <xf numFmtId="49" fontId="3" fillId="0" borderId="17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57" xfId="0" applyNumberFormat="1" applyFont="1" applyBorder="1" applyAlignment="1">
      <alignment horizontal="center"/>
    </xf>
    <xf numFmtId="3" fontId="35" fillId="0" borderId="160" xfId="0" applyNumberFormat="1" applyFont="1" applyBorder="1"/>
    <xf numFmtId="166" fontId="35" fillId="0" borderId="160" xfId="0" applyNumberFormat="1" applyFont="1" applyBorder="1"/>
    <xf numFmtId="166" fontId="35" fillId="0" borderId="161" xfId="0" applyNumberFormat="1" applyFont="1" applyBorder="1"/>
    <xf numFmtId="3" fontId="35" fillId="0" borderId="160" xfId="0" applyNumberFormat="1" applyFont="1" applyBorder="1" applyAlignment="1">
      <alignment horizontal="right"/>
    </xf>
    <xf numFmtId="166" fontId="5" fillId="0" borderId="160" xfId="0" applyNumberFormat="1" applyFont="1" applyBorder="1" applyAlignment="1">
      <alignment horizontal="right"/>
    </xf>
    <xf numFmtId="166" fontId="5" fillId="0" borderId="161" xfId="0" applyNumberFormat="1" applyFont="1" applyBorder="1" applyAlignment="1">
      <alignment horizontal="right"/>
    </xf>
    <xf numFmtId="3" fontId="12" fillId="0" borderId="160" xfId="0" applyNumberFormat="1" applyFont="1" applyBorder="1" applyAlignment="1">
      <alignment horizontal="right"/>
    </xf>
    <xf numFmtId="166" fontId="12" fillId="0" borderId="160" xfId="0" applyNumberFormat="1" applyFont="1" applyBorder="1" applyAlignment="1">
      <alignment horizontal="right"/>
    </xf>
    <xf numFmtId="166" fontId="12" fillId="0" borderId="161" xfId="0" applyNumberFormat="1" applyFont="1" applyBorder="1" applyAlignment="1">
      <alignment horizontal="right"/>
    </xf>
    <xf numFmtId="177" fontId="5" fillId="0" borderId="160" xfId="0" applyNumberFormat="1" applyFont="1" applyBorder="1" applyAlignment="1">
      <alignment horizontal="right"/>
    </xf>
    <xf numFmtId="3" fontId="5" fillId="0" borderId="160" xfId="0" applyNumberFormat="1" applyFont="1" applyBorder="1" applyAlignment="1">
      <alignment horizontal="right"/>
    </xf>
    <xf numFmtId="4" fontId="5" fillId="0" borderId="160" xfId="0" applyNumberFormat="1" applyFont="1" applyBorder="1" applyAlignment="1">
      <alignment horizontal="right"/>
    </xf>
    <xf numFmtId="0" fontId="5" fillId="0" borderId="160" xfId="0" applyFont="1" applyBorder="1"/>
    <xf numFmtId="3" fontId="5" fillId="0" borderId="160" xfId="0" applyNumberFormat="1" applyFont="1" applyBorder="1"/>
    <xf numFmtId="9" fontId="35" fillId="0" borderId="160" xfId="0" applyNumberFormat="1" applyFont="1" applyBorder="1"/>
    <xf numFmtId="3" fontId="11" fillId="0" borderId="157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55" xfId="76" applyNumberFormat="1" applyFont="1" applyFill="1" applyBorder="1" applyAlignment="1">
      <alignment horizontal="left"/>
    </xf>
    <xf numFmtId="0" fontId="34" fillId="2" borderId="177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78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1.205746744779953</c:v>
                </c:pt>
                <c:pt idx="1">
                  <c:v>1.2568675632145199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56864"/>
        <c:axId val="-1352354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1.4383034356895035</c:v>
                </c:pt>
                <c:pt idx="1">
                  <c:v>1.4383034356895035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54144"/>
        <c:axId val="-1352363936"/>
      </c:scatterChart>
      <c:catAx>
        <c:axId val="-135235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5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54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2356864"/>
        <c:crosses val="autoZero"/>
        <c:crossBetween val="between"/>
      </c:valAx>
      <c:valAx>
        <c:axId val="-13523541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63936"/>
        <c:crosses val="max"/>
        <c:crossBetween val="midCat"/>
      </c:valAx>
      <c:valAx>
        <c:axId val="-1352363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23541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0.75466666666666671</c:v>
                </c:pt>
                <c:pt idx="1">
                  <c:v>0.82564102564102559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69376"/>
        <c:axId val="-135236720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66112"/>
        <c:axId val="-1352365568"/>
      </c:scatterChart>
      <c:catAx>
        <c:axId val="-135236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6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672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352369376"/>
        <c:crosses val="autoZero"/>
        <c:crossBetween val="between"/>
      </c:valAx>
      <c:valAx>
        <c:axId val="-13523661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65568"/>
        <c:crosses val="max"/>
        <c:crossBetween val="midCat"/>
      </c:valAx>
      <c:valAx>
        <c:axId val="-135236556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35236611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8" t="s">
        <v>132</v>
      </c>
      <c r="B1" s="518"/>
    </row>
    <row r="2" spans="1:3" ht="14.4" customHeight="1" thickBot="1" x14ac:dyDescent="0.35">
      <c r="A2" s="374" t="s">
        <v>353</v>
      </c>
      <c r="B2" s="50"/>
    </row>
    <row r="3" spans="1:3" ht="14.4" customHeight="1" thickBot="1" x14ac:dyDescent="0.35">
      <c r="A3" s="514" t="s">
        <v>182</v>
      </c>
      <c r="B3" s="515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355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6" t="s">
        <v>133</v>
      </c>
      <c r="B10" s="515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40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1133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55" t="s">
        <v>281</v>
      </c>
      <c r="C15" s="51" t="s">
        <v>291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1481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40" t="s">
        <v>1482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1496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1899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7" t="s">
        <v>134</v>
      </c>
      <c r="B25" s="515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1906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1922</v>
      </c>
      <c r="C27" s="51" t="s">
        <v>294</v>
      </c>
    </row>
    <row r="28" spans="1:3" ht="14.4" customHeight="1" x14ac:dyDescent="0.3">
      <c r="A28" s="266" t="str">
        <f t="shared" si="4"/>
        <v>ZV Vykáz.-A Detail</v>
      </c>
      <c r="B28" s="180" t="s">
        <v>2051</v>
      </c>
      <c r="C28" s="51" t="s">
        <v>154</v>
      </c>
    </row>
    <row r="29" spans="1:3" ht="14.4" customHeight="1" x14ac:dyDescent="0.3">
      <c r="A29" s="497" t="str">
        <f>HYPERLINK("#'"&amp;C29&amp;"'!A1",C29)</f>
        <v>ZV Vykáz.-A Det.Lék.</v>
      </c>
      <c r="B29" s="180" t="s">
        <v>2052</v>
      </c>
      <c r="C29" s="51" t="s">
        <v>337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2335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2435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2695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7" t="s">
        <v>1133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18"/>
      <c r="M1" s="518"/>
    </row>
    <row r="2" spans="1:13" ht="14.4" customHeight="1" thickBot="1" x14ac:dyDescent="0.35">
      <c r="A2" s="374" t="s">
        <v>353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153.4</v>
      </c>
      <c r="J3" s="47">
        <f>SUBTOTAL(9,J6:J1048576)</f>
        <v>22775.536158998384</v>
      </c>
      <c r="K3" s="48">
        <f>IF(M3=0,0,J3/M3)</f>
        <v>1</v>
      </c>
      <c r="L3" s="47">
        <f>SUBTOTAL(9,L6:L1048576)</f>
        <v>153.4</v>
      </c>
      <c r="M3" s="49">
        <f>SUBTOTAL(9,M6:M1048576)</f>
        <v>22775.536158998384</v>
      </c>
    </row>
    <row r="4" spans="1:13" ht="14.4" customHeight="1" thickBot="1" x14ac:dyDescent="0.35">
      <c r="A4" s="45"/>
      <c r="B4" s="45"/>
      <c r="C4" s="45"/>
      <c r="D4" s="45"/>
      <c r="E4" s="46"/>
      <c r="F4" s="561" t="s">
        <v>161</v>
      </c>
      <c r="G4" s="562"/>
      <c r="H4" s="563"/>
      <c r="I4" s="564" t="s">
        <v>160</v>
      </c>
      <c r="J4" s="562"/>
      <c r="K4" s="563"/>
      <c r="L4" s="565" t="s">
        <v>3</v>
      </c>
      <c r="M4" s="566"/>
    </row>
    <row r="5" spans="1:13" ht="14.4" customHeight="1" thickBot="1" x14ac:dyDescent="0.35">
      <c r="A5" s="723" t="s">
        <v>162</v>
      </c>
      <c r="B5" s="741" t="s">
        <v>163</v>
      </c>
      <c r="C5" s="741" t="s">
        <v>90</v>
      </c>
      <c r="D5" s="741" t="s">
        <v>164</v>
      </c>
      <c r="E5" s="741" t="s">
        <v>165</v>
      </c>
      <c r="F5" s="742" t="s">
        <v>28</v>
      </c>
      <c r="G5" s="742" t="s">
        <v>14</v>
      </c>
      <c r="H5" s="725" t="s">
        <v>166</v>
      </c>
      <c r="I5" s="724" t="s">
        <v>28</v>
      </c>
      <c r="J5" s="742" t="s">
        <v>14</v>
      </c>
      <c r="K5" s="725" t="s">
        <v>166</v>
      </c>
      <c r="L5" s="724" t="s">
        <v>28</v>
      </c>
      <c r="M5" s="743" t="s">
        <v>14</v>
      </c>
    </row>
    <row r="6" spans="1:13" ht="14.4" customHeight="1" x14ac:dyDescent="0.3">
      <c r="A6" s="705" t="s">
        <v>571</v>
      </c>
      <c r="B6" s="706" t="s">
        <v>1083</v>
      </c>
      <c r="C6" s="706" t="s">
        <v>887</v>
      </c>
      <c r="D6" s="706" t="s">
        <v>888</v>
      </c>
      <c r="E6" s="706" t="s">
        <v>1084</v>
      </c>
      <c r="F6" s="709"/>
      <c r="G6" s="709"/>
      <c r="H6" s="727">
        <v>0</v>
      </c>
      <c r="I6" s="709">
        <v>14</v>
      </c>
      <c r="J6" s="709">
        <v>949.60821077936203</v>
      </c>
      <c r="K6" s="727">
        <v>1</v>
      </c>
      <c r="L6" s="709">
        <v>14</v>
      </c>
      <c r="M6" s="710">
        <v>949.60821077936203</v>
      </c>
    </row>
    <row r="7" spans="1:13" ht="14.4" customHeight="1" x14ac:dyDescent="0.3">
      <c r="A7" s="711" t="s">
        <v>571</v>
      </c>
      <c r="B7" s="712" t="s">
        <v>1085</v>
      </c>
      <c r="C7" s="712" t="s">
        <v>881</v>
      </c>
      <c r="D7" s="712" t="s">
        <v>882</v>
      </c>
      <c r="E7" s="712" t="s">
        <v>1086</v>
      </c>
      <c r="F7" s="715"/>
      <c r="G7" s="715"/>
      <c r="H7" s="728">
        <v>0</v>
      </c>
      <c r="I7" s="715">
        <v>1</v>
      </c>
      <c r="J7" s="715">
        <v>1106.26</v>
      </c>
      <c r="K7" s="728">
        <v>1</v>
      </c>
      <c r="L7" s="715">
        <v>1</v>
      </c>
      <c r="M7" s="716">
        <v>1106.26</v>
      </c>
    </row>
    <row r="8" spans="1:13" ht="14.4" customHeight="1" x14ac:dyDescent="0.3">
      <c r="A8" s="711" t="s">
        <v>571</v>
      </c>
      <c r="B8" s="712" t="s">
        <v>1085</v>
      </c>
      <c r="C8" s="712" t="s">
        <v>890</v>
      </c>
      <c r="D8" s="712" t="s">
        <v>885</v>
      </c>
      <c r="E8" s="712" t="s">
        <v>1087</v>
      </c>
      <c r="F8" s="715"/>
      <c r="G8" s="715"/>
      <c r="H8" s="728">
        <v>0</v>
      </c>
      <c r="I8" s="715">
        <v>3</v>
      </c>
      <c r="J8" s="715">
        <v>904.41000000000008</v>
      </c>
      <c r="K8" s="728">
        <v>1</v>
      </c>
      <c r="L8" s="715">
        <v>3</v>
      </c>
      <c r="M8" s="716">
        <v>904.41000000000008</v>
      </c>
    </row>
    <row r="9" spans="1:13" ht="14.4" customHeight="1" x14ac:dyDescent="0.3">
      <c r="A9" s="711" t="s">
        <v>571</v>
      </c>
      <c r="B9" s="712" t="s">
        <v>1085</v>
      </c>
      <c r="C9" s="712" t="s">
        <v>892</v>
      </c>
      <c r="D9" s="712" t="s">
        <v>885</v>
      </c>
      <c r="E9" s="712" t="s">
        <v>1088</v>
      </c>
      <c r="F9" s="715"/>
      <c r="G9" s="715"/>
      <c r="H9" s="728">
        <v>0</v>
      </c>
      <c r="I9" s="715">
        <v>4</v>
      </c>
      <c r="J9" s="715">
        <v>2522.643</v>
      </c>
      <c r="K9" s="728">
        <v>1</v>
      </c>
      <c r="L9" s="715">
        <v>4</v>
      </c>
      <c r="M9" s="716">
        <v>2522.643</v>
      </c>
    </row>
    <row r="10" spans="1:13" ht="14.4" customHeight="1" x14ac:dyDescent="0.3">
      <c r="A10" s="711" t="s">
        <v>571</v>
      </c>
      <c r="B10" s="712" t="s">
        <v>1085</v>
      </c>
      <c r="C10" s="712" t="s">
        <v>884</v>
      </c>
      <c r="D10" s="712" t="s">
        <v>885</v>
      </c>
      <c r="E10" s="712" t="s">
        <v>1089</v>
      </c>
      <c r="F10" s="715"/>
      <c r="G10" s="715"/>
      <c r="H10" s="728">
        <v>0</v>
      </c>
      <c r="I10" s="715">
        <v>7</v>
      </c>
      <c r="J10" s="715">
        <v>2862.6499999999996</v>
      </c>
      <c r="K10" s="728">
        <v>1</v>
      </c>
      <c r="L10" s="715">
        <v>7</v>
      </c>
      <c r="M10" s="716">
        <v>2862.6499999999996</v>
      </c>
    </row>
    <row r="11" spans="1:13" ht="14.4" customHeight="1" x14ac:dyDescent="0.3">
      <c r="A11" s="711" t="s">
        <v>571</v>
      </c>
      <c r="B11" s="712" t="s">
        <v>1090</v>
      </c>
      <c r="C11" s="712" t="s">
        <v>861</v>
      </c>
      <c r="D11" s="712" t="s">
        <v>862</v>
      </c>
      <c r="E11" s="712" t="s">
        <v>1091</v>
      </c>
      <c r="F11" s="715"/>
      <c r="G11" s="715"/>
      <c r="H11" s="728">
        <v>0</v>
      </c>
      <c r="I11" s="715">
        <v>1</v>
      </c>
      <c r="J11" s="715">
        <v>36.619939957574545</v>
      </c>
      <c r="K11" s="728">
        <v>1</v>
      </c>
      <c r="L11" s="715">
        <v>1</v>
      </c>
      <c r="M11" s="716">
        <v>36.619939957574545</v>
      </c>
    </row>
    <row r="12" spans="1:13" ht="14.4" customHeight="1" x14ac:dyDescent="0.3">
      <c r="A12" s="711" t="s">
        <v>571</v>
      </c>
      <c r="B12" s="712" t="s">
        <v>1092</v>
      </c>
      <c r="C12" s="712" t="s">
        <v>868</v>
      </c>
      <c r="D12" s="712" t="s">
        <v>869</v>
      </c>
      <c r="E12" s="712" t="s">
        <v>1091</v>
      </c>
      <c r="F12" s="715"/>
      <c r="G12" s="715"/>
      <c r="H12" s="728">
        <v>0</v>
      </c>
      <c r="I12" s="715">
        <v>1</v>
      </c>
      <c r="J12" s="715">
        <v>86.680082207900227</v>
      </c>
      <c r="K12" s="728">
        <v>1</v>
      </c>
      <c r="L12" s="715">
        <v>1</v>
      </c>
      <c r="M12" s="716">
        <v>86.680082207900227</v>
      </c>
    </row>
    <row r="13" spans="1:13" ht="14.4" customHeight="1" x14ac:dyDescent="0.3">
      <c r="A13" s="711" t="s">
        <v>571</v>
      </c>
      <c r="B13" s="712" t="s">
        <v>1093</v>
      </c>
      <c r="C13" s="712" t="s">
        <v>870</v>
      </c>
      <c r="D13" s="712" t="s">
        <v>1094</v>
      </c>
      <c r="E13" s="712" t="s">
        <v>1095</v>
      </c>
      <c r="F13" s="715"/>
      <c r="G13" s="715"/>
      <c r="H13" s="728">
        <v>0</v>
      </c>
      <c r="I13" s="715">
        <v>1</v>
      </c>
      <c r="J13" s="715">
        <v>70.05992500000005</v>
      </c>
      <c r="K13" s="728">
        <v>1</v>
      </c>
      <c r="L13" s="715">
        <v>1</v>
      </c>
      <c r="M13" s="716">
        <v>70.05992500000005</v>
      </c>
    </row>
    <row r="14" spans="1:13" ht="14.4" customHeight="1" x14ac:dyDescent="0.3">
      <c r="A14" s="711" t="s">
        <v>571</v>
      </c>
      <c r="B14" s="712" t="s">
        <v>1096</v>
      </c>
      <c r="C14" s="712" t="s">
        <v>857</v>
      </c>
      <c r="D14" s="712" t="s">
        <v>858</v>
      </c>
      <c r="E14" s="712" t="s">
        <v>1097</v>
      </c>
      <c r="F14" s="715"/>
      <c r="G14" s="715"/>
      <c r="H14" s="728">
        <v>0</v>
      </c>
      <c r="I14" s="715">
        <v>20</v>
      </c>
      <c r="J14" s="715">
        <v>694.98993377027932</v>
      </c>
      <c r="K14" s="728">
        <v>1</v>
      </c>
      <c r="L14" s="715">
        <v>20</v>
      </c>
      <c r="M14" s="716">
        <v>694.98993377027932</v>
      </c>
    </row>
    <row r="15" spans="1:13" ht="14.4" customHeight="1" x14ac:dyDescent="0.3">
      <c r="A15" s="711" t="s">
        <v>571</v>
      </c>
      <c r="B15" s="712" t="s">
        <v>1098</v>
      </c>
      <c r="C15" s="712" t="s">
        <v>874</v>
      </c>
      <c r="D15" s="712" t="s">
        <v>1099</v>
      </c>
      <c r="E15" s="712" t="s">
        <v>1100</v>
      </c>
      <c r="F15" s="715"/>
      <c r="G15" s="715"/>
      <c r="H15" s="728">
        <v>0</v>
      </c>
      <c r="I15" s="715">
        <v>1</v>
      </c>
      <c r="J15" s="715">
        <v>61.53</v>
      </c>
      <c r="K15" s="728">
        <v>1</v>
      </c>
      <c r="L15" s="715">
        <v>1</v>
      </c>
      <c r="M15" s="716">
        <v>61.53</v>
      </c>
    </row>
    <row r="16" spans="1:13" ht="14.4" customHeight="1" x14ac:dyDescent="0.3">
      <c r="A16" s="711" t="s">
        <v>571</v>
      </c>
      <c r="B16" s="712" t="s">
        <v>1101</v>
      </c>
      <c r="C16" s="712" t="s">
        <v>955</v>
      </c>
      <c r="D16" s="712" t="s">
        <v>1102</v>
      </c>
      <c r="E16" s="712" t="s">
        <v>1103</v>
      </c>
      <c r="F16" s="715"/>
      <c r="G16" s="715"/>
      <c r="H16" s="728">
        <v>0</v>
      </c>
      <c r="I16" s="715">
        <v>27</v>
      </c>
      <c r="J16" s="715">
        <v>3103.1050777335222</v>
      </c>
      <c r="K16" s="728">
        <v>1</v>
      </c>
      <c r="L16" s="715">
        <v>27</v>
      </c>
      <c r="M16" s="716">
        <v>3103.1050777335222</v>
      </c>
    </row>
    <row r="17" spans="1:13" ht="14.4" customHeight="1" x14ac:dyDescent="0.3">
      <c r="A17" s="711" t="s">
        <v>571</v>
      </c>
      <c r="B17" s="712" t="s">
        <v>1104</v>
      </c>
      <c r="C17" s="712" t="s">
        <v>965</v>
      </c>
      <c r="D17" s="712" t="s">
        <v>1105</v>
      </c>
      <c r="E17" s="712" t="s">
        <v>1106</v>
      </c>
      <c r="F17" s="715"/>
      <c r="G17" s="715"/>
      <c r="H17" s="728">
        <v>0</v>
      </c>
      <c r="I17" s="715">
        <v>3.4</v>
      </c>
      <c r="J17" s="715">
        <v>3242.58</v>
      </c>
      <c r="K17" s="728">
        <v>1</v>
      </c>
      <c r="L17" s="715">
        <v>3.4</v>
      </c>
      <c r="M17" s="716">
        <v>3242.58</v>
      </c>
    </row>
    <row r="18" spans="1:13" ht="14.4" customHeight="1" x14ac:dyDescent="0.3">
      <c r="A18" s="711" t="s">
        <v>571</v>
      </c>
      <c r="B18" s="712" t="s">
        <v>1107</v>
      </c>
      <c r="C18" s="712" t="s">
        <v>962</v>
      </c>
      <c r="D18" s="712" t="s">
        <v>1108</v>
      </c>
      <c r="E18" s="712" t="s">
        <v>1109</v>
      </c>
      <c r="F18" s="715"/>
      <c r="G18" s="715"/>
      <c r="H18" s="728">
        <v>0</v>
      </c>
      <c r="I18" s="715">
        <v>21</v>
      </c>
      <c r="J18" s="715">
        <v>1178.0999999999997</v>
      </c>
      <c r="K18" s="728">
        <v>1</v>
      </c>
      <c r="L18" s="715">
        <v>21</v>
      </c>
      <c r="M18" s="716">
        <v>1178.0999999999997</v>
      </c>
    </row>
    <row r="19" spans="1:13" ht="14.4" customHeight="1" x14ac:dyDescent="0.3">
      <c r="A19" s="711" t="s">
        <v>571</v>
      </c>
      <c r="B19" s="712" t="s">
        <v>1110</v>
      </c>
      <c r="C19" s="712" t="s">
        <v>959</v>
      </c>
      <c r="D19" s="712" t="s">
        <v>1111</v>
      </c>
      <c r="E19" s="712" t="s">
        <v>1112</v>
      </c>
      <c r="F19" s="715"/>
      <c r="G19" s="715"/>
      <c r="H19" s="728">
        <v>0</v>
      </c>
      <c r="I19" s="715">
        <v>9</v>
      </c>
      <c r="J19" s="715">
        <v>264.33</v>
      </c>
      <c r="K19" s="728">
        <v>1</v>
      </c>
      <c r="L19" s="715">
        <v>9</v>
      </c>
      <c r="M19" s="716">
        <v>264.33</v>
      </c>
    </row>
    <row r="20" spans="1:13" ht="14.4" customHeight="1" x14ac:dyDescent="0.3">
      <c r="A20" s="711" t="s">
        <v>571</v>
      </c>
      <c r="B20" s="712" t="s">
        <v>1113</v>
      </c>
      <c r="C20" s="712" t="s">
        <v>969</v>
      </c>
      <c r="D20" s="712" t="s">
        <v>1114</v>
      </c>
      <c r="E20" s="712" t="s">
        <v>1115</v>
      </c>
      <c r="F20" s="715"/>
      <c r="G20" s="715"/>
      <c r="H20" s="728">
        <v>0</v>
      </c>
      <c r="I20" s="715">
        <v>2</v>
      </c>
      <c r="J20" s="715">
        <v>319</v>
      </c>
      <c r="K20" s="728">
        <v>1</v>
      </c>
      <c r="L20" s="715">
        <v>2</v>
      </c>
      <c r="M20" s="716">
        <v>319</v>
      </c>
    </row>
    <row r="21" spans="1:13" ht="14.4" customHeight="1" x14ac:dyDescent="0.3">
      <c r="A21" s="711" t="s">
        <v>571</v>
      </c>
      <c r="B21" s="712" t="s">
        <v>1113</v>
      </c>
      <c r="C21" s="712" t="s">
        <v>972</v>
      </c>
      <c r="D21" s="712" t="s">
        <v>1114</v>
      </c>
      <c r="E21" s="712" t="s">
        <v>1116</v>
      </c>
      <c r="F21" s="715"/>
      <c r="G21" s="715"/>
      <c r="H21" s="728">
        <v>0</v>
      </c>
      <c r="I21" s="715">
        <v>1</v>
      </c>
      <c r="J21" s="715">
        <v>308</v>
      </c>
      <c r="K21" s="728">
        <v>1</v>
      </c>
      <c r="L21" s="715">
        <v>1</v>
      </c>
      <c r="M21" s="716">
        <v>308</v>
      </c>
    </row>
    <row r="22" spans="1:13" ht="14.4" customHeight="1" x14ac:dyDescent="0.3">
      <c r="A22" s="711" t="s">
        <v>571</v>
      </c>
      <c r="B22" s="712" t="s">
        <v>1117</v>
      </c>
      <c r="C22" s="712" t="s">
        <v>853</v>
      </c>
      <c r="D22" s="712" t="s">
        <v>1118</v>
      </c>
      <c r="E22" s="712" t="s">
        <v>1119</v>
      </c>
      <c r="F22" s="715"/>
      <c r="G22" s="715"/>
      <c r="H22" s="728">
        <v>0</v>
      </c>
      <c r="I22" s="715">
        <v>2</v>
      </c>
      <c r="J22" s="715">
        <v>113.759989549745</v>
      </c>
      <c r="K22" s="728">
        <v>1</v>
      </c>
      <c r="L22" s="715">
        <v>2</v>
      </c>
      <c r="M22" s="716">
        <v>113.759989549745</v>
      </c>
    </row>
    <row r="23" spans="1:13" ht="14.4" customHeight="1" x14ac:dyDescent="0.3">
      <c r="A23" s="711" t="s">
        <v>571</v>
      </c>
      <c r="B23" s="712" t="s">
        <v>1120</v>
      </c>
      <c r="C23" s="712" t="s">
        <v>878</v>
      </c>
      <c r="D23" s="712" t="s">
        <v>1121</v>
      </c>
      <c r="E23" s="712" t="s">
        <v>1122</v>
      </c>
      <c r="F23" s="715"/>
      <c r="G23" s="715"/>
      <c r="H23" s="728">
        <v>0</v>
      </c>
      <c r="I23" s="715">
        <v>3</v>
      </c>
      <c r="J23" s="715">
        <v>975.48</v>
      </c>
      <c r="K23" s="728">
        <v>1</v>
      </c>
      <c r="L23" s="715">
        <v>3</v>
      </c>
      <c r="M23" s="716">
        <v>975.48</v>
      </c>
    </row>
    <row r="24" spans="1:13" ht="14.4" customHeight="1" x14ac:dyDescent="0.3">
      <c r="A24" s="711" t="s">
        <v>571</v>
      </c>
      <c r="B24" s="712" t="s">
        <v>1123</v>
      </c>
      <c r="C24" s="712" t="s">
        <v>590</v>
      </c>
      <c r="D24" s="712" t="s">
        <v>591</v>
      </c>
      <c r="E24" s="712" t="s">
        <v>1124</v>
      </c>
      <c r="F24" s="715"/>
      <c r="G24" s="715"/>
      <c r="H24" s="728">
        <v>0</v>
      </c>
      <c r="I24" s="715">
        <v>1</v>
      </c>
      <c r="J24" s="715">
        <v>46.989999999999995</v>
      </c>
      <c r="K24" s="728">
        <v>1</v>
      </c>
      <c r="L24" s="715">
        <v>1</v>
      </c>
      <c r="M24" s="716">
        <v>46.989999999999995</v>
      </c>
    </row>
    <row r="25" spans="1:13" ht="14.4" customHeight="1" x14ac:dyDescent="0.3">
      <c r="A25" s="711" t="s">
        <v>571</v>
      </c>
      <c r="B25" s="712" t="s">
        <v>1125</v>
      </c>
      <c r="C25" s="712" t="s">
        <v>894</v>
      </c>
      <c r="D25" s="712" t="s">
        <v>895</v>
      </c>
      <c r="E25" s="712" t="s">
        <v>1126</v>
      </c>
      <c r="F25" s="715"/>
      <c r="G25" s="715"/>
      <c r="H25" s="728">
        <v>0</v>
      </c>
      <c r="I25" s="715">
        <v>1</v>
      </c>
      <c r="J25" s="715">
        <v>45.750000000000007</v>
      </c>
      <c r="K25" s="728">
        <v>1</v>
      </c>
      <c r="L25" s="715">
        <v>1</v>
      </c>
      <c r="M25" s="716">
        <v>45.750000000000007</v>
      </c>
    </row>
    <row r="26" spans="1:13" ht="14.4" customHeight="1" x14ac:dyDescent="0.3">
      <c r="A26" s="711" t="s">
        <v>571</v>
      </c>
      <c r="B26" s="712" t="s">
        <v>1127</v>
      </c>
      <c r="C26" s="712" t="s">
        <v>902</v>
      </c>
      <c r="D26" s="712" t="s">
        <v>903</v>
      </c>
      <c r="E26" s="712" t="s">
        <v>1128</v>
      </c>
      <c r="F26" s="715"/>
      <c r="G26" s="715"/>
      <c r="H26" s="728">
        <v>0</v>
      </c>
      <c r="I26" s="715">
        <v>1</v>
      </c>
      <c r="J26" s="715">
        <v>198.89</v>
      </c>
      <c r="K26" s="728">
        <v>1</v>
      </c>
      <c r="L26" s="715">
        <v>1</v>
      </c>
      <c r="M26" s="716">
        <v>198.89</v>
      </c>
    </row>
    <row r="27" spans="1:13" ht="14.4" customHeight="1" x14ac:dyDescent="0.3">
      <c r="A27" s="711" t="s">
        <v>571</v>
      </c>
      <c r="B27" s="712" t="s">
        <v>1127</v>
      </c>
      <c r="C27" s="712" t="s">
        <v>905</v>
      </c>
      <c r="D27" s="712" t="s">
        <v>906</v>
      </c>
      <c r="E27" s="712" t="s">
        <v>907</v>
      </c>
      <c r="F27" s="715"/>
      <c r="G27" s="715"/>
      <c r="H27" s="728">
        <v>0</v>
      </c>
      <c r="I27" s="715">
        <v>6</v>
      </c>
      <c r="J27" s="715">
        <v>1671.1199999999994</v>
      </c>
      <c r="K27" s="728">
        <v>1</v>
      </c>
      <c r="L27" s="715">
        <v>6</v>
      </c>
      <c r="M27" s="716">
        <v>1671.1199999999994</v>
      </c>
    </row>
    <row r="28" spans="1:13" ht="14.4" customHeight="1" x14ac:dyDescent="0.3">
      <c r="A28" s="711" t="s">
        <v>571</v>
      </c>
      <c r="B28" s="712" t="s">
        <v>1127</v>
      </c>
      <c r="C28" s="712" t="s">
        <v>898</v>
      </c>
      <c r="D28" s="712" t="s">
        <v>899</v>
      </c>
      <c r="E28" s="712" t="s">
        <v>900</v>
      </c>
      <c r="F28" s="715"/>
      <c r="G28" s="715"/>
      <c r="H28" s="728">
        <v>0</v>
      </c>
      <c r="I28" s="715">
        <v>1</v>
      </c>
      <c r="J28" s="715">
        <v>148.96</v>
      </c>
      <c r="K28" s="728">
        <v>1</v>
      </c>
      <c r="L28" s="715">
        <v>1</v>
      </c>
      <c r="M28" s="716">
        <v>148.96</v>
      </c>
    </row>
    <row r="29" spans="1:13" ht="14.4" customHeight="1" x14ac:dyDescent="0.3">
      <c r="A29" s="711" t="s">
        <v>571</v>
      </c>
      <c r="B29" s="712" t="s">
        <v>1127</v>
      </c>
      <c r="C29" s="712" t="s">
        <v>908</v>
      </c>
      <c r="D29" s="712" t="s">
        <v>1129</v>
      </c>
      <c r="E29" s="712" t="s">
        <v>910</v>
      </c>
      <c r="F29" s="715"/>
      <c r="G29" s="715"/>
      <c r="H29" s="728">
        <v>0</v>
      </c>
      <c r="I29" s="715">
        <v>3</v>
      </c>
      <c r="J29" s="715">
        <v>537.78</v>
      </c>
      <c r="K29" s="728">
        <v>1</v>
      </c>
      <c r="L29" s="715">
        <v>3</v>
      </c>
      <c r="M29" s="716">
        <v>537.78</v>
      </c>
    </row>
    <row r="30" spans="1:13" ht="14.4" customHeight="1" x14ac:dyDescent="0.3">
      <c r="A30" s="711" t="s">
        <v>571</v>
      </c>
      <c r="B30" s="712" t="s">
        <v>1127</v>
      </c>
      <c r="C30" s="712" t="s">
        <v>911</v>
      </c>
      <c r="D30" s="712" t="s">
        <v>912</v>
      </c>
      <c r="E30" s="712" t="s">
        <v>900</v>
      </c>
      <c r="F30" s="715"/>
      <c r="G30" s="715"/>
      <c r="H30" s="728">
        <v>0</v>
      </c>
      <c r="I30" s="715">
        <v>4</v>
      </c>
      <c r="J30" s="715">
        <v>542.4</v>
      </c>
      <c r="K30" s="728">
        <v>1</v>
      </c>
      <c r="L30" s="715">
        <v>4</v>
      </c>
      <c r="M30" s="716">
        <v>542.4</v>
      </c>
    </row>
    <row r="31" spans="1:13" ht="14.4" customHeight="1" x14ac:dyDescent="0.3">
      <c r="A31" s="711" t="s">
        <v>576</v>
      </c>
      <c r="B31" s="712" t="s">
        <v>1096</v>
      </c>
      <c r="C31" s="712" t="s">
        <v>1006</v>
      </c>
      <c r="D31" s="712" t="s">
        <v>1007</v>
      </c>
      <c r="E31" s="712" t="s">
        <v>1130</v>
      </c>
      <c r="F31" s="715"/>
      <c r="G31" s="715"/>
      <c r="H31" s="728">
        <v>0</v>
      </c>
      <c r="I31" s="715">
        <v>12</v>
      </c>
      <c r="J31" s="715">
        <v>449.88</v>
      </c>
      <c r="K31" s="728">
        <v>1</v>
      </c>
      <c r="L31" s="715">
        <v>12</v>
      </c>
      <c r="M31" s="716">
        <v>449.88</v>
      </c>
    </row>
    <row r="32" spans="1:13" ht="14.4" customHeight="1" thickBot="1" x14ac:dyDescent="0.35">
      <c r="A32" s="717" t="s">
        <v>585</v>
      </c>
      <c r="B32" s="718" t="s">
        <v>1101</v>
      </c>
      <c r="C32" s="718" t="s">
        <v>1050</v>
      </c>
      <c r="D32" s="718" t="s">
        <v>1131</v>
      </c>
      <c r="E32" s="718" t="s">
        <v>1132</v>
      </c>
      <c r="F32" s="721"/>
      <c r="G32" s="721"/>
      <c r="H32" s="729">
        <v>0</v>
      </c>
      <c r="I32" s="721">
        <v>3</v>
      </c>
      <c r="J32" s="721">
        <v>333.95999999999992</v>
      </c>
      <c r="K32" s="729">
        <v>1</v>
      </c>
      <c r="L32" s="721">
        <v>3</v>
      </c>
      <c r="M32" s="722">
        <v>333.95999999999992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9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7" t="s">
        <v>281</v>
      </c>
      <c r="B1" s="557"/>
      <c r="C1" s="557"/>
      <c r="D1" s="557"/>
      <c r="E1" s="557"/>
      <c r="F1" s="519"/>
      <c r="G1" s="519"/>
      <c r="H1" s="519"/>
      <c r="I1" s="519"/>
      <c r="J1" s="550"/>
      <c r="K1" s="550"/>
      <c r="L1" s="550"/>
      <c r="M1" s="550"/>
      <c r="N1" s="550"/>
      <c r="O1" s="550"/>
      <c r="P1" s="550"/>
      <c r="Q1" s="550"/>
    </row>
    <row r="2" spans="1:17" ht="14.4" customHeight="1" thickBot="1" x14ac:dyDescent="0.35">
      <c r="A2" s="374" t="s">
        <v>353</v>
      </c>
      <c r="B2" s="336"/>
      <c r="C2" s="336"/>
      <c r="D2" s="336"/>
      <c r="E2" s="336"/>
    </row>
    <row r="3" spans="1:17" ht="14.4" customHeight="1" thickBot="1" x14ac:dyDescent="0.35">
      <c r="A3" s="448" t="s">
        <v>3</v>
      </c>
      <c r="B3" s="452">
        <f>SUM(B6:B1048576)</f>
        <v>382</v>
      </c>
      <c r="C3" s="453">
        <f>SUM(C6:C1048576)</f>
        <v>96</v>
      </c>
      <c r="D3" s="453">
        <f>SUM(D6:D1048576)</f>
        <v>64</v>
      </c>
      <c r="E3" s="454">
        <f>SUM(E6:E1048576)</f>
        <v>0</v>
      </c>
      <c r="F3" s="451">
        <f>IF(SUM($B3:$E3)=0,"",B3/SUM($B3:$E3))</f>
        <v>0.70479704797047971</v>
      </c>
      <c r="G3" s="449">
        <f t="shared" ref="G3:I3" si="0">IF(SUM($B3:$E3)=0,"",C3/SUM($B3:$E3))</f>
        <v>0.17712177121771217</v>
      </c>
      <c r="H3" s="449">
        <f t="shared" si="0"/>
        <v>0.11808118081180811</v>
      </c>
      <c r="I3" s="450">
        <f t="shared" si="0"/>
        <v>0</v>
      </c>
      <c r="J3" s="453">
        <f>SUM(J6:J1048576)</f>
        <v>136</v>
      </c>
      <c r="K3" s="453">
        <f>SUM(K6:K1048576)</f>
        <v>49</v>
      </c>
      <c r="L3" s="453">
        <f>SUM(L6:L1048576)</f>
        <v>64</v>
      </c>
      <c r="M3" s="454">
        <f>SUM(M6:M1048576)</f>
        <v>0</v>
      </c>
      <c r="N3" s="451">
        <f>IF(SUM($J3:$M3)=0,"",J3/SUM($J3:$M3))</f>
        <v>0.54618473895582331</v>
      </c>
      <c r="O3" s="449">
        <f t="shared" ref="O3:Q3" si="1">IF(SUM($J3:$M3)=0,"",K3/SUM($J3:$M3))</f>
        <v>0.19678714859437751</v>
      </c>
      <c r="P3" s="449">
        <f t="shared" si="1"/>
        <v>0.25702811244979917</v>
      </c>
      <c r="Q3" s="450">
        <f t="shared" si="1"/>
        <v>0</v>
      </c>
    </row>
    <row r="4" spans="1:17" ht="14.4" customHeight="1" thickBot="1" x14ac:dyDescent="0.35">
      <c r="A4" s="447"/>
      <c r="B4" s="570" t="s">
        <v>283</v>
      </c>
      <c r="C4" s="571"/>
      <c r="D4" s="571"/>
      <c r="E4" s="572"/>
      <c r="F4" s="567" t="s">
        <v>288</v>
      </c>
      <c r="G4" s="568"/>
      <c r="H4" s="568"/>
      <c r="I4" s="569"/>
      <c r="J4" s="570" t="s">
        <v>289</v>
      </c>
      <c r="K4" s="571"/>
      <c r="L4" s="571"/>
      <c r="M4" s="572"/>
      <c r="N4" s="567" t="s">
        <v>290</v>
      </c>
      <c r="O4" s="568"/>
      <c r="P4" s="568"/>
      <c r="Q4" s="569"/>
    </row>
    <row r="5" spans="1:17" ht="14.4" customHeight="1" thickBot="1" x14ac:dyDescent="0.35">
      <c r="A5" s="744" t="s">
        <v>282</v>
      </c>
      <c r="B5" s="745" t="s">
        <v>284</v>
      </c>
      <c r="C5" s="745" t="s">
        <v>285</v>
      </c>
      <c r="D5" s="745" t="s">
        <v>286</v>
      </c>
      <c r="E5" s="746" t="s">
        <v>287</v>
      </c>
      <c r="F5" s="747" t="s">
        <v>284</v>
      </c>
      <c r="G5" s="748" t="s">
        <v>285</v>
      </c>
      <c r="H5" s="748" t="s">
        <v>286</v>
      </c>
      <c r="I5" s="749" t="s">
        <v>287</v>
      </c>
      <c r="J5" s="745" t="s">
        <v>284</v>
      </c>
      <c r="K5" s="745" t="s">
        <v>285</v>
      </c>
      <c r="L5" s="745" t="s">
        <v>286</v>
      </c>
      <c r="M5" s="746" t="s">
        <v>287</v>
      </c>
      <c r="N5" s="747" t="s">
        <v>284</v>
      </c>
      <c r="O5" s="748" t="s">
        <v>285</v>
      </c>
      <c r="P5" s="748" t="s">
        <v>286</v>
      </c>
      <c r="Q5" s="749" t="s">
        <v>287</v>
      </c>
    </row>
    <row r="6" spans="1:17" ht="14.4" customHeight="1" x14ac:dyDescent="0.3">
      <c r="A6" s="753" t="s">
        <v>1134</v>
      </c>
      <c r="B6" s="759"/>
      <c r="C6" s="709"/>
      <c r="D6" s="709"/>
      <c r="E6" s="710"/>
      <c r="F6" s="756"/>
      <c r="G6" s="727"/>
      <c r="H6" s="727"/>
      <c r="I6" s="762"/>
      <c r="J6" s="759"/>
      <c r="K6" s="709"/>
      <c r="L6" s="709"/>
      <c r="M6" s="710"/>
      <c r="N6" s="756"/>
      <c r="O6" s="727"/>
      <c r="P6" s="727"/>
      <c r="Q6" s="750"/>
    </row>
    <row r="7" spans="1:17" ht="14.4" customHeight="1" x14ac:dyDescent="0.3">
      <c r="A7" s="754" t="s">
        <v>1135</v>
      </c>
      <c r="B7" s="760">
        <v>155</v>
      </c>
      <c r="C7" s="715">
        <v>96</v>
      </c>
      <c r="D7" s="715">
        <v>64</v>
      </c>
      <c r="E7" s="716"/>
      <c r="F7" s="757">
        <v>0.49206349206349204</v>
      </c>
      <c r="G7" s="728">
        <v>0.30476190476190479</v>
      </c>
      <c r="H7" s="728">
        <v>0.20317460317460317</v>
      </c>
      <c r="I7" s="763">
        <v>0</v>
      </c>
      <c r="J7" s="760">
        <v>43</v>
      </c>
      <c r="K7" s="715">
        <v>49</v>
      </c>
      <c r="L7" s="715">
        <v>64</v>
      </c>
      <c r="M7" s="716"/>
      <c r="N7" s="757">
        <v>0.27564102564102566</v>
      </c>
      <c r="O7" s="728">
        <v>0.3141025641025641</v>
      </c>
      <c r="P7" s="728">
        <v>0.41025641025641024</v>
      </c>
      <c r="Q7" s="751">
        <v>0</v>
      </c>
    </row>
    <row r="8" spans="1:17" ht="14.4" customHeight="1" x14ac:dyDescent="0.3">
      <c r="A8" s="754" t="s">
        <v>1136</v>
      </c>
      <c r="B8" s="760">
        <v>79</v>
      </c>
      <c r="C8" s="715"/>
      <c r="D8" s="715"/>
      <c r="E8" s="716"/>
      <c r="F8" s="757">
        <v>1</v>
      </c>
      <c r="G8" s="728">
        <v>0</v>
      </c>
      <c r="H8" s="728">
        <v>0</v>
      </c>
      <c r="I8" s="763">
        <v>0</v>
      </c>
      <c r="J8" s="760">
        <v>28</v>
      </c>
      <c r="K8" s="715"/>
      <c r="L8" s="715"/>
      <c r="M8" s="716"/>
      <c r="N8" s="757">
        <v>1</v>
      </c>
      <c r="O8" s="728">
        <v>0</v>
      </c>
      <c r="P8" s="728">
        <v>0</v>
      </c>
      <c r="Q8" s="751">
        <v>0</v>
      </c>
    </row>
    <row r="9" spans="1:17" ht="14.4" customHeight="1" x14ac:dyDescent="0.3">
      <c r="A9" s="754" t="s">
        <v>1137</v>
      </c>
      <c r="B9" s="760">
        <v>42</v>
      </c>
      <c r="C9" s="715"/>
      <c r="D9" s="715"/>
      <c r="E9" s="716"/>
      <c r="F9" s="757">
        <v>1</v>
      </c>
      <c r="G9" s="728">
        <v>0</v>
      </c>
      <c r="H9" s="728">
        <v>0</v>
      </c>
      <c r="I9" s="763">
        <v>0</v>
      </c>
      <c r="J9" s="760">
        <v>21</v>
      </c>
      <c r="K9" s="715"/>
      <c r="L9" s="715"/>
      <c r="M9" s="716"/>
      <c r="N9" s="757">
        <v>1</v>
      </c>
      <c r="O9" s="728">
        <v>0</v>
      </c>
      <c r="P9" s="728">
        <v>0</v>
      </c>
      <c r="Q9" s="751">
        <v>0</v>
      </c>
    </row>
    <row r="10" spans="1:17" ht="14.4" customHeight="1" x14ac:dyDescent="0.3">
      <c r="A10" s="754" t="s">
        <v>1138</v>
      </c>
      <c r="B10" s="760">
        <v>28</v>
      </c>
      <c r="C10" s="715"/>
      <c r="D10" s="715"/>
      <c r="E10" s="716"/>
      <c r="F10" s="757">
        <v>1</v>
      </c>
      <c r="G10" s="728">
        <v>0</v>
      </c>
      <c r="H10" s="728">
        <v>0</v>
      </c>
      <c r="I10" s="763">
        <v>0</v>
      </c>
      <c r="J10" s="760">
        <v>12</v>
      </c>
      <c r="K10" s="715"/>
      <c r="L10" s="715"/>
      <c r="M10" s="716"/>
      <c r="N10" s="757">
        <v>1</v>
      </c>
      <c r="O10" s="728">
        <v>0</v>
      </c>
      <c r="P10" s="728">
        <v>0</v>
      </c>
      <c r="Q10" s="751">
        <v>0</v>
      </c>
    </row>
    <row r="11" spans="1:17" ht="14.4" customHeight="1" thickBot="1" x14ac:dyDescent="0.35">
      <c r="A11" s="755" t="s">
        <v>1139</v>
      </c>
      <c r="B11" s="761">
        <v>78</v>
      </c>
      <c r="C11" s="721"/>
      <c r="D11" s="721"/>
      <c r="E11" s="722"/>
      <c r="F11" s="758">
        <v>1</v>
      </c>
      <c r="G11" s="729">
        <v>0</v>
      </c>
      <c r="H11" s="729">
        <v>0</v>
      </c>
      <c r="I11" s="764">
        <v>0</v>
      </c>
      <c r="J11" s="761">
        <v>32</v>
      </c>
      <c r="K11" s="721"/>
      <c r="L11" s="721"/>
      <c r="M11" s="722"/>
      <c r="N11" s="758">
        <v>1</v>
      </c>
      <c r="O11" s="729">
        <v>0</v>
      </c>
      <c r="P11" s="729">
        <v>0</v>
      </c>
      <c r="Q11" s="7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7" t="s">
        <v>177</v>
      </c>
      <c r="B1" s="557"/>
      <c r="C1" s="557"/>
      <c r="D1" s="557"/>
      <c r="E1" s="557"/>
      <c r="F1" s="557"/>
      <c r="G1" s="557"/>
      <c r="H1" s="557"/>
      <c r="I1" s="519"/>
      <c r="J1" s="519"/>
      <c r="K1" s="519"/>
      <c r="L1" s="519"/>
    </row>
    <row r="2" spans="1:14" ht="14.4" customHeight="1" thickBot="1" x14ac:dyDescent="0.35">
      <c r="A2" s="374" t="s">
        <v>353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74" t="s">
        <v>15</v>
      </c>
      <c r="D3" s="573"/>
      <c r="E3" s="573" t="s">
        <v>16</v>
      </c>
      <c r="F3" s="573"/>
      <c r="G3" s="573"/>
      <c r="H3" s="573"/>
      <c r="I3" s="573" t="s">
        <v>190</v>
      </c>
      <c r="J3" s="573"/>
      <c r="K3" s="573"/>
      <c r="L3" s="575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95">
        <v>25</v>
      </c>
      <c r="B5" s="696" t="s">
        <v>1053</v>
      </c>
      <c r="C5" s="699">
        <v>96218.210000000137</v>
      </c>
      <c r="D5" s="699">
        <v>632</v>
      </c>
      <c r="E5" s="699">
        <v>38233.260000000053</v>
      </c>
      <c r="F5" s="765">
        <v>0.39735991762889789</v>
      </c>
      <c r="G5" s="699">
        <v>221</v>
      </c>
      <c r="H5" s="765">
        <v>0.34968354430379744</v>
      </c>
      <c r="I5" s="699">
        <v>57984.950000000077</v>
      </c>
      <c r="J5" s="765">
        <v>0.602640082371102</v>
      </c>
      <c r="K5" s="699">
        <v>411</v>
      </c>
      <c r="L5" s="765">
        <v>0.65031645569620256</v>
      </c>
      <c r="M5" s="699" t="s">
        <v>74</v>
      </c>
      <c r="N5" s="270"/>
    </row>
    <row r="6" spans="1:14" ht="14.4" customHeight="1" x14ac:dyDescent="0.3">
      <c r="A6" s="695">
        <v>25</v>
      </c>
      <c r="B6" s="696" t="s">
        <v>1140</v>
      </c>
      <c r="C6" s="699">
        <v>96218.210000000137</v>
      </c>
      <c r="D6" s="699">
        <v>629</v>
      </c>
      <c r="E6" s="699">
        <v>38233.260000000053</v>
      </c>
      <c r="F6" s="765">
        <v>0.39735991762889789</v>
      </c>
      <c r="G6" s="699">
        <v>220</v>
      </c>
      <c r="H6" s="765">
        <v>0.34976152623211448</v>
      </c>
      <c r="I6" s="699">
        <v>57984.950000000077</v>
      </c>
      <c r="J6" s="765">
        <v>0.602640082371102</v>
      </c>
      <c r="K6" s="699">
        <v>409</v>
      </c>
      <c r="L6" s="765">
        <v>0.65023847376788557</v>
      </c>
      <c r="M6" s="699" t="s">
        <v>1</v>
      </c>
      <c r="N6" s="270"/>
    </row>
    <row r="7" spans="1:14" ht="14.4" customHeight="1" x14ac:dyDescent="0.3">
      <c r="A7" s="695">
        <v>25</v>
      </c>
      <c r="B7" s="696" t="s">
        <v>1141</v>
      </c>
      <c r="C7" s="699">
        <v>0</v>
      </c>
      <c r="D7" s="699">
        <v>3</v>
      </c>
      <c r="E7" s="699">
        <v>0</v>
      </c>
      <c r="F7" s="765" t="s">
        <v>568</v>
      </c>
      <c r="G7" s="699">
        <v>1</v>
      </c>
      <c r="H7" s="765">
        <v>0.33333333333333331</v>
      </c>
      <c r="I7" s="699">
        <v>0</v>
      </c>
      <c r="J7" s="765" t="s">
        <v>568</v>
      </c>
      <c r="K7" s="699">
        <v>2</v>
      </c>
      <c r="L7" s="765">
        <v>0.66666666666666663</v>
      </c>
      <c r="M7" s="699" t="s">
        <v>1</v>
      </c>
      <c r="N7" s="270"/>
    </row>
    <row r="8" spans="1:14" ht="14.4" customHeight="1" x14ac:dyDescent="0.3">
      <c r="A8" s="695" t="s">
        <v>566</v>
      </c>
      <c r="B8" s="696" t="s">
        <v>3</v>
      </c>
      <c r="C8" s="699">
        <v>96218.210000000137</v>
      </c>
      <c r="D8" s="699">
        <v>632</v>
      </c>
      <c r="E8" s="699">
        <v>38233.260000000053</v>
      </c>
      <c r="F8" s="765">
        <v>0.39735991762889789</v>
      </c>
      <c r="G8" s="699">
        <v>221</v>
      </c>
      <c r="H8" s="765">
        <v>0.34968354430379744</v>
      </c>
      <c r="I8" s="699">
        <v>57984.950000000077</v>
      </c>
      <c r="J8" s="765">
        <v>0.602640082371102</v>
      </c>
      <c r="K8" s="699">
        <v>411</v>
      </c>
      <c r="L8" s="765">
        <v>0.65031645569620256</v>
      </c>
      <c r="M8" s="699" t="s">
        <v>570</v>
      </c>
      <c r="N8" s="270"/>
    </row>
    <row r="10" spans="1:14" ht="14.4" customHeight="1" x14ac:dyDescent="0.3">
      <c r="A10" s="695">
        <v>25</v>
      </c>
      <c r="B10" s="696" t="s">
        <v>1053</v>
      </c>
      <c r="C10" s="699" t="s">
        <v>568</v>
      </c>
      <c r="D10" s="699" t="s">
        <v>568</v>
      </c>
      <c r="E10" s="699" t="s">
        <v>568</v>
      </c>
      <c r="F10" s="765" t="s">
        <v>568</v>
      </c>
      <c r="G10" s="699" t="s">
        <v>568</v>
      </c>
      <c r="H10" s="765" t="s">
        <v>568</v>
      </c>
      <c r="I10" s="699" t="s">
        <v>568</v>
      </c>
      <c r="J10" s="765" t="s">
        <v>568</v>
      </c>
      <c r="K10" s="699" t="s">
        <v>568</v>
      </c>
      <c r="L10" s="765" t="s">
        <v>568</v>
      </c>
      <c r="M10" s="699" t="s">
        <v>74</v>
      </c>
      <c r="N10" s="270"/>
    </row>
    <row r="11" spans="1:14" ht="14.4" customHeight="1" x14ac:dyDescent="0.3">
      <c r="A11" s="695" t="s">
        <v>1142</v>
      </c>
      <c r="B11" s="696" t="s">
        <v>1140</v>
      </c>
      <c r="C11" s="699">
        <v>14739.180000000004</v>
      </c>
      <c r="D11" s="699">
        <v>94</v>
      </c>
      <c r="E11" s="699">
        <v>6148.4000000000005</v>
      </c>
      <c r="F11" s="765">
        <v>0.41714667980172565</v>
      </c>
      <c r="G11" s="699">
        <v>41</v>
      </c>
      <c r="H11" s="765">
        <v>0.43617021276595747</v>
      </c>
      <c r="I11" s="699">
        <v>8590.7800000000025</v>
      </c>
      <c r="J11" s="765">
        <v>0.58285332019827429</v>
      </c>
      <c r="K11" s="699">
        <v>53</v>
      </c>
      <c r="L11" s="765">
        <v>0.56382978723404253</v>
      </c>
      <c r="M11" s="699" t="s">
        <v>1</v>
      </c>
      <c r="N11" s="270"/>
    </row>
    <row r="12" spans="1:14" ht="14.4" customHeight="1" x14ac:dyDescent="0.3">
      <c r="A12" s="695" t="s">
        <v>1142</v>
      </c>
      <c r="B12" s="696" t="s">
        <v>1143</v>
      </c>
      <c r="C12" s="699">
        <v>14739.180000000004</v>
      </c>
      <c r="D12" s="699">
        <v>94</v>
      </c>
      <c r="E12" s="699">
        <v>6148.4000000000005</v>
      </c>
      <c r="F12" s="765">
        <v>0.41714667980172565</v>
      </c>
      <c r="G12" s="699">
        <v>41</v>
      </c>
      <c r="H12" s="765">
        <v>0.43617021276595747</v>
      </c>
      <c r="I12" s="699">
        <v>8590.7800000000025</v>
      </c>
      <c r="J12" s="765">
        <v>0.58285332019827429</v>
      </c>
      <c r="K12" s="699">
        <v>53</v>
      </c>
      <c r="L12" s="765">
        <v>0.56382978723404253</v>
      </c>
      <c r="M12" s="699" t="s">
        <v>574</v>
      </c>
      <c r="N12" s="270"/>
    </row>
    <row r="13" spans="1:14" ht="14.4" customHeight="1" x14ac:dyDescent="0.3">
      <c r="A13" s="695" t="s">
        <v>568</v>
      </c>
      <c r="B13" s="696" t="s">
        <v>568</v>
      </c>
      <c r="C13" s="699" t="s">
        <v>568</v>
      </c>
      <c r="D13" s="699" t="s">
        <v>568</v>
      </c>
      <c r="E13" s="699" t="s">
        <v>568</v>
      </c>
      <c r="F13" s="765" t="s">
        <v>568</v>
      </c>
      <c r="G13" s="699" t="s">
        <v>568</v>
      </c>
      <c r="H13" s="765" t="s">
        <v>568</v>
      </c>
      <c r="I13" s="699" t="s">
        <v>568</v>
      </c>
      <c r="J13" s="765" t="s">
        <v>568</v>
      </c>
      <c r="K13" s="699" t="s">
        <v>568</v>
      </c>
      <c r="L13" s="765" t="s">
        <v>568</v>
      </c>
      <c r="M13" s="699" t="s">
        <v>575</v>
      </c>
      <c r="N13" s="270"/>
    </row>
    <row r="14" spans="1:14" ht="14.4" customHeight="1" x14ac:dyDescent="0.3">
      <c r="A14" s="695" t="s">
        <v>1144</v>
      </c>
      <c r="B14" s="696" t="s">
        <v>1140</v>
      </c>
      <c r="C14" s="699">
        <v>52162.680000000037</v>
      </c>
      <c r="D14" s="699">
        <v>334</v>
      </c>
      <c r="E14" s="699">
        <v>25806.640000000021</v>
      </c>
      <c r="F14" s="765">
        <v>0.49473378285011438</v>
      </c>
      <c r="G14" s="699">
        <v>141</v>
      </c>
      <c r="H14" s="765">
        <v>0.42215568862275449</v>
      </c>
      <c r="I14" s="699">
        <v>26356.040000000015</v>
      </c>
      <c r="J14" s="765">
        <v>0.50526621714988562</v>
      </c>
      <c r="K14" s="699">
        <v>193</v>
      </c>
      <c r="L14" s="765">
        <v>0.57784431137724546</v>
      </c>
      <c r="M14" s="699" t="s">
        <v>1</v>
      </c>
      <c r="N14" s="270"/>
    </row>
    <row r="15" spans="1:14" ht="14.4" customHeight="1" x14ac:dyDescent="0.3">
      <c r="A15" s="695" t="s">
        <v>1144</v>
      </c>
      <c r="B15" s="696" t="s">
        <v>1141</v>
      </c>
      <c r="C15" s="699">
        <v>0</v>
      </c>
      <c r="D15" s="699">
        <v>3</v>
      </c>
      <c r="E15" s="699">
        <v>0</v>
      </c>
      <c r="F15" s="765" t="s">
        <v>568</v>
      </c>
      <c r="G15" s="699">
        <v>1</v>
      </c>
      <c r="H15" s="765">
        <v>0.33333333333333331</v>
      </c>
      <c r="I15" s="699">
        <v>0</v>
      </c>
      <c r="J15" s="765" t="s">
        <v>568</v>
      </c>
      <c r="K15" s="699">
        <v>2</v>
      </c>
      <c r="L15" s="765">
        <v>0.66666666666666663</v>
      </c>
      <c r="M15" s="699" t="s">
        <v>1</v>
      </c>
      <c r="N15" s="270"/>
    </row>
    <row r="16" spans="1:14" ht="14.4" customHeight="1" x14ac:dyDescent="0.3">
      <c r="A16" s="695" t="s">
        <v>1144</v>
      </c>
      <c r="B16" s="696" t="s">
        <v>1145</v>
      </c>
      <c r="C16" s="699">
        <v>52162.680000000037</v>
      </c>
      <c r="D16" s="699">
        <v>337</v>
      </c>
      <c r="E16" s="699">
        <v>25806.640000000021</v>
      </c>
      <c r="F16" s="765">
        <v>0.49473378285011438</v>
      </c>
      <c r="G16" s="699">
        <v>142</v>
      </c>
      <c r="H16" s="765">
        <v>0.42136498516320475</v>
      </c>
      <c r="I16" s="699">
        <v>26356.040000000015</v>
      </c>
      <c r="J16" s="765">
        <v>0.50526621714988562</v>
      </c>
      <c r="K16" s="699">
        <v>195</v>
      </c>
      <c r="L16" s="765">
        <v>0.57863501483679525</v>
      </c>
      <c r="M16" s="699" t="s">
        <v>574</v>
      </c>
      <c r="N16" s="270"/>
    </row>
    <row r="17" spans="1:14" ht="14.4" customHeight="1" x14ac:dyDescent="0.3">
      <c r="A17" s="695" t="s">
        <v>568</v>
      </c>
      <c r="B17" s="696" t="s">
        <v>568</v>
      </c>
      <c r="C17" s="699" t="s">
        <v>568</v>
      </c>
      <c r="D17" s="699" t="s">
        <v>568</v>
      </c>
      <c r="E17" s="699" t="s">
        <v>568</v>
      </c>
      <c r="F17" s="765" t="s">
        <v>568</v>
      </c>
      <c r="G17" s="699" t="s">
        <v>568</v>
      </c>
      <c r="H17" s="765" t="s">
        <v>568</v>
      </c>
      <c r="I17" s="699" t="s">
        <v>568</v>
      </c>
      <c r="J17" s="765" t="s">
        <v>568</v>
      </c>
      <c r="K17" s="699" t="s">
        <v>568</v>
      </c>
      <c r="L17" s="765" t="s">
        <v>568</v>
      </c>
      <c r="M17" s="699" t="s">
        <v>575</v>
      </c>
      <c r="N17" s="270"/>
    </row>
    <row r="18" spans="1:14" ht="14.4" customHeight="1" x14ac:dyDescent="0.3">
      <c r="A18" s="695" t="s">
        <v>1146</v>
      </c>
      <c r="B18" s="696" t="s">
        <v>1140</v>
      </c>
      <c r="C18" s="699">
        <v>7193.590000000002</v>
      </c>
      <c r="D18" s="699">
        <v>48</v>
      </c>
      <c r="E18" s="699">
        <v>3600.630000000001</v>
      </c>
      <c r="F18" s="765">
        <v>0.50053311350799812</v>
      </c>
      <c r="G18" s="699">
        <v>23</v>
      </c>
      <c r="H18" s="765">
        <v>0.47916666666666669</v>
      </c>
      <c r="I18" s="699">
        <v>3592.9600000000009</v>
      </c>
      <c r="J18" s="765">
        <v>0.49946688649200188</v>
      </c>
      <c r="K18" s="699">
        <v>25</v>
      </c>
      <c r="L18" s="765">
        <v>0.52083333333333337</v>
      </c>
      <c r="M18" s="699" t="s">
        <v>1</v>
      </c>
      <c r="N18" s="270"/>
    </row>
    <row r="19" spans="1:14" ht="14.4" customHeight="1" x14ac:dyDescent="0.3">
      <c r="A19" s="695" t="s">
        <v>1146</v>
      </c>
      <c r="B19" s="696" t="s">
        <v>1147</v>
      </c>
      <c r="C19" s="699">
        <v>7193.590000000002</v>
      </c>
      <c r="D19" s="699">
        <v>48</v>
      </c>
      <c r="E19" s="699">
        <v>3600.630000000001</v>
      </c>
      <c r="F19" s="765">
        <v>0.50053311350799812</v>
      </c>
      <c r="G19" s="699">
        <v>23</v>
      </c>
      <c r="H19" s="765">
        <v>0.47916666666666669</v>
      </c>
      <c r="I19" s="699">
        <v>3592.9600000000009</v>
      </c>
      <c r="J19" s="765">
        <v>0.49946688649200188</v>
      </c>
      <c r="K19" s="699">
        <v>25</v>
      </c>
      <c r="L19" s="765">
        <v>0.52083333333333337</v>
      </c>
      <c r="M19" s="699" t="s">
        <v>574</v>
      </c>
      <c r="N19" s="270"/>
    </row>
    <row r="20" spans="1:14" ht="14.4" customHeight="1" x14ac:dyDescent="0.3">
      <c r="A20" s="695" t="s">
        <v>568</v>
      </c>
      <c r="B20" s="696" t="s">
        <v>568</v>
      </c>
      <c r="C20" s="699" t="s">
        <v>568</v>
      </c>
      <c r="D20" s="699" t="s">
        <v>568</v>
      </c>
      <c r="E20" s="699" t="s">
        <v>568</v>
      </c>
      <c r="F20" s="765" t="s">
        <v>568</v>
      </c>
      <c r="G20" s="699" t="s">
        <v>568</v>
      </c>
      <c r="H20" s="765" t="s">
        <v>568</v>
      </c>
      <c r="I20" s="699" t="s">
        <v>568</v>
      </c>
      <c r="J20" s="765" t="s">
        <v>568</v>
      </c>
      <c r="K20" s="699" t="s">
        <v>568</v>
      </c>
      <c r="L20" s="765" t="s">
        <v>568</v>
      </c>
      <c r="M20" s="699" t="s">
        <v>575</v>
      </c>
      <c r="N20" s="270"/>
    </row>
    <row r="21" spans="1:14" ht="14.4" customHeight="1" x14ac:dyDescent="0.3">
      <c r="A21" s="695" t="s">
        <v>1148</v>
      </c>
      <c r="B21" s="696" t="s">
        <v>1140</v>
      </c>
      <c r="C21" s="699">
        <v>22122.76</v>
      </c>
      <c r="D21" s="699">
        <v>153</v>
      </c>
      <c r="E21" s="699">
        <v>2677.5900000000006</v>
      </c>
      <c r="F21" s="765">
        <v>0.12103327071305754</v>
      </c>
      <c r="G21" s="699">
        <v>15</v>
      </c>
      <c r="H21" s="765">
        <v>9.8039215686274508E-2</v>
      </c>
      <c r="I21" s="699">
        <v>19445.169999999998</v>
      </c>
      <c r="J21" s="765">
        <v>0.87896672928694253</v>
      </c>
      <c r="K21" s="699">
        <v>138</v>
      </c>
      <c r="L21" s="765">
        <v>0.90196078431372551</v>
      </c>
      <c r="M21" s="699" t="s">
        <v>1</v>
      </c>
      <c r="N21" s="270"/>
    </row>
    <row r="22" spans="1:14" ht="14.4" customHeight="1" x14ac:dyDescent="0.3">
      <c r="A22" s="695" t="s">
        <v>1148</v>
      </c>
      <c r="B22" s="696" t="s">
        <v>1149</v>
      </c>
      <c r="C22" s="699">
        <v>22122.76</v>
      </c>
      <c r="D22" s="699">
        <v>153</v>
      </c>
      <c r="E22" s="699">
        <v>2677.5900000000006</v>
      </c>
      <c r="F22" s="765">
        <v>0.12103327071305754</v>
      </c>
      <c r="G22" s="699">
        <v>15</v>
      </c>
      <c r="H22" s="765">
        <v>9.8039215686274508E-2</v>
      </c>
      <c r="I22" s="699">
        <v>19445.169999999998</v>
      </c>
      <c r="J22" s="765">
        <v>0.87896672928694253</v>
      </c>
      <c r="K22" s="699">
        <v>138</v>
      </c>
      <c r="L22" s="765">
        <v>0.90196078431372551</v>
      </c>
      <c r="M22" s="699" t="s">
        <v>574</v>
      </c>
      <c r="N22" s="270"/>
    </row>
    <row r="23" spans="1:14" ht="14.4" customHeight="1" x14ac:dyDescent="0.3">
      <c r="A23" s="695" t="s">
        <v>568</v>
      </c>
      <c r="B23" s="696" t="s">
        <v>568</v>
      </c>
      <c r="C23" s="699" t="s">
        <v>568</v>
      </c>
      <c r="D23" s="699" t="s">
        <v>568</v>
      </c>
      <c r="E23" s="699" t="s">
        <v>568</v>
      </c>
      <c r="F23" s="765" t="s">
        <v>568</v>
      </c>
      <c r="G23" s="699" t="s">
        <v>568</v>
      </c>
      <c r="H23" s="765" t="s">
        <v>568</v>
      </c>
      <c r="I23" s="699" t="s">
        <v>568</v>
      </c>
      <c r="J23" s="765" t="s">
        <v>568</v>
      </c>
      <c r="K23" s="699" t="s">
        <v>568</v>
      </c>
      <c r="L23" s="765" t="s">
        <v>568</v>
      </c>
      <c r="M23" s="699" t="s">
        <v>575</v>
      </c>
      <c r="N23" s="270"/>
    </row>
    <row r="24" spans="1:14" ht="14.4" customHeight="1" x14ac:dyDescent="0.3">
      <c r="A24" s="695" t="s">
        <v>566</v>
      </c>
      <c r="B24" s="696" t="s">
        <v>1150</v>
      </c>
      <c r="C24" s="699">
        <v>96218.210000000036</v>
      </c>
      <c r="D24" s="699">
        <v>632</v>
      </c>
      <c r="E24" s="699">
        <v>38233.260000000031</v>
      </c>
      <c r="F24" s="765">
        <v>0.39735991762889805</v>
      </c>
      <c r="G24" s="699">
        <v>221</v>
      </c>
      <c r="H24" s="765">
        <v>0.34968354430379744</v>
      </c>
      <c r="I24" s="699">
        <v>57984.950000000019</v>
      </c>
      <c r="J24" s="765">
        <v>0.60264008237110211</v>
      </c>
      <c r="K24" s="699">
        <v>411</v>
      </c>
      <c r="L24" s="765">
        <v>0.65031645569620256</v>
      </c>
      <c r="M24" s="699" t="s">
        <v>570</v>
      </c>
      <c r="N24" s="270"/>
    </row>
    <row r="25" spans="1:14" ht="14.4" customHeight="1" x14ac:dyDescent="0.3">
      <c r="A25" s="766" t="s">
        <v>1151</v>
      </c>
    </row>
    <row r="26" spans="1:14" ht="14.4" customHeight="1" x14ac:dyDescent="0.3">
      <c r="A26" s="767" t="s">
        <v>1152</v>
      </c>
    </row>
    <row r="27" spans="1:14" ht="14.4" customHeight="1" x14ac:dyDescent="0.3">
      <c r="A27" s="766" t="s">
        <v>1153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60" priority="15" stopIfTrue="1" operator="lessThan">
      <formula>0.6</formula>
    </cfRule>
  </conditionalFormatting>
  <conditionalFormatting sqref="B5:B8">
    <cfRule type="expression" dxfId="59" priority="10">
      <formula>AND(LEFT(M5,6)&lt;&gt;"mezera",M5&lt;&gt;"")</formula>
    </cfRule>
  </conditionalFormatting>
  <conditionalFormatting sqref="A5:A8">
    <cfRule type="expression" dxfId="58" priority="8">
      <formula>AND(M5&lt;&gt;"",M5&lt;&gt;"mezeraKL")</formula>
    </cfRule>
  </conditionalFormatting>
  <conditionalFormatting sqref="F5:F8">
    <cfRule type="cellIs" dxfId="57" priority="7" operator="lessThan">
      <formula>0.6</formula>
    </cfRule>
  </conditionalFormatting>
  <conditionalFormatting sqref="B5:L8">
    <cfRule type="expression" dxfId="56" priority="9">
      <formula>OR($M5="KL",$M5="SumaKL")</formula>
    </cfRule>
    <cfRule type="expression" dxfId="55" priority="11">
      <formula>$M5="SumaNS"</formula>
    </cfRule>
  </conditionalFormatting>
  <conditionalFormatting sqref="A5:L8">
    <cfRule type="expression" dxfId="54" priority="12">
      <formula>$M5&lt;&gt;""</formula>
    </cfRule>
  </conditionalFormatting>
  <conditionalFormatting sqref="B10:B24">
    <cfRule type="expression" dxfId="53" priority="4">
      <formula>AND(LEFT(M10,6)&lt;&gt;"mezera",M10&lt;&gt;"")</formula>
    </cfRule>
  </conditionalFormatting>
  <conditionalFormatting sqref="A10:A24">
    <cfRule type="expression" dxfId="52" priority="2">
      <formula>AND(M10&lt;&gt;"",M10&lt;&gt;"mezeraKL")</formula>
    </cfRule>
  </conditionalFormatting>
  <conditionalFormatting sqref="F10:F24">
    <cfRule type="cellIs" dxfId="51" priority="1" operator="lessThan">
      <formula>0.6</formula>
    </cfRule>
  </conditionalFormatting>
  <conditionalFormatting sqref="B10:L24">
    <cfRule type="expression" dxfId="50" priority="3">
      <formula>OR($M10="KL",$M10="SumaKL")</formula>
    </cfRule>
    <cfRule type="expression" dxfId="49" priority="5">
      <formula>$M10="SumaNS"</formula>
    </cfRule>
  </conditionalFormatting>
  <conditionalFormatting sqref="A10:L24">
    <cfRule type="expression" dxfId="48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7" t="s">
        <v>191</v>
      </c>
      <c r="B1" s="557"/>
      <c r="C1" s="557"/>
      <c r="D1" s="557"/>
      <c r="E1" s="557"/>
      <c r="F1" s="557"/>
      <c r="G1" s="557"/>
      <c r="H1" s="557"/>
      <c r="I1" s="557"/>
      <c r="J1" s="519"/>
      <c r="K1" s="519"/>
      <c r="L1" s="519"/>
      <c r="M1" s="519"/>
    </row>
    <row r="2" spans="1:13" ht="14.4" customHeight="1" thickBot="1" x14ac:dyDescent="0.35">
      <c r="A2" s="374" t="s">
        <v>353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74" t="s">
        <v>15</v>
      </c>
      <c r="C3" s="576"/>
      <c r="D3" s="573"/>
      <c r="E3" s="261"/>
      <c r="F3" s="573" t="s">
        <v>16</v>
      </c>
      <c r="G3" s="573"/>
      <c r="H3" s="573"/>
      <c r="I3" s="573"/>
      <c r="J3" s="573" t="s">
        <v>190</v>
      </c>
      <c r="K3" s="573"/>
      <c r="L3" s="573"/>
      <c r="M3" s="575"/>
    </row>
    <row r="4" spans="1:13" ht="14.4" customHeight="1" thickBot="1" x14ac:dyDescent="0.35">
      <c r="A4" s="744" t="s">
        <v>167</v>
      </c>
      <c r="B4" s="745" t="s">
        <v>19</v>
      </c>
      <c r="C4" s="771"/>
      <c r="D4" s="745" t="s">
        <v>20</v>
      </c>
      <c r="E4" s="771"/>
      <c r="F4" s="745" t="s">
        <v>19</v>
      </c>
      <c r="G4" s="748" t="s">
        <v>2</v>
      </c>
      <c r="H4" s="745" t="s">
        <v>20</v>
      </c>
      <c r="I4" s="748" t="s">
        <v>2</v>
      </c>
      <c r="J4" s="745" t="s">
        <v>19</v>
      </c>
      <c r="K4" s="748" t="s">
        <v>2</v>
      </c>
      <c r="L4" s="745" t="s">
        <v>20</v>
      </c>
      <c r="M4" s="749" t="s">
        <v>2</v>
      </c>
    </row>
    <row r="5" spans="1:13" ht="14.4" customHeight="1" x14ac:dyDescent="0.3">
      <c r="A5" s="768" t="s">
        <v>1154</v>
      </c>
      <c r="B5" s="759">
        <v>1234.8800000000001</v>
      </c>
      <c r="C5" s="706">
        <v>1</v>
      </c>
      <c r="D5" s="772">
        <v>7</v>
      </c>
      <c r="E5" s="775" t="s">
        <v>1154</v>
      </c>
      <c r="F5" s="759"/>
      <c r="G5" s="727">
        <v>0</v>
      </c>
      <c r="H5" s="709"/>
      <c r="I5" s="750">
        <v>0</v>
      </c>
      <c r="J5" s="778">
        <v>1234.8800000000001</v>
      </c>
      <c r="K5" s="727">
        <v>1</v>
      </c>
      <c r="L5" s="709">
        <v>7</v>
      </c>
      <c r="M5" s="750">
        <v>1</v>
      </c>
    </row>
    <row r="6" spans="1:13" ht="14.4" customHeight="1" x14ac:dyDescent="0.3">
      <c r="A6" s="769" t="s">
        <v>1155</v>
      </c>
      <c r="B6" s="760">
        <v>6753</v>
      </c>
      <c r="C6" s="712">
        <v>1</v>
      </c>
      <c r="D6" s="773">
        <v>49</v>
      </c>
      <c r="E6" s="776" t="s">
        <v>1155</v>
      </c>
      <c r="F6" s="760">
        <v>2725.8</v>
      </c>
      <c r="G6" s="728">
        <v>0.4036428254109285</v>
      </c>
      <c r="H6" s="715">
        <v>21</v>
      </c>
      <c r="I6" s="751">
        <v>0.42857142857142855</v>
      </c>
      <c r="J6" s="779">
        <v>4027.2</v>
      </c>
      <c r="K6" s="728">
        <v>0.59635717458907145</v>
      </c>
      <c r="L6" s="715">
        <v>28</v>
      </c>
      <c r="M6" s="751">
        <v>0.5714285714285714</v>
      </c>
    </row>
    <row r="7" spans="1:13" ht="14.4" customHeight="1" x14ac:dyDescent="0.3">
      <c r="A7" s="769" t="s">
        <v>1156</v>
      </c>
      <c r="B7" s="760">
        <v>10110.36</v>
      </c>
      <c r="C7" s="712">
        <v>1</v>
      </c>
      <c r="D7" s="773">
        <v>60</v>
      </c>
      <c r="E7" s="776" t="s">
        <v>1156</v>
      </c>
      <c r="F7" s="760">
        <v>3021.9100000000003</v>
      </c>
      <c r="G7" s="728">
        <v>0.29889242321737308</v>
      </c>
      <c r="H7" s="715">
        <v>18</v>
      </c>
      <c r="I7" s="751">
        <v>0.3</v>
      </c>
      <c r="J7" s="779">
        <v>7088.45</v>
      </c>
      <c r="K7" s="728">
        <v>0.70110757678262692</v>
      </c>
      <c r="L7" s="715">
        <v>42</v>
      </c>
      <c r="M7" s="751">
        <v>0.7</v>
      </c>
    </row>
    <row r="8" spans="1:13" ht="14.4" customHeight="1" x14ac:dyDescent="0.3">
      <c r="A8" s="769" t="s">
        <v>1157</v>
      </c>
      <c r="B8" s="760">
        <v>3589.7000000000007</v>
      </c>
      <c r="C8" s="712">
        <v>1</v>
      </c>
      <c r="D8" s="773">
        <v>23</v>
      </c>
      <c r="E8" s="776" t="s">
        <v>1157</v>
      </c>
      <c r="F8" s="760">
        <v>617.44000000000005</v>
      </c>
      <c r="G8" s="728">
        <v>0.17200323146781066</v>
      </c>
      <c r="H8" s="715">
        <v>4</v>
      </c>
      <c r="I8" s="751">
        <v>0.17391304347826086</v>
      </c>
      <c r="J8" s="779">
        <v>2972.2600000000007</v>
      </c>
      <c r="K8" s="728">
        <v>0.82799676853218929</v>
      </c>
      <c r="L8" s="715">
        <v>19</v>
      </c>
      <c r="M8" s="751">
        <v>0.82608695652173914</v>
      </c>
    </row>
    <row r="9" spans="1:13" ht="14.4" customHeight="1" x14ac:dyDescent="0.3">
      <c r="A9" s="769" t="s">
        <v>1158</v>
      </c>
      <c r="B9" s="760">
        <v>419.94000000000005</v>
      </c>
      <c r="C9" s="712">
        <v>1</v>
      </c>
      <c r="D9" s="773">
        <v>3</v>
      </c>
      <c r="E9" s="776" t="s">
        <v>1158</v>
      </c>
      <c r="F9" s="760">
        <v>111.22</v>
      </c>
      <c r="G9" s="728">
        <v>0.26484735914654473</v>
      </c>
      <c r="H9" s="715">
        <v>1</v>
      </c>
      <c r="I9" s="751">
        <v>0.33333333333333331</v>
      </c>
      <c r="J9" s="779">
        <v>308.72000000000003</v>
      </c>
      <c r="K9" s="728">
        <v>0.73515264085345522</v>
      </c>
      <c r="L9" s="715">
        <v>2</v>
      </c>
      <c r="M9" s="751">
        <v>0.66666666666666663</v>
      </c>
    </row>
    <row r="10" spans="1:13" ht="14.4" customHeight="1" x14ac:dyDescent="0.3">
      <c r="A10" s="769" t="s">
        <v>1159</v>
      </c>
      <c r="B10" s="760">
        <v>7252.54</v>
      </c>
      <c r="C10" s="712">
        <v>1</v>
      </c>
      <c r="D10" s="773">
        <v>54</v>
      </c>
      <c r="E10" s="776" t="s">
        <v>1159</v>
      </c>
      <c r="F10" s="760">
        <v>2924.13</v>
      </c>
      <c r="G10" s="728">
        <v>0.40318702137458051</v>
      </c>
      <c r="H10" s="715">
        <v>21</v>
      </c>
      <c r="I10" s="751">
        <v>0.3888888888888889</v>
      </c>
      <c r="J10" s="779">
        <v>4328.41</v>
      </c>
      <c r="K10" s="728">
        <v>0.59681297862541949</v>
      </c>
      <c r="L10" s="715">
        <v>33</v>
      </c>
      <c r="M10" s="751">
        <v>0.61111111111111116</v>
      </c>
    </row>
    <row r="11" spans="1:13" ht="14.4" customHeight="1" x14ac:dyDescent="0.3">
      <c r="A11" s="769" t="s">
        <v>1160</v>
      </c>
      <c r="B11" s="760">
        <v>9730.8200000000015</v>
      </c>
      <c r="C11" s="712">
        <v>1</v>
      </c>
      <c r="D11" s="773">
        <v>61</v>
      </c>
      <c r="E11" s="776" t="s">
        <v>1160</v>
      </c>
      <c r="F11" s="760">
        <v>4999.170000000001</v>
      </c>
      <c r="G11" s="728">
        <v>0.51374601523818142</v>
      </c>
      <c r="H11" s="715">
        <v>24</v>
      </c>
      <c r="I11" s="751">
        <v>0.39344262295081966</v>
      </c>
      <c r="J11" s="779">
        <v>4731.6500000000005</v>
      </c>
      <c r="K11" s="728">
        <v>0.48625398476181864</v>
      </c>
      <c r="L11" s="715">
        <v>37</v>
      </c>
      <c r="M11" s="751">
        <v>0.60655737704918034</v>
      </c>
    </row>
    <row r="12" spans="1:13" ht="14.4" customHeight="1" x14ac:dyDescent="0.3">
      <c r="A12" s="769" t="s">
        <v>1161</v>
      </c>
      <c r="B12" s="760">
        <v>308.72000000000003</v>
      </c>
      <c r="C12" s="712">
        <v>1</v>
      </c>
      <c r="D12" s="773">
        <v>2</v>
      </c>
      <c r="E12" s="776" t="s">
        <v>1161</v>
      </c>
      <c r="F12" s="760"/>
      <c r="G12" s="728">
        <v>0</v>
      </c>
      <c r="H12" s="715"/>
      <c r="I12" s="751">
        <v>0</v>
      </c>
      <c r="J12" s="779">
        <v>308.72000000000003</v>
      </c>
      <c r="K12" s="728">
        <v>1</v>
      </c>
      <c r="L12" s="715">
        <v>2</v>
      </c>
      <c r="M12" s="751">
        <v>1</v>
      </c>
    </row>
    <row r="13" spans="1:13" ht="14.4" customHeight="1" x14ac:dyDescent="0.3">
      <c r="A13" s="769" t="s">
        <v>1162</v>
      </c>
      <c r="B13" s="760">
        <v>2969.09</v>
      </c>
      <c r="C13" s="712">
        <v>1</v>
      </c>
      <c r="D13" s="773">
        <v>22</v>
      </c>
      <c r="E13" s="776" t="s">
        <v>1162</v>
      </c>
      <c r="F13" s="760">
        <v>853.4</v>
      </c>
      <c r="G13" s="728">
        <v>0.28742813454627508</v>
      </c>
      <c r="H13" s="715">
        <v>8</v>
      </c>
      <c r="I13" s="751">
        <v>0.36363636363636365</v>
      </c>
      <c r="J13" s="779">
        <v>2115.69</v>
      </c>
      <c r="K13" s="728">
        <v>0.71257186545372486</v>
      </c>
      <c r="L13" s="715">
        <v>14</v>
      </c>
      <c r="M13" s="751">
        <v>0.63636363636363635</v>
      </c>
    </row>
    <row r="14" spans="1:13" ht="14.4" customHeight="1" x14ac:dyDescent="0.3">
      <c r="A14" s="769" t="s">
        <v>1163</v>
      </c>
      <c r="B14" s="760">
        <v>1078.6499999999999</v>
      </c>
      <c r="C14" s="712">
        <v>1</v>
      </c>
      <c r="D14" s="773">
        <v>5</v>
      </c>
      <c r="E14" s="776" t="s">
        <v>1163</v>
      </c>
      <c r="F14" s="760">
        <v>157.19999999999999</v>
      </c>
      <c r="G14" s="728">
        <v>0.14573772771519955</v>
      </c>
      <c r="H14" s="715">
        <v>1</v>
      </c>
      <c r="I14" s="751">
        <v>0.2</v>
      </c>
      <c r="J14" s="779">
        <v>921.44999999999993</v>
      </c>
      <c r="K14" s="728">
        <v>0.85426227228480045</v>
      </c>
      <c r="L14" s="715">
        <v>4</v>
      </c>
      <c r="M14" s="751">
        <v>0.8</v>
      </c>
    </row>
    <row r="15" spans="1:13" ht="14.4" customHeight="1" x14ac:dyDescent="0.3">
      <c r="A15" s="769" t="s">
        <v>1164</v>
      </c>
      <c r="B15" s="760">
        <v>2316.04</v>
      </c>
      <c r="C15" s="712">
        <v>1</v>
      </c>
      <c r="D15" s="773">
        <v>19</v>
      </c>
      <c r="E15" s="776" t="s">
        <v>1164</v>
      </c>
      <c r="F15" s="760">
        <v>1075.5</v>
      </c>
      <c r="G15" s="728">
        <v>0.46437021813094764</v>
      </c>
      <c r="H15" s="715">
        <v>10</v>
      </c>
      <c r="I15" s="751">
        <v>0.52631578947368418</v>
      </c>
      <c r="J15" s="779">
        <v>1240.5400000000002</v>
      </c>
      <c r="K15" s="728">
        <v>0.53562978186905241</v>
      </c>
      <c r="L15" s="715">
        <v>9</v>
      </c>
      <c r="M15" s="751">
        <v>0.47368421052631576</v>
      </c>
    </row>
    <row r="16" spans="1:13" ht="14.4" customHeight="1" x14ac:dyDescent="0.3">
      <c r="A16" s="769" t="s">
        <v>1165</v>
      </c>
      <c r="B16" s="760">
        <v>0</v>
      </c>
      <c r="C16" s="712"/>
      <c r="D16" s="773">
        <v>1</v>
      </c>
      <c r="E16" s="776" t="s">
        <v>1165</v>
      </c>
      <c r="F16" s="760">
        <v>0</v>
      </c>
      <c r="G16" s="728"/>
      <c r="H16" s="715">
        <v>1</v>
      </c>
      <c r="I16" s="751">
        <v>1</v>
      </c>
      <c r="J16" s="779"/>
      <c r="K16" s="728"/>
      <c r="L16" s="715"/>
      <c r="M16" s="751">
        <v>0</v>
      </c>
    </row>
    <row r="17" spans="1:13" ht="14.4" customHeight="1" x14ac:dyDescent="0.3">
      <c r="A17" s="769" t="s">
        <v>1166</v>
      </c>
      <c r="B17" s="760">
        <v>463.08000000000004</v>
      </c>
      <c r="C17" s="712">
        <v>1</v>
      </c>
      <c r="D17" s="773">
        <v>3</v>
      </c>
      <c r="E17" s="776" t="s">
        <v>1166</v>
      </c>
      <c r="F17" s="760">
        <v>154.36000000000001</v>
      </c>
      <c r="G17" s="728">
        <v>0.33333333333333331</v>
      </c>
      <c r="H17" s="715">
        <v>1</v>
      </c>
      <c r="I17" s="751">
        <v>0.33333333333333331</v>
      </c>
      <c r="J17" s="779">
        <v>308.72000000000003</v>
      </c>
      <c r="K17" s="728">
        <v>0.66666666666666663</v>
      </c>
      <c r="L17" s="715">
        <v>2</v>
      </c>
      <c r="M17" s="751">
        <v>0.66666666666666663</v>
      </c>
    </row>
    <row r="18" spans="1:13" ht="14.4" customHeight="1" x14ac:dyDescent="0.3">
      <c r="A18" s="769" t="s">
        <v>1167</v>
      </c>
      <c r="B18" s="760">
        <v>0</v>
      </c>
      <c r="C18" s="712"/>
      <c r="D18" s="773">
        <v>2</v>
      </c>
      <c r="E18" s="776" t="s">
        <v>1167</v>
      </c>
      <c r="F18" s="760"/>
      <c r="G18" s="728"/>
      <c r="H18" s="715"/>
      <c r="I18" s="751">
        <v>0</v>
      </c>
      <c r="J18" s="779">
        <v>0</v>
      </c>
      <c r="K18" s="728"/>
      <c r="L18" s="715">
        <v>2</v>
      </c>
      <c r="M18" s="751">
        <v>1</v>
      </c>
    </row>
    <row r="19" spans="1:13" ht="14.4" customHeight="1" x14ac:dyDescent="0.3">
      <c r="A19" s="769" t="s">
        <v>1168</v>
      </c>
      <c r="B19" s="760">
        <v>1156.2400000000002</v>
      </c>
      <c r="C19" s="712">
        <v>1</v>
      </c>
      <c r="D19" s="773">
        <v>9</v>
      </c>
      <c r="E19" s="776" t="s">
        <v>1168</v>
      </c>
      <c r="F19" s="760">
        <v>181.64000000000001</v>
      </c>
      <c r="G19" s="728">
        <v>0.15709541271708294</v>
      </c>
      <c r="H19" s="715">
        <v>2</v>
      </c>
      <c r="I19" s="751">
        <v>0.22222222222222221</v>
      </c>
      <c r="J19" s="779">
        <v>974.60000000000014</v>
      </c>
      <c r="K19" s="728">
        <v>0.84290458728291695</v>
      </c>
      <c r="L19" s="715">
        <v>7</v>
      </c>
      <c r="M19" s="751">
        <v>0.77777777777777779</v>
      </c>
    </row>
    <row r="20" spans="1:13" ht="14.4" customHeight="1" x14ac:dyDescent="0.3">
      <c r="A20" s="769" t="s">
        <v>1169</v>
      </c>
      <c r="B20" s="760">
        <v>1247.69</v>
      </c>
      <c r="C20" s="712">
        <v>1</v>
      </c>
      <c r="D20" s="773">
        <v>8</v>
      </c>
      <c r="E20" s="776" t="s">
        <v>1169</v>
      </c>
      <c r="F20" s="760"/>
      <c r="G20" s="728">
        <v>0</v>
      </c>
      <c r="H20" s="715"/>
      <c r="I20" s="751">
        <v>0</v>
      </c>
      <c r="J20" s="779">
        <v>1247.69</v>
      </c>
      <c r="K20" s="728">
        <v>1</v>
      </c>
      <c r="L20" s="715">
        <v>8</v>
      </c>
      <c r="M20" s="751">
        <v>1</v>
      </c>
    </row>
    <row r="21" spans="1:13" ht="14.4" customHeight="1" x14ac:dyDescent="0.3">
      <c r="A21" s="769" t="s">
        <v>1170</v>
      </c>
      <c r="B21" s="760">
        <v>12951.180000000004</v>
      </c>
      <c r="C21" s="712">
        <v>1</v>
      </c>
      <c r="D21" s="773">
        <v>92</v>
      </c>
      <c r="E21" s="776" t="s">
        <v>1170</v>
      </c>
      <c r="F21" s="760">
        <v>5059.7700000000023</v>
      </c>
      <c r="G21" s="728">
        <v>0.39068023145381353</v>
      </c>
      <c r="H21" s="715">
        <v>37</v>
      </c>
      <c r="I21" s="751">
        <v>0.40217391304347827</v>
      </c>
      <c r="J21" s="779">
        <v>7891.4100000000017</v>
      </c>
      <c r="K21" s="728">
        <v>0.60931976854618652</v>
      </c>
      <c r="L21" s="715">
        <v>55</v>
      </c>
      <c r="M21" s="751">
        <v>0.59782608695652173</v>
      </c>
    </row>
    <row r="22" spans="1:13" ht="14.4" customHeight="1" x14ac:dyDescent="0.3">
      <c r="A22" s="769" t="s">
        <v>1171</v>
      </c>
      <c r="B22" s="760">
        <v>4087.8800000000006</v>
      </c>
      <c r="C22" s="712">
        <v>1</v>
      </c>
      <c r="D22" s="773">
        <v>24</v>
      </c>
      <c r="E22" s="776" t="s">
        <v>1171</v>
      </c>
      <c r="F22" s="760">
        <v>2387.0800000000004</v>
      </c>
      <c r="G22" s="728">
        <v>0.58394082018063154</v>
      </c>
      <c r="H22" s="715">
        <v>12</v>
      </c>
      <c r="I22" s="751">
        <v>0.5</v>
      </c>
      <c r="J22" s="779">
        <v>1700.8000000000002</v>
      </c>
      <c r="K22" s="728">
        <v>0.41605917981936846</v>
      </c>
      <c r="L22" s="715">
        <v>12</v>
      </c>
      <c r="M22" s="751">
        <v>0.5</v>
      </c>
    </row>
    <row r="23" spans="1:13" ht="14.4" customHeight="1" x14ac:dyDescent="0.3">
      <c r="A23" s="769" t="s">
        <v>1172</v>
      </c>
      <c r="B23" s="760">
        <v>1935.96</v>
      </c>
      <c r="C23" s="712">
        <v>1</v>
      </c>
      <c r="D23" s="773">
        <v>18</v>
      </c>
      <c r="E23" s="776" t="s">
        <v>1172</v>
      </c>
      <c r="F23" s="760">
        <v>178.58</v>
      </c>
      <c r="G23" s="728">
        <v>9.2243641397549536E-2</v>
      </c>
      <c r="H23" s="715">
        <v>1</v>
      </c>
      <c r="I23" s="751">
        <v>5.5555555555555552E-2</v>
      </c>
      <c r="J23" s="779">
        <v>1757.38</v>
      </c>
      <c r="K23" s="728">
        <v>0.90775635860245052</v>
      </c>
      <c r="L23" s="715">
        <v>17</v>
      </c>
      <c r="M23" s="751">
        <v>0.94444444444444442</v>
      </c>
    </row>
    <row r="24" spans="1:13" ht="14.4" customHeight="1" x14ac:dyDescent="0.3">
      <c r="A24" s="769" t="s">
        <v>1173</v>
      </c>
      <c r="B24" s="760">
        <v>750.42000000000007</v>
      </c>
      <c r="C24" s="712">
        <v>1</v>
      </c>
      <c r="D24" s="773">
        <v>4</v>
      </c>
      <c r="E24" s="776" t="s">
        <v>1173</v>
      </c>
      <c r="F24" s="760"/>
      <c r="G24" s="728">
        <v>0</v>
      </c>
      <c r="H24" s="715"/>
      <c r="I24" s="751">
        <v>0</v>
      </c>
      <c r="J24" s="779">
        <v>750.42000000000007</v>
      </c>
      <c r="K24" s="728">
        <v>1</v>
      </c>
      <c r="L24" s="715">
        <v>4</v>
      </c>
      <c r="M24" s="751">
        <v>1</v>
      </c>
    </row>
    <row r="25" spans="1:13" ht="14.4" customHeight="1" x14ac:dyDescent="0.3">
      <c r="A25" s="769" t="s">
        <v>1174</v>
      </c>
      <c r="B25" s="760">
        <v>1113.49</v>
      </c>
      <c r="C25" s="712">
        <v>1</v>
      </c>
      <c r="D25" s="773">
        <v>7</v>
      </c>
      <c r="E25" s="776" t="s">
        <v>1174</v>
      </c>
      <c r="F25" s="760">
        <v>308.72000000000003</v>
      </c>
      <c r="G25" s="728">
        <v>0.27725439833316873</v>
      </c>
      <c r="H25" s="715">
        <v>2</v>
      </c>
      <c r="I25" s="751">
        <v>0.2857142857142857</v>
      </c>
      <c r="J25" s="779">
        <v>804.77</v>
      </c>
      <c r="K25" s="728">
        <v>0.72274560166683133</v>
      </c>
      <c r="L25" s="715">
        <v>5</v>
      </c>
      <c r="M25" s="751">
        <v>0.7142857142857143</v>
      </c>
    </row>
    <row r="26" spans="1:13" ht="14.4" customHeight="1" x14ac:dyDescent="0.3">
      <c r="A26" s="769" t="s">
        <v>1175</v>
      </c>
      <c r="B26" s="760">
        <v>2528.9600000000005</v>
      </c>
      <c r="C26" s="712">
        <v>1</v>
      </c>
      <c r="D26" s="773">
        <v>17</v>
      </c>
      <c r="E26" s="776" t="s">
        <v>1175</v>
      </c>
      <c r="F26" s="760">
        <v>953.0200000000001</v>
      </c>
      <c r="G26" s="728">
        <v>0.37684265468809308</v>
      </c>
      <c r="H26" s="715">
        <v>6</v>
      </c>
      <c r="I26" s="751">
        <v>0.35294117647058826</v>
      </c>
      <c r="J26" s="779">
        <v>1575.9400000000003</v>
      </c>
      <c r="K26" s="728">
        <v>0.62315734531190681</v>
      </c>
      <c r="L26" s="715">
        <v>11</v>
      </c>
      <c r="M26" s="751">
        <v>0.6470588235294118</v>
      </c>
    </row>
    <row r="27" spans="1:13" ht="14.4" customHeight="1" x14ac:dyDescent="0.3">
      <c r="A27" s="769" t="s">
        <v>1176</v>
      </c>
      <c r="B27" s="760">
        <v>1486.92</v>
      </c>
      <c r="C27" s="712">
        <v>1</v>
      </c>
      <c r="D27" s="773">
        <v>11</v>
      </c>
      <c r="E27" s="776" t="s">
        <v>1176</v>
      </c>
      <c r="F27" s="760">
        <v>826.91000000000008</v>
      </c>
      <c r="G27" s="728">
        <v>0.55612272348209724</v>
      </c>
      <c r="H27" s="715">
        <v>6</v>
      </c>
      <c r="I27" s="751">
        <v>0.54545454545454541</v>
      </c>
      <c r="J27" s="779">
        <v>660.01</v>
      </c>
      <c r="K27" s="728">
        <v>0.44387727651790276</v>
      </c>
      <c r="L27" s="715">
        <v>5</v>
      </c>
      <c r="M27" s="751">
        <v>0.45454545454545453</v>
      </c>
    </row>
    <row r="28" spans="1:13" ht="14.4" customHeight="1" x14ac:dyDescent="0.3">
      <c r="A28" s="769" t="s">
        <v>1177</v>
      </c>
      <c r="B28" s="760">
        <v>8420.9700000000012</v>
      </c>
      <c r="C28" s="712">
        <v>1</v>
      </c>
      <c r="D28" s="773">
        <v>49</v>
      </c>
      <c r="E28" s="776" t="s">
        <v>1177</v>
      </c>
      <c r="F28" s="760">
        <v>3115.67</v>
      </c>
      <c r="G28" s="728">
        <v>0.36998944302140963</v>
      </c>
      <c r="H28" s="715">
        <v>16</v>
      </c>
      <c r="I28" s="751">
        <v>0.32653061224489793</v>
      </c>
      <c r="J28" s="779">
        <v>5305.3000000000011</v>
      </c>
      <c r="K28" s="728">
        <v>0.63001055697859043</v>
      </c>
      <c r="L28" s="715">
        <v>33</v>
      </c>
      <c r="M28" s="751">
        <v>0.67346938775510201</v>
      </c>
    </row>
    <row r="29" spans="1:13" ht="14.4" customHeight="1" x14ac:dyDescent="0.3">
      <c r="A29" s="769" t="s">
        <v>1178</v>
      </c>
      <c r="B29" s="760">
        <v>729.04000000000008</v>
      </c>
      <c r="C29" s="712">
        <v>1</v>
      </c>
      <c r="D29" s="773">
        <v>8</v>
      </c>
      <c r="E29" s="776" t="s">
        <v>1178</v>
      </c>
      <c r="F29" s="760">
        <v>287.34000000000003</v>
      </c>
      <c r="G29" s="728">
        <v>0.39413475255130032</v>
      </c>
      <c r="H29" s="715">
        <v>4</v>
      </c>
      <c r="I29" s="751">
        <v>0.5</v>
      </c>
      <c r="J29" s="779">
        <v>441.70000000000005</v>
      </c>
      <c r="K29" s="728">
        <v>0.60586524744869963</v>
      </c>
      <c r="L29" s="715">
        <v>4</v>
      </c>
      <c r="M29" s="751">
        <v>0.5</v>
      </c>
    </row>
    <row r="30" spans="1:13" ht="14.4" customHeight="1" x14ac:dyDescent="0.3">
      <c r="A30" s="769" t="s">
        <v>1179</v>
      </c>
      <c r="B30" s="760">
        <v>3120.37</v>
      </c>
      <c r="C30" s="712">
        <v>1</v>
      </c>
      <c r="D30" s="773">
        <v>26</v>
      </c>
      <c r="E30" s="776" t="s">
        <v>1179</v>
      </c>
      <c r="F30" s="760">
        <v>1292.3000000000002</v>
      </c>
      <c r="G30" s="728">
        <v>0.41414960405336554</v>
      </c>
      <c r="H30" s="715">
        <v>10</v>
      </c>
      <c r="I30" s="751">
        <v>0.38461538461538464</v>
      </c>
      <c r="J30" s="779">
        <v>1828.07</v>
      </c>
      <c r="K30" s="728">
        <v>0.58585039594663457</v>
      </c>
      <c r="L30" s="715">
        <v>16</v>
      </c>
      <c r="M30" s="751">
        <v>0.61538461538461542</v>
      </c>
    </row>
    <row r="31" spans="1:13" ht="14.4" customHeight="1" x14ac:dyDescent="0.3">
      <c r="A31" s="769" t="s">
        <v>1180</v>
      </c>
      <c r="B31" s="760">
        <v>1966.3300000000002</v>
      </c>
      <c r="C31" s="712">
        <v>1</v>
      </c>
      <c r="D31" s="773">
        <v>13</v>
      </c>
      <c r="E31" s="776" t="s">
        <v>1180</v>
      </c>
      <c r="F31" s="760">
        <v>1239.5500000000002</v>
      </c>
      <c r="G31" s="728">
        <v>0.63038757482213059</v>
      </c>
      <c r="H31" s="715">
        <v>5</v>
      </c>
      <c r="I31" s="751">
        <v>0.38461538461538464</v>
      </c>
      <c r="J31" s="779">
        <v>726.78</v>
      </c>
      <c r="K31" s="728">
        <v>0.36961242517786941</v>
      </c>
      <c r="L31" s="715">
        <v>8</v>
      </c>
      <c r="M31" s="751">
        <v>0.61538461538461542</v>
      </c>
    </row>
    <row r="32" spans="1:13" ht="14.4" customHeight="1" x14ac:dyDescent="0.3">
      <c r="A32" s="769" t="s">
        <v>1181</v>
      </c>
      <c r="B32" s="760">
        <v>1592.92</v>
      </c>
      <c r="C32" s="712">
        <v>1</v>
      </c>
      <c r="D32" s="773">
        <v>10</v>
      </c>
      <c r="E32" s="776" t="s">
        <v>1181</v>
      </c>
      <c r="F32" s="760">
        <v>512.40000000000009</v>
      </c>
      <c r="G32" s="728">
        <v>0.32167340481631224</v>
      </c>
      <c r="H32" s="715">
        <v>3</v>
      </c>
      <c r="I32" s="751">
        <v>0.3</v>
      </c>
      <c r="J32" s="779">
        <v>1080.52</v>
      </c>
      <c r="K32" s="728">
        <v>0.67832659518368776</v>
      </c>
      <c r="L32" s="715">
        <v>7</v>
      </c>
      <c r="M32" s="751">
        <v>0.7</v>
      </c>
    </row>
    <row r="33" spans="1:13" ht="14.4" customHeight="1" x14ac:dyDescent="0.3">
      <c r="A33" s="769" t="s">
        <v>1182</v>
      </c>
      <c r="B33" s="760">
        <v>90.84</v>
      </c>
      <c r="C33" s="712">
        <v>1</v>
      </c>
      <c r="D33" s="773">
        <v>6</v>
      </c>
      <c r="E33" s="776" t="s">
        <v>1182</v>
      </c>
      <c r="F33" s="760">
        <v>0</v>
      </c>
      <c r="G33" s="728">
        <v>0</v>
      </c>
      <c r="H33" s="715">
        <v>1</v>
      </c>
      <c r="I33" s="751">
        <v>0.16666666666666666</v>
      </c>
      <c r="J33" s="779">
        <v>90.84</v>
      </c>
      <c r="K33" s="728">
        <v>1</v>
      </c>
      <c r="L33" s="715">
        <v>5</v>
      </c>
      <c r="M33" s="751">
        <v>0.83333333333333337</v>
      </c>
    </row>
    <row r="34" spans="1:13" ht="14.4" customHeight="1" x14ac:dyDescent="0.3">
      <c r="A34" s="769" t="s">
        <v>1183</v>
      </c>
      <c r="B34" s="760">
        <v>1107.56</v>
      </c>
      <c r="C34" s="712">
        <v>1</v>
      </c>
      <c r="D34" s="773">
        <v>8</v>
      </c>
      <c r="E34" s="776" t="s">
        <v>1183</v>
      </c>
      <c r="F34" s="760"/>
      <c r="G34" s="728">
        <v>0</v>
      </c>
      <c r="H34" s="715"/>
      <c r="I34" s="751">
        <v>0</v>
      </c>
      <c r="J34" s="779">
        <v>1107.56</v>
      </c>
      <c r="K34" s="728">
        <v>1</v>
      </c>
      <c r="L34" s="715">
        <v>8</v>
      </c>
      <c r="M34" s="751">
        <v>1</v>
      </c>
    </row>
    <row r="35" spans="1:13" ht="14.4" customHeight="1" x14ac:dyDescent="0.3">
      <c r="A35" s="769" t="s">
        <v>1184</v>
      </c>
      <c r="B35" s="760">
        <v>616.01</v>
      </c>
      <c r="C35" s="712">
        <v>1</v>
      </c>
      <c r="D35" s="773">
        <v>5</v>
      </c>
      <c r="E35" s="776" t="s">
        <v>1184</v>
      </c>
      <c r="F35" s="760">
        <v>581.86</v>
      </c>
      <c r="G35" s="728">
        <v>0.94456258826967099</v>
      </c>
      <c r="H35" s="715">
        <v>4</v>
      </c>
      <c r="I35" s="751">
        <v>0.8</v>
      </c>
      <c r="J35" s="779">
        <v>34.15</v>
      </c>
      <c r="K35" s="728">
        <v>5.5437411730329053E-2</v>
      </c>
      <c r="L35" s="715">
        <v>1</v>
      </c>
      <c r="M35" s="751">
        <v>0.2</v>
      </c>
    </row>
    <row r="36" spans="1:13" ht="14.4" customHeight="1" x14ac:dyDescent="0.3">
      <c r="A36" s="769" t="s">
        <v>1185</v>
      </c>
      <c r="B36" s="760">
        <v>154.36000000000001</v>
      </c>
      <c r="C36" s="712">
        <v>1</v>
      </c>
      <c r="D36" s="773">
        <v>2</v>
      </c>
      <c r="E36" s="776" t="s">
        <v>1185</v>
      </c>
      <c r="F36" s="760"/>
      <c r="G36" s="728">
        <v>0</v>
      </c>
      <c r="H36" s="715"/>
      <c r="I36" s="751">
        <v>0</v>
      </c>
      <c r="J36" s="779">
        <v>154.36000000000001</v>
      </c>
      <c r="K36" s="728">
        <v>1</v>
      </c>
      <c r="L36" s="715">
        <v>2</v>
      </c>
      <c r="M36" s="751">
        <v>1</v>
      </c>
    </row>
    <row r="37" spans="1:13" ht="14.4" customHeight="1" thickBot="1" x14ac:dyDescent="0.35">
      <c r="A37" s="770" t="s">
        <v>1186</v>
      </c>
      <c r="B37" s="761">
        <v>4934.2500000000009</v>
      </c>
      <c r="C37" s="718">
        <v>1</v>
      </c>
      <c r="D37" s="774">
        <v>4</v>
      </c>
      <c r="E37" s="777" t="s">
        <v>1186</v>
      </c>
      <c r="F37" s="761">
        <v>4668.2900000000009</v>
      </c>
      <c r="G37" s="729">
        <v>0.94609920453969698</v>
      </c>
      <c r="H37" s="721">
        <v>2</v>
      </c>
      <c r="I37" s="752">
        <v>0.5</v>
      </c>
      <c r="J37" s="780">
        <v>265.95999999999998</v>
      </c>
      <c r="K37" s="729">
        <v>5.3900795460302971E-2</v>
      </c>
      <c r="L37" s="721">
        <v>2</v>
      </c>
      <c r="M37" s="752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8" t="s">
        <v>1481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</row>
    <row r="2" spans="1:21" ht="14.4" customHeight="1" thickBot="1" x14ac:dyDescent="0.35">
      <c r="A2" s="374" t="s">
        <v>353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0"/>
      <c r="B3" s="581"/>
      <c r="C3" s="581"/>
      <c r="D3" s="581"/>
      <c r="E3" s="581"/>
      <c r="F3" s="581"/>
      <c r="G3" s="581"/>
      <c r="H3" s="581"/>
      <c r="I3" s="581"/>
      <c r="J3" s="581"/>
      <c r="K3" s="582" t="s">
        <v>159</v>
      </c>
      <c r="L3" s="583"/>
      <c r="M3" s="70">
        <f>SUBTOTAL(9,M7:M1048576)</f>
        <v>96218.210000000108</v>
      </c>
      <c r="N3" s="70">
        <f>SUBTOTAL(9,N7:N1048576)</f>
        <v>797</v>
      </c>
      <c r="O3" s="70">
        <f>SUBTOTAL(9,O7:O1048576)</f>
        <v>632</v>
      </c>
      <c r="P3" s="70">
        <f>SUBTOTAL(9,P7:P1048576)</f>
        <v>38233.260000000038</v>
      </c>
      <c r="Q3" s="71">
        <f>IF(M3=0,0,P3/M3)</f>
        <v>0.39735991762889783</v>
      </c>
      <c r="R3" s="70">
        <f>SUBTOTAL(9,R7:R1048576)</f>
        <v>306</v>
      </c>
      <c r="S3" s="71">
        <f>IF(N3=0,0,R3/N3)</f>
        <v>0.38393977415307401</v>
      </c>
      <c r="T3" s="70">
        <f>SUBTOTAL(9,T7:T1048576)</f>
        <v>221</v>
      </c>
      <c r="U3" s="72">
        <f>IF(O3=0,0,T3/O3)</f>
        <v>0.34968354430379744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4" t="s">
        <v>15</v>
      </c>
      <c r="N4" s="585"/>
      <c r="O4" s="585"/>
      <c r="P4" s="586" t="s">
        <v>21</v>
      </c>
      <c r="Q4" s="585"/>
      <c r="R4" s="585"/>
      <c r="S4" s="585"/>
      <c r="T4" s="585"/>
      <c r="U4" s="587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7" t="s">
        <v>22</v>
      </c>
      <c r="Q5" s="578"/>
      <c r="R5" s="577" t="s">
        <v>13</v>
      </c>
      <c r="S5" s="578"/>
      <c r="T5" s="577" t="s">
        <v>20</v>
      </c>
      <c r="U5" s="579"/>
    </row>
    <row r="6" spans="1:21" s="330" customFormat="1" ht="14.4" customHeight="1" thickBot="1" x14ac:dyDescent="0.35">
      <c r="A6" s="781" t="s">
        <v>23</v>
      </c>
      <c r="B6" s="782" t="s">
        <v>5</v>
      </c>
      <c r="C6" s="781" t="s">
        <v>24</v>
      </c>
      <c r="D6" s="782" t="s">
        <v>6</v>
      </c>
      <c r="E6" s="782" t="s">
        <v>193</v>
      </c>
      <c r="F6" s="782" t="s">
        <v>25</v>
      </c>
      <c r="G6" s="782" t="s">
        <v>26</v>
      </c>
      <c r="H6" s="782" t="s">
        <v>8</v>
      </c>
      <c r="I6" s="782" t="s">
        <v>10</v>
      </c>
      <c r="J6" s="782" t="s">
        <v>11</v>
      </c>
      <c r="K6" s="782" t="s">
        <v>12</v>
      </c>
      <c r="L6" s="782" t="s">
        <v>27</v>
      </c>
      <c r="M6" s="783" t="s">
        <v>14</v>
      </c>
      <c r="N6" s="784" t="s">
        <v>28</v>
      </c>
      <c r="O6" s="784" t="s">
        <v>28</v>
      </c>
      <c r="P6" s="784" t="s">
        <v>14</v>
      </c>
      <c r="Q6" s="784" t="s">
        <v>2</v>
      </c>
      <c r="R6" s="784" t="s">
        <v>28</v>
      </c>
      <c r="S6" s="784" t="s">
        <v>2</v>
      </c>
      <c r="T6" s="784" t="s">
        <v>28</v>
      </c>
      <c r="U6" s="785" t="s">
        <v>2</v>
      </c>
    </row>
    <row r="7" spans="1:21" ht="14.4" customHeight="1" x14ac:dyDescent="0.3">
      <c r="A7" s="786">
        <v>25</v>
      </c>
      <c r="B7" s="787" t="s">
        <v>1053</v>
      </c>
      <c r="C7" s="787" t="s">
        <v>1142</v>
      </c>
      <c r="D7" s="788" t="s">
        <v>1477</v>
      </c>
      <c r="E7" s="789" t="s">
        <v>1162</v>
      </c>
      <c r="F7" s="787" t="s">
        <v>1140</v>
      </c>
      <c r="G7" s="787" t="s">
        <v>1187</v>
      </c>
      <c r="H7" s="787" t="s">
        <v>851</v>
      </c>
      <c r="I7" s="787" t="s">
        <v>955</v>
      </c>
      <c r="J7" s="787" t="s">
        <v>1102</v>
      </c>
      <c r="K7" s="787" t="s">
        <v>1103</v>
      </c>
      <c r="L7" s="790">
        <v>154.36000000000001</v>
      </c>
      <c r="M7" s="790">
        <v>463.08000000000004</v>
      </c>
      <c r="N7" s="787">
        <v>3</v>
      </c>
      <c r="O7" s="791">
        <v>3</v>
      </c>
      <c r="P7" s="790">
        <v>154.36000000000001</v>
      </c>
      <c r="Q7" s="792">
        <v>0.33333333333333331</v>
      </c>
      <c r="R7" s="787">
        <v>1</v>
      </c>
      <c r="S7" s="792">
        <v>0.33333333333333331</v>
      </c>
      <c r="T7" s="791">
        <v>1</v>
      </c>
      <c r="U7" s="231">
        <v>0.33333333333333331</v>
      </c>
    </row>
    <row r="8" spans="1:21" ht="14.4" customHeight="1" x14ac:dyDescent="0.3">
      <c r="A8" s="793">
        <v>25</v>
      </c>
      <c r="B8" s="794" t="s">
        <v>1053</v>
      </c>
      <c r="C8" s="794" t="s">
        <v>1142</v>
      </c>
      <c r="D8" s="795" t="s">
        <v>1477</v>
      </c>
      <c r="E8" s="796" t="s">
        <v>1170</v>
      </c>
      <c r="F8" s="794" t="s">
        <v>1140</v>
      </c>
      <c r="G8" s="794" t="s">
        <v>1188</v>
      </c>
      <c r="H8" s="794" t="s">
        <v>568</v>
      </c>
      <c r="I8" s="794" t="s">
        <v>922</v>
      </c>
      <c r="J8" s="794" t="s">
        <v>923</v>
      </c>
      <c r="K8" s="794" t="s">
        <v>1189</v>
      </c>
      <c r="L8" s="797">
        <v>42.54</v>
      </c>
      <c r="M8" s="797">
        <v>42.54</v>
      </c>
      <c r="N8" s="794">
        <v>1</v>
      </c>
      <c r="O8" s="798">
        <v>1</v>
      </c>
      <c r="P8" s="797"/>
      <c r="Q8" s="799">
        <v>0</v>
      </c>
      <c r="R8" s="794"/>
      <c r="S8" s="799">
        <v>0</v>
      </c>
      <c r="T8" s="798"/>
      <c r="U8" s="800">
        <v>0</v>
      </c>
    </row>
    <row r="9" spans="1:21" ht="14.4" customHeight="1" x14ac:dyDescent="0.3">
      <c r="A9" s="793">
        <v>25</v>
      </c>
      <c r="B9" s="794" t="s">
        <v>1053</v>
      </c>
      <c r="C9" s="794" t="s">
        <v>1142</v>
      </c>
      <c r="D9" s="795" t="s">
        <v>1477</v>
      </c>
      <c r="E9" s="796" t="s">
        <v>1171</v>
      </c>
      <c r="F9" s="794" t="s">
        <v>1140</v>
      </c>
      <c r="G9" s="794" t="s">
        <v>1187</v>
      </c>
      <c r="H9" s="794" t="s">
        <v>851</v>
      </c>
      <c r="I9" s="794" t="s">
        <v>955</v>
      </c>
      <c r="J9" s="794" t="s">
        <v>1102</v>
      </c>
      <c r="K9" s="794" t="s">
        <v>1103</v>
      </c>
      <c r="L9" s="797">
        <v>154.36000000000001</v>
      </c>
      <c r="M9" s="797">
        <v>771.80000000000007</v>
      </c>
      <c r="N9" s="794">
        <v>5</v>
      </c>
      <c r="O9" s="798">
        <v>4</v>
      </c>
      <c r="P9" s="797">
        <v>771.80000000000007</v>
      </c>
      <c r="Q9" s="799">
        <v>1</v>
      </c>
      <c r="R9" s="794">
        <v>5</v>
      </c>
      <c r="S9" s="799">
        <v>1</v>
      </c>
      <c r="T9" s="798">
        <v>4</v>
      </c>
      <c r="U9" s="800">
        <v>1</v>
      </c>
    </row>
    <row r="10" spans="1:21" ht="14.4" customHeight="1" x14ac:dyDescent="0.3">
      <c r="A10" s="793">
        <v>25</v>
      </c>
      <c r="B10" s="794" t="s">
        <v>1053</v>
      </c>
      <c r="C10" s="794" t="s">
        <v>1142</v>
      </c>
      <c r="D10" s="795" t="s">
        <v>1477</v>
      </c>
      <c r="E10" s="796" t="s">
        <v>1175</v>
      </c>
      <c r="F10" s="794" t="s">
        <v>1140</v>
      </c>
      <c r="G10" s="794" t="s">
        <v>1187</v>
      </c>
      <c r="H10" s="794" t="s">
        <v>851</v>
      </c>
      <c r="I10" s="794" t="s">
        <v>955</v>
      </c>
      <c r="J10" s="794" t="s">
        <v>1102</v>
      </c>
      <c r="K10" s="794" t="s">
        <v>1103</v>
      </c>
      <c r="L10" s="797">
        <v>154.36000000000001</v>
      </c>
      <c r="M10" s="797">
        <v>308.72000000000003</v>
      </c>
      <c r="N10" s="794">
        <v>2</v>
      </c>
      <c r="O10" s="798">
        <v>2</v>
      </c>
      <c r="P10" s="797">
        <v>154.36000000000001</v>
      </c>
      <c r="Q10" s="799">
        <v>0.5</v>
      </c>
      <c r="R10" s="794">
        <v>1</v>
      </c>
      <c r="S10" s="799">
        <v>0.5</v>
      </c>
      <c r="T10" s="798">
        <v>1</v>
      </c>
      <c r="U10" s="800">
        <v>0.5</v>
      </c>
    </row>
    <row r="11" spans="1:21" ht="14.4" customHeight="1" x14ac:dyDescent="0.3">
      <c r="A11" s="793">
        <v>25</v>
      </c>
      <c r="B11" s="794" t="s">
        <v>1053</v>
      </c>
      <c r="C11" s="794" t="s">
        <v>1142</v>
      </c>
      <c r="D11" s="795" t="s">
        <v>1477</v>
      </c>
      <c r="E11" s="796" t="s">
        <v>1176</v>
      </c>
      <c r="F11" s="794" t="s">
        <v>1140</v>
      </c>
      <c r="G11" s="794" t="s">
        <v>1187</v>
      </c>
      <c r="H11" s="794" t="s">
        <v>851</v>
      </c>
      <c r="I11" s="794" t="s">
        <v>955</v>
      </c>
      <c r="J11" s="794" t="s">
        <v>1102</v>
      </c>
      <c r="K11" s="794" t="s">
        <v>1103</v>
      </c>
      <c r="L11" s="797">
        <v>154.36000000000001</v>
      </c>
      <c r="M11" s="797">
        <v>154.36000000000001</v>
      </c>
      <c r="N11" s="794">
        <v>1</v>
      </c>
      <c r="O11" s="798">
        <v>1</v>
      </c>
      <c r="P11" s="797"/>
      <c r="Q11" s="799">
        <v>0</v>
      </c>
      <c r="R11" s="794"/>
      <c r="S11" s="799">
        <v>0</v>
      </c>
      <c r="T11" s="798"/>
      <c r="U11" s="800">
        <v>0</v>
      </c>
    </row>
    <row r="12" spans="1:21" ht="14.4" customHeight="1" x14ac:dyDescent="0.3">
      <c r="A12" s="793">
        <v>25</v>
      </c>
      <c r="B12" s="794" t="s">
        <v>1053</v>
      </c>
      <c r="C12" s="794" t="s">
        <v>1142</v>
      </c>
      <c r="D12" s="795" t="s">
        <v>1477</v>
      </c>
      <c r="E12" s="796" t="s">
        <v>1180</v>
      </c>
      <c r="F12" s="794" t="s">
        <v>1140</v>
      </c>
      <c r="G12" s="794" t="s">
        <v>1187</v>
      </c>
      <c r="H12" s="794" t="s">
        <v>568</v>
      </c>
      <c r="I12" s="794" t="s">
        <v>1190</v>
      </c>
      <c r="J12" s="794" t="s">
        <v>1102</v>
      </c>
      <c r="K12" s="794" t="s">
        <v>1191</v>
      </c>
      <c r="L12" s="797">
        <v>0</v>
      </c>
      <c r="M12" s="797">
        <v>0</v>
      </c>
      <c r="N12" s="794">
        <v>3</v>
      </c>
      <c r="O12" s="798">
        <v>3</v>
      </c>
      <c r="P12" s="797">
        <v>0</v>
      </c>
      <c r="Q12" s="799"/>
      <c r="R12" s="794">
        <v>2</v>
      </c>
      <c r="S12" s="799">
        <v>0.66666666666666663</v>
      </c>
      <c r="T12" s="798">
        <v>2</v>
      </c>
      <c r="U12" s="800">
        <v>0.66666666666666663</v>
      </c>
    </row>
    <row r="13" spans="1:21" ht="14.4" customHeight="1" x14ac:dyDescent="0.3">
      <c r="A13" s="793">
        <v>25</v>
      </c>
      <c r="B13" s="794" t="s">
        <v>1053</v>
      </c>
      <c r="C13" s="794" t="s">
        <v>1142</v>
      </c>
      <c r="D13" s="795" t="s">
        <v>1477</v>
      </c>
      <c r="E13" s="796" t="s">
        <v>1180</v>
      </c>
      <c r="F13" s="794" t="s">
        <v>1140</v>
      </c>
      <c r="G13" s="794" t="s">
        <v>1192</v>
      </c>
      <c r="H13" s="794" t="s">
        <v>568</v>
      </c>
      <c r="I13" s="794" t="s">
        <v>951</v>
      </c>
      <c r="J13" s="794" t="s">
        <v>952</v>
      </c>
      <c r="K13" s="794" t="s">
        <v>1193</v>
      </c>
      <c r="L13" s="797">
        <v>78.33</v>
      </c>
      <c r="M13" s="797">
        <v>156.66</v>
      </c>
      <c r="N13" s="794">
        <v>2</v>
      </c>
      <c r="O13" s="798">
        <v>2</v>
      </c>
      <c r="P13" s="797"/>
      <c r="Q13" s="799">
        <v>0</v>
      </c>
      <c r="R13" s="794"/>
      <c r="S13" s="799">
        <v>0</v>
      </c>
      <c r="T13" s="798"/>
      <c r="U13" s="800">
        <v>0</v>
      </c>
    </row>
    <row r="14" spans="1:21" ht="14.4" customHeight="1" x14ac:dyDescent="0.3">
      <c r="A14" s="793">
        <v>25</v>
      </c>
      <c r="B14" s="794" t="s">
        <v>1053</v>
      </c>
      <c r="C14" s="794" t="s">
        <v>1142</v>
      </c>
      <c r="D14" s="795" t="s">
        <v>1477</v>
      </c>
      <c r="E14" s="796" t="s">
        <v>1184</v>
      </c>
      <c r="F14" s="794" t="s">
        <v>1140</v>
      </c>
      <c r="G14" s="794" t="s">
        <v>1187</v>
      </c>
      <c r="H14" s="794" t="s">
        <v>851</v>
      </c>
      <c r="I14" s="794" t="s">
        <v>955</v>
      </c>
      <c r="J14" s="794" t="s">
        <v>1102</v>
      </c>
      <c r="K14" s="794" t="s">
        <v>1103</v>
      </c>
      <c r="L14" s="797">
        <v>154.36000000000001</v>
      </c>
      <c r="M14" s="797">
        <v>463.08000000000004</v>
      </c>
      <c r="N14" s="794">
        <v>3</v>
      </c>
      <c r="O14" s="798">
        <v>3</v>
      </c>
      <c r="P14" s="797">
        <v>463.08000000000004</v>
      </c>
      <c r="Q14" s="799">
        <v>1</v>
      </c>
      <c r="R14" s="794">
        <v>3</v>
      </c>
      <c r="S14" s="799">
        <v>1</v>
      </c>
      <c r="T14" s="798">
        <v>3</v>
      </c>
      <c r="U14" s="800">
        <v>1</v>
      </c>
    </row>
    <row r="15" spans="1:21" ht="14.4" customHeight="1" x14ac:dyDescent="0.3">
      <c r="A15" s="793">
        <v>25</v>
      </c>
      <c r="B15" s="794" t="s">
        <v>1053</v>
      </c>
      <c r="C15" s="794" t="s">
        <v>1142</v>
      </c>
      <c r="D15" s="795" t="s">
        <v>1477</v>
      </c>
      <c r="E15" s="796" t="s">
        <v>1159</v>
      </c>
      <c r="F15" s="794" t="s">
        <v>1140</v>
      </c>
      <c r="G15" s="794" t="s">
        <v>1187</v>
      </c>
      <c r="H15" s="794" t="s">
        <v>851</v>
      </c>
      <c r="I15" s="794" t="s">
        <v>955</v>
      </c>
      <c r="J15" s="794" t="s">
        <v>1102</v>
      </c>
      <c r="K15" s="794" t="s">
        <v>1103</v>
      </c>
      <c r="L15" s="797">
        <v>154.36000000000001</v>
      </c>
      <c r="M15" s="797">
        <v>154.36000000000001</v>
      </c>
      <c r="N15" s="794">
        <v>1</v>
      </c>
      <c r="O15" s="798">
        <v>0.5</v>
      </c>
      <c r="P15" s="797">
        <v>154.36000000000001</v>
      </c>
      <c r="Q15" s="799">
        <v>1</v>
      </c>
      <c r="R15" s="794">
        <v>1</v>
      </c>
      <c r="S15" s="799">
        <v>1</v>
      </c>
      <c r="T15" s="798">
        <v>0.5</v>
      </c>
      <c r="U15" s="800">
        <v>1</v>
      </c>
    </row>
    <row r="16" spans="1:21" ht="14.4" customHeight="1" x14ac:dyDescent="0.3">
      <c r="A16" s="793">
        <v>25</v>
      </c>
      <c r="B16" s="794" t="s">
        <v>1053</v>
      </c>
      <c r="C16" s="794" t="s">
        <v>1142</v>
      </c>
      <c r="D16" s="795" t="s">
        <v>1477</v>
      </c>
      <c r="E16" s="796" t="s">
        <v>1159</v>
      </c>
      <c r="F16" s="794" t="s">
        <v>1140</v>
      </c>
      <c r="G16" s="794" t="s">
        <v>1187</v>
      </c>
      <c r="H16" s="794" t="s">
        <v>568</v>
      </c>
      <c r="I16" s="794" t="s">
        <v>1194</v>
      </c>
      <c r="J16" s="794" t="s">
        <v>1102</v>
      </c>
      <c r="K16" s="794" t="s">
        <v>1103</v>
      </c>
      <c r="L16" s="797">
        <v>154.36000000000001</v>
      </c>
      <c r="M16" s="797">
        <v>154.36000000000001</v>
      </c>
      <c r="N16" s="794">
        <v>1</v>
      </c>
      <c r="O16" s="798">
        <v>1</v>
      </c>
      <c r="P16" s="797"/>
      <c r="Q16" s="799">
        <v>0</v>
      </c>
      <c r="R16" s="794"/>
      <c r="S16" s="799">
        <v>0</v>
      </c>
      <c r="T16" s="798"/>
      <c r="U16" s="800">
        <v>0</v>
      </c>
    </row>
    <row r="17" spans="1:21" ht="14.4" customHeight="1" x14ac:dyDescent="0.3">
      <c r="A17" s="793">
        <v>25</v>
      </c>
      <c r="B17" s="794" t="s">
        <v>1053</v>
      </c>
      <c r="C17" s="794" t="s">
        <v>1142</v>
      </c>
      <c r="D17" s="795" t="s">
        <v>1477</v>
      </c>
      <c r="E17" s="796" t="s">
        <v>1159</v>
      </c>
      <c r="F17" s="794" t="s">
        <v>1140</v>
      </c>
      <c r="G17" s="794" t="s">
        <v>1195</v>
      </c>
      <c r="H17" s="794" t="s">
        <v>568</v>
      </c>
      <c r="I17" s="794" t="s">
        <v>1196</v>
      </c>
      <c r="J17" s="794" t="s">
        <v>1197</v>
      </c>
      <c r="K17" s="794" t="s">
        <v>1193</v>
      </c>
      <c r="L17" s="797">
        <v>170.52</v>
      </c>
      <c r="M17" s="797">
        <v>170.52</v>
      </c>
      <c r="N17" s="794">
        <v>1</v>
      </c>
      <c r="O17" s="798">
        <v>1</v>
      </c>
      <c r="P17" s="797"/>
      <c r="Q17" s="799">
        <v>0</v>
      </c>
      <c r="R17" s="794"/>
      <c r="S17" s="799">
        <v>0</v>
      </c>
      <c r="T17" s="798"/>
      <c r="U17" s="800">
        <v>0</v>
      </c>
    </row>
    <row r="18" spans="1:21" ht="14.4" customHeight="1" x14ac:dyDescent="0.3">
      <c r="A18" s="793">
        <v>25</v>
      </c>
      <c r="B18" s="794" t="s">
        <v>1053</v>
      </c>
      <c r="C18" s="794" t="s">
        <v>1142</v>
      </c>
      <c r="D18" s="795" t="s">
        <v>1477</v>
      </c>
      <c r="E18" s="796" t="s">
        <v>1159</v>
      </c>
      <c r="F18" s="794" t="s">
        <v>1140</v>
      </c>
      <c r="G18" s="794" t="s">
        <v>1198</v>
      </c>
      <c r="H18" s="794" t="s">
        <v>568</v>
      </c>
      <c r="I18" s="794" t="s">
        <v>1199</v>
      </c>
      <c r="J18" s="794" t="s">
        <v>1200</v>
      </c>
      <c r="K18" s="794" t="s">
        <v>1201</v>
      </c>
      <c r="L18" s="797">
        <v>132.97999999999999</v>
      </c>
      <c r="M18" s="797">
        <v>132.97999999999999</v>
      </c>
      <c r="N18" s="794">
        <v>1</v>
      </c>
      <c r="O18" s="798">
        <v>1</v>
      </c>
      <c r="P18" s="797">
        <v>132.97999999999999</v>
      </c>
      <c r="Q18" s="799">
        <v>1</v>
      </c>
      <c r="R18" s="794">
        <v>1</v>
      </c>
      <c r="S18" s="799">
        <v>1</v>
      </c>
      <c r="T18" s="798">
        <v>1</v>
      </c>
      <c r="U18" s="800">
        <v>1</v>
      </c>
    </row>
    <row r="19" spans="1:21" ht="14.4" customHeight="1" x14ac:dyDescent="0.3">
      <c r="A19" s="793">
        <v>25</v>
      </c>
      <c r="B19" s="794" t="s">
        <v>1053</v>
      </c>
      <c r="C19" s="794" t="s">
        <v>1142</v>
      </c>
      <c r="D19" s="795" t="s">
        <v>1477</v>
      </c>
      <c r="E19" s="796" t="s">
        <v>1159</v>
      </c>
      <c r="F19" s="794" t="s">
        <v>1140</v>
      </c>
      <c r="G19" s="794" t="s">
        <v>1202</v>
      </c>
      <c r="H19" s="794" t="s">
        <v>851</v>
      </c>
      <c r="I19" s="794" t="s">
        <v>865</v>
      </c>
      <c r="J19" s="794" t="s">
        <v>1203</v>
      </c>
      <c r="K19" s="794" t="s">
        <v>1204</v>
      </c>
      <c r="L19" s="797">
        <v>0</v>
      </c>
      <c r="M19" s="797">
        <v>0</v>
      </c>
      <c r="N19" s="794">
        <v>2</v>
      </c>
      <c r="O19" s="798">
        <v>1.5</v>
      </c>
      <c r="P19" s="797">
        <v>0</v>
      </c>
      <c r="Q19" s="799"/>
      <c r="R19" s="794">
        <v>2</v>
      </c>
      <c r="S19" s="799">
        <v>1</v>
      </c>
      <c r="T19" s="798">
        <v>1.5</v>
      </c>
      <c r="U19" s="800">
        <v>1</v>
      </c>
    </row>
    <row r="20" spans="1:21" ht="14.4" customHeight="1" x14ac:dyDescent="0.3">
      <c r="A20" s="793">
        <v>25</v>
      </c>
      <c r="B20" s="794" t="s">
        <v>1053</v>
      </c>
      <c r="C20" s="794" t="s">
        <v>1142</v>
      </c>
      <c r="D20" s="795" t="s">
        <v>1477</v>
      </c>
      <c r="E20" s="796" t="s">
        <v>1155</v>
      </c>
      <c r="F20" s="794" t="s">
        <v>1140</v>
      </c>
      <c r="G20" s="794" t="s">
        <v>1187</v>
      </c>
      <c r="H20" s="794" t="s">
        <v>851</v>
      </c>
      <c r="I20" s="794" t="s">
        <v>955</v>
      </c>
      <c r="J20" s="794" t="s">
        <v>1102</v>
      </c>
      <c r="K20" s="794" t="s">
        <v>1103</v>
      </c>
      <c r="L20" s="797">
        <v>154.36000000000001</v>
      </c>
      <c r="M20" s="797">
        <v>3087.2000000000007</v>
      </c>
      <c r="N20" s="794">
        <v>20</v>
      </c>
      <c r="O20" s="798">
        <v>19</v>
      </c>
      <c r="P20" s="797">
        <v>1234.8800000000001</v>
      </c>
      <c r="Q20" s="799">
        <v>0.39999999999999997</v>
      </c>
      <c r="R20" s="794">
        <v>8</v>
      </c>
      <c r="S20" s="799">
        <v>0.4</v>
      </c>
      <c r="T20" s="798">
        <v>7.5</v>
      </c>
      <c r="U20" s="800">
        <v>0.39473684210526316</v>
      </c>
    </row>
    <row r="21" spans="1:21" ht="14.4" customHeight="1" x14ac:dyDescent="0.3">
      <c r="A21" s="793">
        <v>25</v>
      </c>
      <c r="B21" s="794" t="s">
        <v>1053</v>
      </c>
      <c r="C21" s="794" t="s">
        <v>1142</v>
      </c>
      <c r="D21" s="795" t="s">
        <v>1477</v>
      </c>
      <c r="E21" s="796" t="s">
        <v>1155</v>
      </c>
      <c r="F21" s="794" t="s">
        <v>1140</v>
      </c>
      <c r="G21" s="794" t="s">
        <v>1198</v>
      </c>
      <c r="H21" s="794" t="s">
        <v>568</v>
      </c>
      <c r="I21" s="794" t="s">
        <v>1199</v>
      </c>
      <c r="J21" s="794" t="s">
        <v>1200</v>
      </c>
      <c r="K21" s="794" t="s">
        <v>1201</v>
      </c>
      <c r="L21" s="797">
        <v>132.97999999999999</v>
      </c>
      <c r="M21" s="797">
        <v>398.93999999999994</v>
      </c>
      <c r="N21" s="794">
        <v>3</v>
      </c>
      <c r="O21" s="798">
        <v>2</v>
      </c>
      <c r="P21" s="797">
        <v>132.97999999999999</v>
      </c>
      <c r="Q21" s="799">
        <v>0.33333333333333337</v>
      </c>
      <c r="R21" s="794">
        <v>1</v>
      </c>
      <c r="S21" s="799">
        <v>0.33333333333333331</v>
      </c>
      <c r="T21" s="798">
        <v>1</v>
      </c>
      <c r="U21" s="800">
        <v>0.5</v>
      </c>
    </row>
    <row r="22" spans="1:21" ht="14.4" customHeight="1" x14ac:dyDescent="0.3">
      <c r="A22" s="793">
        <v>25</v>
      </c>
      <c r="B22" s="794" t="s">
        <v>1053</v>
      </c>
      <c r="C22" s="794" t="s">
        <v>1142</v>
      </c>
      <c r="D22" s="795" t="s">
        <v>1477</v>
      </c>
      <c r="E22" s="796" t="s">
        <v>1155</v>
      </c>
      <c r="F22" s="794" t="s">
        <v>1140</v>
      </c>
      <c r="G22" s="794" t="s">
        <v>1198</v>
      </c>
      <c r="H22" s="794" t="s">
        <v>568</v>
      </c>
      <c r="I22" s="794" t="s">
        <v>1205</v>
      </c>
      <c r="J22" s="794" t="s">
        <v>1200</v>
      </c>
      <c r="K22" s="794" t="s">
        <v>1201</v>
      </c>
      <c r="L22" s="797">
        <v>132.97999999999999</v>
      </c>
      <c r="M22" s="797">
        <v>664.9</v>
      </c>
      <c r="N22" s="794">
        <v>5</v>
      </c>
      <c r="O22" s="798">
        <v>3</v>
      </c>
      <c r="P22" s="797">
        <v>531.91999999999996</v>
      </c>
      <c r="Q22" s="799">
        <v>0.79999999999999993</v>
      </c>
      <c r="R22" s="794">
        <v>4</v>
      </c>
      <c r="S22" s="799">
        <v>0.8</v>
      </c>
      <c r="T22" s="798">
        <v>2</v>
      </c>
      <c r="U22" s="800">
        <v>0.66666666666666663</v>
      </c>
    </row>
    <row r="23" spans="1:21" ht="14.4" customHeight="1" x14ac:dyDescent="0.3">
      <c r="A23" s="793">
        <v>25</v>
      </c>
      <c r="B23" s="794" t="s">
        <v>1053</v>
      </c>
      <c r="C23" s="794" t="s">
        <v>1142</v>
      </c>
      <c r="D23" s="795" t="s">
        <v>1477</v>
      </c>
      <c r="E23" s="796" t="s">
        <v>1155</v>
      </c>
      <c r="F23" s="794" t="s">
        <v>1140</v>
      </c>
      <c r="G23" s="794" t="s">
        <v>1206</v>
      </c>
      <c r="H23" s="794" t="s">
        <v>851</v>
      </c>
      <c r="I23" s="794" t="s">
        <v>1207</v>
      </c>
      <c r="J23" s="794" t="s">
        <v>809</v>
      </c>
      <c r="K23" s="794" t="s">
        <v>1208</v>
      </c>
      <c r="L23" s="797">
        <v>48.42</v>
      </c>
      <c r="M23" s="797">
        <v>48.42</v>
      </c>
      <c r="N23" s="794">
        <v>1</v>
      </c>
      <c r="O23" s="798">
        <v>1</v>
      </c>
      <c r="P23" s="797">
        <v>48.42</v>
      </c>
      <c r="Q23" s="799">
        <v>1</v>
      </c>
      <c r="R23" s="794">
        <v>1</v>
      </c>
      <c r="S23" s="799">
        <v>1</v>
      </c>
      <c r="T23" s="798">
        <v>1</v>
      </c>
      <c r="U23" s="800">
        <v>1</v>
      </c>
    </row>
    <row r="24" spans="1:21" ht="14.4" customHeight="1" x14ac:dyDescent="0.3">
      <c r="A24" s="793">
        <v>25</v>
      </c>
      <c r="B24" s="794" t="s">
        <v>1053</v>
      </c>
      <c r="C24" s="794" t="s">
        <v>1142</v>
      </c>
      <c r="D24" s="795" t="s">
        <v>1477</v>
      </c>
      <c r="E24" s="796" t="s">
        <v>1155</v>
      </c>
      <c r="F24" s="794" t="s">
        <v>1140</v>
      </c>
      <c r="G24" s="794" t="s">
        <v>1206</v>
      </c>
      <c r="H24" s="794" t="s">
        <v>568</v>
      </c>
      <c r="I24" s="794" t="s">
        <v>808</v>
      </c>
      <c r="J24" s="794" t="s">
        <v>809</v>
      </c>
      <c r="K24" s="794" t="s">
        <v>1209</v>
      </c>
      <c r="L24" s="797">
        <v>48.42</v>
      </c>
      <c r="M24" s="797">
        <v>96.84</v>
      </c>
      <c r="N24" s="794">
        <v>2</v>
      </c>
      <c r="O24" s="798">
        <v>1.5</v>
      </c>
      <c r="P24" s="797">
        <v>96.84</v>
      </c>
      <c r="Q24" s="799">
        <v>1</v>
      </c>
      <c r="R24" s="794">
        <v>2</v>
      </c>
      <c r="S24" s="799">
        <v>1</v>
      </c>
      <c r="T24" s="798">
        <v>1.5</v>
      </c>
      <c r="U24" s="800">
        <v>1</v>
      </c>
    </row>
    <row r="25" spans="1:21" ht="14.4" customHeight="1" x14ac:dyDescent="0.3">
      <c r="A25" s="793">
        <v>25</v>
      </c>
      <c r="B25" s="794" t="s">
        <v>1053</v>
      </c>
      <c r="C25" s="794" t="s">
        <v>1142</v>
      </c>
      <c r="D25" s="795" t="s">
        <v>1477</v>
      </c>
      <c r="E25" s="796" t="s">
        <v>1155</v>
      </c>
      <c r="F25" s="794" t="s">
        <v>1140</v>
      </c>
      <c r="G25" s="794" t="s">
        <v>1206</v>
      </c>
      <c r="H25" s="794" t="s">
        <v>568</v>
      </c>
      <c r="I25" s="794" t="s">
        <v>1210</v>
      </c>
      <c r="J25" s="794" t="s">
        <v>809</v>
      </c>
      <c r="K25" s="794" t="s">
        <v>1211</v>
      </c>
      <c r="L25" s="797">
        <v>24.22</v>
      </c>
      <c r="M25" s="797">
        <v>24.22</v>
      </c>
      <c r="N25" s="794">
        <v>1</v>
      </c>
      <c r="O25" s="798">
        <v>1</v>
      </c>
      <c r="P25" s="797"/>
      <c r="Q25" s="799">
        <v>0</v>
      </c>
      <c r="R25" s="794"/>
      <c r="S25" s="799">
        <v>0</v>
      </c>
      <c r="T25" s="798"/>
      <c r="U25" s="800">
        <v>0</v>
      </c>
    </row>
    <row r="26" spans="1:21" ht="14.4" customHeight="1" x14ac:dyDescent="0.3">
      <c r="A26" s="793">
        <v>25</v>
      </c>
      <c r="B26" s="794" t="s">
        <v>1053</v>
      </c>
      <c r="C26" s="794" t="s">
        <v>1142</v>
      </c>
      <c r="D26" s="795" t="s">
        <v>1477</v>
      </c>
      <c r="E26" s="796" t="s">
        <v>1155</v>
      </c>
      <c r="F26" s="794" t="s">
        <v>1140</v>
      </c>
      <c r="G26" s="794" t="s">
        <v>1202</v>
      </c>
      <c r="H26" s="794" t="s">
        <v>851</v>
      </c>
      <c r="I26" s="794" t="s">
        <v>865</v>
      </c>
      <c r="J26" s="794" t="s">
        <v>1203</v>
      </c>
      <c r="K26" s="794" t="s">
        <v>1204</v>
      </c>
      <c r="L26" s="797">
        <v>0</v>
      </c>
      <c r="M26" s="797">
        <v>0</v>
      </c>
      <c r="N26" s="794">
        <v>1</v>
      </c>
      <c r="O26" s="798">
        <v>0.5</v>
      </c>
      <c r="P26" s="797"/>
      <c r="Q26" s="799"/>
      <c r="R26" s="794"/>
      <c r="S26" s="799">
        <v>0</v>
      </c>
      <c r="T26" s="798"/>
      <c r="U26" s="800">
        <v>0</v>
      </c>
    </row>
    <row r="27" spans="1:21" ht="14.4" customHeight="1" x14ac:dyDescent="0.3">
      <c r="A27" s="793">
        <v>25</v>
      </c>
      <c r="B27" s="794" t="s">
        <v>1053</v>
      </c>
      <c r="C27" s="794" t="s">
        <v>1142</v>
      </c>
      <c r="D27" s="795" t="s">
        <v>1477</v>
      </c>
      <c r="E27" s="796" t="s">
        <v>1155</v>
      </c>
      <c r="F27" s="794" t="s">
        <v>1140</v>
      </c>
      <c r="G27" s="794" t="s">
        <v>1188</v>
      </c>
      <c r="H27" s="794" t="s">
        <v>568</v>
      </c>
      <c r="I27" s="794" t="s">
        <v>922</v>
      </c>
      <c r="J27" s="794" t="s">
        <v>923</v>
      </c>
      <c r="K27" s="794" t="s">
        <v>1189</v>
      </c>
      <c r="L27" s="797">
        <v>42.54</v>
      </c>
      <c r="M27" s="797">
        <v>42.54</v>
      </c>
      <c r="N27" s="794">
        <v>1</v>
      </c>
      <c r="O27" s="798">
        <v>1</v>
      </c>
      <c r="P27" s="797">
        <v>42.54</v>
      </c>
      <c r="Q27" s="799">
        <v>1</v>
      </c>
      <c r="R27" s="794">
        <v>1</v>
      </c>
      <c r="S27" s="799">
        <v>1</v>
      </c>
      <c r="T27" s="798">
        <v>1</v>
      </c>
      <c r="U27" s="800">
        <v>1</v>
      </c>
    </row>
    <row r="28" spans="1:21" ht="14.4" customHeight="1" x14ac:dyDescent="0.3">
      <c r="A28" s="793">
        <v>25</v>
      </c>
      <c r="B28" s="794" t="s">
        <v>1053</v>
      </c>
      <c r="C28" s="794" t="s">
        <v>1142</v>
      </c>
      <c r="D28" s="795" t="s">
        <v>1477</v>
      </c>
      <c r="E28" s="796" t="s">
        <v>1177</v>
      </c>
      <c r="F28" s="794" t="s">
        <v>1140</v>
      </c>
      <c r="G28" s="794" t="s">
        <v>1187</v>
      </c>
      <c r="H28" s="794" t="s">
        <v>851</v>
      </c>
      <c r="I28" s="794" t="s">
        <v>955</v>
      </c>
      <c r="J28" s="794" t="s">
        <v>1102</v>
      </c>
      <c r="K28" s="794" t="s">
        <v>1103</v>
      </c>
      <c r="L28" s="797">
        <v>154.36000000000001</v>
      </c>
      <c r="M28" s="797">
        <v>2778.4800000000005</v>
      </c>
      <c r="N28" s="794">
        <v>18</v>
      </c>
      <c r="O28" s="798">
        <v>17.5</v>
      </c>
      <c r="P28" s="797">
        <v>1080.52</v>
      </c>
      <c r="Q28" s="799">
        <v>0.38888888888888884</v>
      </c>
      <c r="R28" s="794">
        <v>7</v>
      </c>
      <c r="S28" s="799">
        <v>0.3888888888888889</v>
      </c>
      <c r="T28" s="798">
        <v>7</v>
      </c>
      <c r="U28" s="800">
        <v>0.4</v>
      </c>
    </row>
    <row r="29" spans="1:21" ht="14.4" customHeight="1" x14ac:dyDescent="0.3">
      <c r="A29" s="793">
        <v>25</v>
      </c>
      <c r="B29" s="794" t="s">
        <v>1053</v>
      </c>
      <c r="C29" s="794" t="s">
        <v>1142</v>
      </c>
      <c r="D29" s="795" t="s">
        <v>1477</v>
      </c>
      <c r="E29" s="796" t="s">
        <v>1177</v>
      </c>
      <c r="F29" s="794" t="s">
        <v>1140</v>
      </c>
      <c r="G29" s="794" t="s">
        <v>1192</v>
      </c>
      <c r="H29" s="794" t="s">
        <v>568</v>
      </c>
      <c r="I29" s="794" t="s">
        <v>951</v>
      </c>
      <c r="J29" s="794" t="s">
        <v>952</v>
      </c>
      <c r="K29" s="794" t="s">
        <v>1193</v>
      </c>
      <c r="L29" s="797">
        <v>78.33</v>
      </c>
      <c r="M29" s="797">
        <v>78.33</v>
      </c>
      <c r="N29" s="794">
        <v>1</v>
      </c>
      <c r="O29" s="798">
        <v>0.5</v>
      </c>
      <c r="P29" s="797"/>
      <c r="Q29" s="799">
        <v>0</v>
      </c>
      <c r="R29" s="794"/>
      <c r="S29" s="799">
        <v>0</v>
      </c>
      <c r="T29" s="798"/>
      <c r="U29" s="800">
        <v>0</v>
      </c>
    </row>
    <row r="30" spans="1:21" ht="14.4" customHeight="1" x14ac:dyDescent="0.3">
      <c r="A30" s="793">
        <v>25</v>
      </c>
      <c r="B30" s="794" t="s">
        <v>1053</v>
      </c>
      <c r="C30" s="794" t="s">
        <v>1142</v>
      </c>
      <c r="D30" s="795" t="s">
        <v>1477</v>
      </c>
      <c r="E30" s="796" t="s">
        <v>1177</v>
      </c>
      <c r="F30" s="794" t="s">
        <v>1140</v>
      </c>
      <c r="G30" s="794" t="s">
        <v>1212</v>
      </c>
      <c r="H30" s="794" t="s">
        <v>568</v>
      </c>
      <c r="I30" s="794" t="s">
        <v>798</v>
      </c>
      <c r="J30" s="794" t="s">
        <v>1213</v>
      </c>
      <c r="K30" s="794" t="s">
        <v>1214</v>
      </c>
      <c r="L30" s="797">
        <v>121.07</v>
      </c>
      <c r="M30" s="797">
        <v>121.07</v>
      </c>
      <c r="N30" s="794">
        <v>1</v>
      </c>
      <c r="O30" s="798">
        <v>1</v>
      </c>
      <c r="P30" s="797"/>
      <c r="Q30" s="799">
        <v>0</v>
      </c>
      <c r="R30" s="794"/>
      <c r="S30" s="799">
        <v>0</v>
      </c>
      <c r="T30" s="798"/>
      <c r="U30" s="800">
        <v>0</v>
      </c>
    </row>
    <row r="31" spans="1:21" ht="14.4" customHeight="1" x14ac:dyDescent="0.3">
      <c r="A31" s="793">
        <v>25</v>
      </c>
      <c r="B31" s="794" t="s">
        <v>1053</v>
      </c>
      <c r="C31" s="794" t="s">
        <v>1142</v>
      </c>
      <c r="D31" s="795" t="s">
        <v>1477</v>
      </c>
      <c r="E31" s="796" t="s">
        <v>1177</v>
      </c>
      <c r="F31" s="794" t="s">
        <v>1140</v>
      </c>
      <c r="G31" s="794" t="s">
        <v>1198</v>
      </c>
      <c r="H31" s="794" t="s">
        <v>568</v>
      </c>
      <c r="I31" s="794" t="s">
        <v>1205</v>
      </c>
      <c r="J31" s="794" t="s">
        <v>1200</v>
      </c>
      <c r="K31" s="794" t="s">
        <v>1201</v>
      </c>
      <c r="L31" s="797">
        <v>132.97999999999999</v>
      </c>
      <c r="M31" s="797">
        <v>531.91999999999996</v>
      </c>
      <c r="N31" s="794">
        <v>4</v>
      </c>
      <c r="O31" s="798">
        <v>2</v>
      </c>
      <c r="P31" s="797">
        <v>531.91999999999996</v>
      </c>
      <c r="Q31" s="799">
        <v>1</v>
      </c>
      <c r="R31" s="794">
        <v>4</v>
      </c>
      <c r="S31" s="799">
        <v>1</v>
      </c>
      <c r="T31" s="798">
        <v>2</v>
      </c>
      <c r="U31" s="800">
        <v>1</v>
      </c>
    </row>
    <row r="32" spans="1:21" ht="14.4" customHeight="1" x14ac:dyDescent="0.3">
      <c r="A32" s="793">
        <v>25</v>
      </c>
      <c r="B32" s="794" t="s">
        <v>1053</v>
      </c>
      <c r="C32" s="794" t="s">
        <v>1142</v>
      </c>
      <c r="D32" s="795" t="s">
        <v>1477</v>
      </c>
      <c r="E32" s="796" t="s">
        <v>1177</v>
      </c>
      <c r="F32" s="794" t="s">
        <v>1140</v>
      </c>
      <c r="G32" s="794" t="s">
        <v>1215</v>
      </c>
      <c r="H32" s="794" t="s">
        <v>568</v>
      </c>
      <c r="I32" s="794" t="s">
        <v>1216</v>
      </c>
      <c r="J32" s="794" t="s">
        <v>1217</v>
      </c>
      <c r="K32" s="794" t="s">
        <v>1218</v>
      </c>
      <c r="L32" s="797">
        <v>34.19</v>
      </c>
      <c r="M32" s="797">
        <v>34.19</v>
      </c>
      <c r="N32" s="794">
        <v>1</v>
      </c>
      <c r="O32" s="798">
        <v>0.5</v>
      </c>
      <c r="P32" s="797"/>
      <c r="Q32" s="799">
        <v>0</v>
      </c>
      <c r="R32" s="794"/>
      <c r="S32" s="799">
        <v>0</v>
      </c>
      <c r="T32" s="798"/>
      <c r="U32" s="800">
        <v>0</v>
      </c>
    </row>
    <row r="33" spans="1:21" ht="14.4" customHeight="1" x14ac:dyDescent="0.3">
      <c r="A33" s="793">
        <v>25</v>
      </c>
      <c r="B33" s="794" t="s">
        <v>1053</v>
      </c>
      <c r="C33" s="794" t="s">
        <v>1142</v>
      </c>
      <c r="D33" s="795" t="s">
        <v>1477</v>
      </c>
      <c r="E33" s="796" t="s">
        <v>1177</v>
      </c>
      <c r="F33" s="794" t="s">
        <v>1140</v>
      </c>
      <c r="G33" s="794" t="s">
        <v>1219</v>
      </c>
      <c r="H33" s="794" t="s">
        <v>851</v>
      </c>
      <c r="I33" s="794" t="s">
        <v>1220</v>
      </c>
      <c r="J33" s="794" t="s">
        <v>885</v>
      </c>
      <c r="K33" s="794" t="s">
        <v>1089</v>
      </c>
      <c r="L33" s="797">
        <v>490.89</v>
      </c>
      <c r="M33" s="797">
        <v>490.89</v>
      </c>
      <c r="N33" s="794">
        <v>1</v>
      </c>
      <c r="O33" s="798">
        <v>0.5</v>
      </c>
      <c r="P33" s="797"/>
      <c r="Q33" s="799">
        <v>0</v>
      </c>
      <c r="R33" s="794"/>
      <c r="S33" s="799">
        <v>0</v>
      </c>
      <c r="T33" s="798"/>
      <c r="U33" s="800">
        <v>0</v>
      </c>
    </row>
    <row r="34" spans="1:21" ht="14.4" customHeight="1" x14ac:dyDescent="0.3">
      <c r="A34" s="793">
        <v>25</v>
      </c>
      <c r="B34" s="794" t="s">
        <v>1053</v>
      </c>
      <c r="C34" s="794" t="s">
        <v>1142</v>
      </c>
      <c r="D34" s="795" t="s">
        <v>1477</v>
      </c>
      <c r="E34" s="796" t="s">
        <v>1177</v>
      </c>
      <c r="F34" s="794" t="s">
        <v>1140</v>
      </c>
      <c r="G34" s="794" t="s">
        <v>1219</v>
      </c>
      <c r="H34" s="794" t="s">
        <v>851</v>
      </c>
      <c r="I34" s="794" t="s">
        <v>1221</v>
      </c>
      <c r="J34" s="794" t="s">
        <v>882</v>
      </c>
      <c r="K34" s="794" t="s">
        <v>1222</v>
      </c>
      <c r="L34" s="797">
        <v>369.5</v>
      </c>
      <c r="M34" s="797">
        <v>739</v>
      </c>
      <c r="N34" s="794">
        <v>2</v>
      </c>
      <c r="O34" s="798">
        <v>1</v>
      </c>
      <c r="P34" s="797"/>
      <c r="Q34" s="799">
        <v>0</v>
      </c>
      <c r="R34" s="794"/>
      <c r="S34" s="799">
        <v>0</v>
      </c>
      <c r="T34" s="798"/>
      <c r="U34" s="800">
        <v>0</v>
      </c>
    </row>
    <row r="35" spans="1:21" ht="14.4" customHeight="1" x14ac:dyDescent="0.3">
      <c r="A35" s="793">
        <v>25</v>
      </c>
      <c r="B35" s="794" t="s">
        <v>1053</v>
      </c>
      <c r="C35" s="794" t="s">
        <v>1142</v>
      </c>
      <c r="D35" s="795" t="s">
        <v>1477</v>
      </c>
      <c r="E35" s="796" t="s">
        <v>1177</v>
      </c>
      <c r="F35" s="794" t="s">
        <v>1140</v>
      </c>
      <c r="G35" s="794" t="s">
        <v>1206</v>
      </c>
      <c r="H35" s="794" t="s">
        <v>568</v>
      </c>
      <c r="I35" s="794" t="s">
        <v>808</v>
      </c>
      <c r="J35" s="794" t="s">
        <v>809</v>
      </c>
      <c r="K35" s="794" t="s">
        <v>1209</v>
      </c>
      <c r="L35" s="797">
        <v>48.42</v>
      </c>
      <c r="M35" s="797">
        <v>48.42</v>
      </c>
      <c r="N35" s="794">
        <v>1</v>
      </c>
      <c r="O35" s="798">
        <v>1</v>
      </c>
      <c r="P35" s="797"/>
      <c r="Q35" s="799">
        <v>0</v>
      </c>
      <c r="R35" s="794"/>
      <c r="S35" s="799">
        <v>0</v>
      </c>
      <c r="T35" s="798"/>
      <c r="U35" s="800">
        <v>0</v>
      </c>
    </row>
    <row r="36" spans="1:21" ht="14.4" customHeight="1" x14ac:dyDescent="0.3">
      <c r="A36" s="793">
        <v>25</v>
      </c>
      <c r="B36" s="794" t="s">
        <v>1053</v>
      </c>
      <c r="C36" s="794" t="s">
        <v>1142</v>
      </c>
      <c r="D36" s="795" t="s">
        <v>1477</v>
      </c>
      <c r="E36" s="796" t="s">
        <v>1177</v>
      </c>
      <c r="F36" s="794" t="s">
        <v>1140</v>
      </c>
      <c r="G36" s="794" t="s">
        <v>1202</v>
      </c>
      <c r="H36" s="794" t="s">
        <v>851</v>
      </c>
      <c r="I36" s="794" t="s">
        <v>865</v>
      </c>
      <c r="J36" s="794" t="s">
        <v>1203</v>
      </c>
      <c r="K36" s="794" t="s">
        <v>1204</v>
      </c>
      <c r="L36" s="797">
        <v>0</v>
      </c>
      <c r="M36" s="797">
        <v>0</v>
      </c>
      <c r="N36" s="794">
        <v>1</v>
      </c>
      <c r="O36" s="798">
        <v>1</v>
      </c>
      <c r="P36" s="797"/>
      <c r="Q36" s="799"/>
      <c r="R36" s="794"/>
      <c r="S36" s="799">
        <v>0</v>
      </c>
      <c r="T36" s="798"/>
      <c r="U36" s="800">
        <v>0</v>
      </c>
    </row>
    <row r="37" spans="1:21" ht="14.4" customHeight="1" x14ac:dyDescent="0.3">
      <c r="A37" s="793">
        <v>25</v>
      </c>
      <c r="B37" s="794" t="s">
        <v>1053</v>
      </c>
      <c r="C37" s="794" t="s">
        <v>1142</v>
      </c>
      <c r="D37" s="795" t="s">
        <v>1477</v>
      </c>
      <c r="E37" s="796" t="s">
        <v>1157</v>
      </c>
      <c r="F37" s="794" t="s">
        <v>1140</v>
      </c>
      <c r="G37" s="794" t="s">
        <v>1187</v>
      </c>
      <c r="H37" s="794" t="s">
        <v>851</v>
      </c>
      <c r="I37" s="794" t="s">
        <v>955</v>
      </c>
      <c r="J37" s="794" t="s">
        <v>1102</v>
      </c>
      <c r="K37" s="794" t="s">
        <v>1103</v>
      </c>
      <c r="L37" s="797">
        <v>154.36000000000001</v>
      </c>
      <c r="M37" s="797">
        <v>2315.4000000000005</v>
      </c>
      <c r="N37" s="794">
        <v>15</v>
      </c>
      <c r="O37" s="798">
        <v>15</v>
      </c>
      <c r="P37" s="797">
        <v>617.44000000000005</v>
      </c>
      <c r="Q37" s="799">
        <v>0.26666666666666661</v>
      </c>
      <c r="R37" s="794">
        <v>4</v>
      </c>
      <c r="S37" s="799">
        <v>0.26666666666666666</v>
      </c>
      <c r="T37" s="798">
        <v>4</v>
      </c>
      <c r="U37" s="800">
        <v>0.26666666666666666</v>
      </c>
    </row>
    <row r="38" spans="1:21" ht="14.4" customHeight="1" x14ac:dyDescent="0.3">
      <c r="A38" s="793">
        <v>25</v>
      </c>
      <c r="B38" s="794" t="s">
        <v>1053</v>
      </c>
      <c r="C38" s="794" t="s">
        <v>1142</v>
      </c>
      <c r="D38" s="795" t="s">
        <v>1477</v>
      </c>
      <c r="E38" s="796" t="s">
        <v>1157</v>
      </c>
      <c r="F38" s="794" t="s">
        <v>1140</v>
      </c>
      <c r="G38" s="794" t="s">
        <v>1198</v>
      </c>
      <c r="H38" s="794" t="s">
        <v>568</v>
      </c>
      <c r="I38" s="794" t="s">
        <v>1199</v>
      </c>
      <c r="J38" s="794" t="s">
        <v>1200</v>
      </c>
      <c r="K38" s="794" t="s">
        <v>1201</v>
      </c>
      <c r="L38" s="797">
        <v>132.97999999999999</v>
      </c>
      <c r="M38" s="797">
        <v>265.95999999999998</v>
      </c>
      <c r="N38" s="794">
        <v>2</v>
      </c>
      <c r="O38" s="798">
        <v>1</v>
      </c>
      <c r="P38" s="797"/>
      <c r="Q38" s="799">
        <v>0</v>
      </c>
      <c r="R38" s="794"/>
      <c r="S38" s="799">
        <v>0</v>
      </c>
      <c r="T38" s="798"/>
      <c r="U38" s="800">
        <v>0</v>
      </c>
    </row>
    <row r="39" spans="1:21" ht="14.4" customHeight="1" x14ac:dyDescent="0.3">
      <c r="A39" s="793">
        <v>25</v>
      </c>
      <c r="B39" s="794" t="s">
        <v>1053</v>
      </c>
      <c r="C39" s="794" t="s">
        <v>1144</v>
      </c>
      <c r="D39" s="795" t="s">
        <v>1478</v>
      </c>
      <c r="E39" s="796" t="s">
        <v>1160</v>
      </c>
      <c r="F39" s="794" t="s">
        <v>1140</v>
      </c>
      <c r="G39" s="794" t="s">
        <v>1187</v>
      </c>
      <c r="H39" s="794" t="s">
        <v>568</v>
      </c>
      <c r="I39" s="794" t="s">
        <v>1223</v>
      </c>
      <c r="J39" s="794" t="s">
        <v>1224</v>
      </c>
      <c r="K39" s="794" t="s">
        <v>1225</v>
      </c>
      <c r="L39" s="797">
        <v>154.36000000000001</v>
      </c>
      <c r="M39" s="797">
        <v>308.72000000000003</v>
      </c>
      <c r="N39" s="794">
        <v>2</v>
      </c>
      <c r="O39" s="798">
        <v>2</v>
      </c>
      <c r="P39" s="797">
        <v>154.36000000000001</v>
      </c>
      <c r="Q39" s="799">
        <v>0.5</v>
      </c>
      <c r="R39" s="794">
        <v>1</v>
      </c>
      <c r="S39" s="799">
        <v>0.5</v>
      </c>
      <c r="T39" s="798">
        <v>1</v>
      </c>
      <c r="U39" s="800">
        <v>0.5</v>
      </c>
    </row>
    <row r="40" spans="1:21" ht="14.4" customHeight="1" x14ac:dyDescent="0.3">
      <c r="A40" s="793">
        <v>25</v>
      </c>
      <c r="B40" s="794" t="s">
        <v>1053</v>
      </c>
      <c r="C40" s="794" t="s">
        <v>1144</v>
      </c>
      <c r="D40" s="795" t="s">
        <v>1478</v>
      </c>
      <c r="E40" s="796" t="s">
        <v>1160</v>
      </c>
      <c r="F40" s="794" t="s">
        <v>1140</v>
      </c>
      <c r="G40" s="794" t="s">
        <v>1187</v>
      </c>
      <c r="H40" s="794" t="s">
        <v>851</v>
      </c>
      <c r="I40" s="794" t="s">
        <v>955</v>
      </c>
      <c r="J40" s="794" t="s">
        <v>1102</v>
      </c>
      <c r="K40" s="794" t="s">
        <v>1103</v>
      </c>
      <c r="L40" s="797">
        <v>154.36000000000001</v>
      </c>
      <c r="M40" s="797">
        <v>4322.0800000000017</v>
      </c>
      <c r="N40" s="794">
        <v>28</v>
      </c>
      <c r="O40" s="798">
        <v>16.5</v>
      </c>
      <c r="P40" s="797">
        <v>3087.2000000000012</v>
      </c>
      <c r="Q40" s="799">
        <v>0.7142857142857143</v>
      </c>
      <c r="R40" s="794">
        <v>20</v>
      </c>
      <c r="S40" s="799">
        <v>0.7142857142857143</v>
      </c>
      <c r="T40" s="798">
        <v>9.5</v>
      </c>
      <c r="U40" s="800">
        <v>0.5757575757575758</v>
      </c>
    </row>
    <row r="41" spans="1:21" ht="14.4" customHeight="1" x14ac:dyDescent="0.3">
      <c r="A41" s="793">
        <v>25</v>
      </c>
      <c r="B41" s="794" t="s">
        <v>1053</v>
      </c>
      <c r="C41" s="794" t="s">
        <v>1144</v>
      </c>
      <c r="D41" s="795" t="s">
        <v>1478</v>
      </c>
      <c r="E41" s="796" t="s">
        <v>1160</v>
      </c>
      <c r="F41" s="794" t="s">
        <v>1140</v>
      </c>
      <c r="G41" s="794" t="s">
        <v>1226</v>
      </c>
      <c r="H41" s="794" t="s">
        <v>568</v>
      </c>
      <c r="I41" s="794" t="s">
        <v>1227</v>
      </c>
      <c r="J41" s="794" t="s">
        <v>1228</v>
      </c>
      <c r="K41" s="794" t="s">
        <v>1229</v>
      </c>
      <c r="L41" s="797">
        <v>238.72</v>
      </c>
      <c r="M41" s="797">
        <v>238.72</v>
      </c>
      <c r="N41" s="794">
        <v>1</v>
      </c>
      <c r="O41" s="798">
        <v>1</v>
      </c>
      <c r="P41" s="797">
        <v>238.72</v>
      </c>
      <c r="Q41" s="799">
        <v>1</v>
      </c>
      <c r="R41" s="794">
        <v>1</v>
      </c>
      <c r="S41" s="799">
        <v>1</v>
      </c>
      <c r="T41" s="798">
        <v>1</v>
      </c>
      <c r="U41" s="800">
        <v>1</v>
      </c>
    </row>
    <row r="42" spans="1:21" ht="14.4" customHeight="1" x14ac:dyDescent="0.3">
      <c r="A42" s="793">
        <v>25</v>
      </c>
      <c r="B42" s="794" t="s">
        <v>1053</v>
      </c>
      <c r="C42" s="794" t="s">
        <v>1144</v>
      </c>
      <c r="D42" s="795" t="s">
        <v>1478</v>
      </c>
      <c r="E42" s="796" t="s">
        <v>1160</v>
      </c>
      <c r="F42" s="794" t="s">
        <v>1140</v>
      </c>
      <c r="G42" s="794" t="s">
        <v>1230</v>
      </c>
      <c r="H42" s="794" t="s">
        <v>568</v>
      </c>
      <c r="I42" s="794" t="s">
        <v>1231</v>
      </c>
      <c r="J42" s="794" t="s">
        <v>663</v>
      </c>
      <c r="K42" s="794" t="s">
        <v>1232</v>
      </c>
      <c r="L42" s="797">
        <v>107.27</v>
      </c>
      <c r="M42" s="797">
        <v>107.27</v>
      </c>
      <c r="N42" s="794">
        <v>1</v>
      </c>
      <c r="O42" s="798">
        <v>1</v>
      </c>
      <c r="P42" s="797"/>
      <c r="Q42" s="799">
        <v>0</v>
      </c>
      <c r="R42" s="794"/>
      <c r="S42" s="799">
        <v>0</v>
      </c>
      <c r="T42" s="798"/>
      <c r="U42" s="800">
        <v>0</v>
      </c>
    </row>
    <row r="43" spans="1:21" ht="14.4" customHeight="1" x14ac:dyDescent="0.3">
      <c r="A43" s="793">
        <v>25</v>
      </c>
      <c r="B43" s="794" t="s">
        <v>1053</v>
      </c>
      <c r="C43" s="794" t="s">
        <v>1144</v>
      </c>
      <c r="D43" s="795" t="s">
        <v>1478</v>
      </c>
      <c r="E43" s="796" t="s">
        <v>1160</v>
      </c>
      <c r="F43" s="794" t="s">
        <v>1140</v>
      </c>
      <c r="G43" s="794" t="s">
        <v>1233</v>
      </c>
      <c r="H43" s="794" t="s">
        <v>568</v>
      </c>
      <c r="I43" s="794" t="s">
        <v>1234</v>
      </c>
      <c r="J43" s="794" t="s">
        <v>1235</v>
      </c>
      <c r="K43" s="794" t="s">
        <v>1236</v>
      </c>
      <c r="L43" s="797">
        <v>84.06</v>
      </c>
      <c r="M43" s="797">
        <v>504.36</v>
      </c>
      <c r="N43" s="794">
        <v>6</v>
      </c>
      <c r="O43" s="798">
        <v>1.5</v>
      </c>
      <c r="P43" s="797"/>
      <c r="Q43" s="799">
        <v>0</v>
      </c>
      <c r="R43" s="794"/>
      <c r="S43" s="799">
        <v>0</v>
      </c>
      <c r="T43" s="798"/>
      <c r="U43" s="800">
        <v>0</v>
      </c>
    </row>
    <row r="44" spans="1:21" ht="14.4" customHeight="1" x14ac:dyDescent="0.3">
      <c r="A44" s="793">
        <v>25</v>
      </c>
      <c r="B44" s="794" t="s">
        <v>1053</v>
      </c>
      <c r="C44" s="794" t="s">
        <v>1144</v>
      </c>
      <c r="D44" s="795" t="s">
        <v>1478</v>
      </c>
      <c r="E44" s="796" t="s">
        <v>1160</v>
      </c>
      <c r="F44" s="794" t="s">
        <v>1140</v>
      </c>
      <c r="G44" s="794" t="s">
        <v>1233</v>
      </c>
      <c r="H44" s="794" t="s">
        <v>568</v>
      </c>
      <c r="I44" s="794" t="s">
        <v>1237</v>
      </c>
      <c r="J44" s="794" t="s">
        <v>1238</v>
      </c>
      <c r="K44" s="794" t="s">
        <v>1239</v>
      </c>
      <c r="L44" s="797">
        <v>70.05</v>
      </c>
      <c r="M44" s="797">
        <v>210.14999999999998</v>
      </c>
      <c r="N44" s="794">
        <v>3</v>
      </c>
      <c r="O44" s="798">
        <v>2</v>
      </c>
      <c r="P44" s="797">
        <v>210.14999999999998</v>
      </c>
      <c r="Q44" s="799">
        <v>1</v>
      </c>
      <c r="R44" s="794">
        <v>3</v>
      </c>
      <c r="S44" s="799">
        <v>1</v>
      </c>
      <c r="T44" s="798">
        <v>2</v>
      </c>
      <c r="U44" s="800">
        <v>1</v>
      </c>
    </row>
    <row r="45" spans="1:21" ht="14.4" customHeight="1" x14ac:dyDescent="0.3">
      <c r="A45" s="793">
        <v>25</v>
      </c>
      <c r="B45" s="794" t="s">
        <v>1053</v>
      </c>
      <c r="C45" s="794" t="s">
        <v>1144</v>
      </c>
      <c r="D45" s="795" t="s">
        <v>1478</v>
      </c>
      <c r="E45" s="796" t="s">
        <v>1160</v>
      </c>
      <c r="F45" s="794" t="s">
        <v>1140</v>
      </c>
      <c r="G45" s="794" t="s">
        <v>1240</v>
      </c>
      <c r="H45" s="794" t="s">
        <v>568</v>
      </c>
      <c r="I45" s="794" t="s">
        <v>1241</v>
      </c>
      <c r="J45" s="794" t="s">
        <v>1242</v>
      </c>
      <c r="K45" s="794" t="s">
        <v>1243</v>
      </c>
      <c r="L45" s="797">
        <v>26.9</v>
      </c>
      <c r="M45" s="797">
        <v>26.9</v>
      </c>
      <c r="N45" s="794">
        <v>1</v>
      </c>
      <c r="O45" s="798">
        <v>1</v>
      </c>
      <c r="P45" s="797"/>
      <c r="Q45" s="799">
        <v>0</v>
      </c>
      <c r="R45" s="794"/>
      <c r="S45" s="799">
        <v>0</v>
      </c>
      <c r="T45" s="798"/>
      <c r="U45" s="800">
        <v>0</v>
      </c>
    </row>
    <row r="46" spans="1:21" ht="14.4" customHeight="1" x14ac:dyDescent="0.3">
      <c r="A46" s="793">
        <v>25</v>
      </c>
      <c r="B46" s="794" t="s">
        <v>1053</v>
      </c>
      <c r="C46" s="794" t="s">
        <v>1144</v>
      </c>
      <c r="D46" s="795" t="s">
        <v>1478</v>
      </c>
      <c r="E46" s="796" t="s">
        <v>1160</v>
      </c>
      <c r="F46" s="794" t="s">
        <v>1140</v>
      </c>
      <c r="G46" s="794" t="s">
        <v>1198</v>
      </c>
      <c r="H46" s="794" t="s">
        <v>568</v>
      </c>
      <c r="I46" s="794" t="s">
        <v>1199</v>
      </c>
      <c r="J46" s="794" t="s">
        <v>1200</v>
      </c>
      <c r="K46" s="794" t="s">
        <v>1201</v>
      </c>
      <c r="L46" s="797">
        <v>132.97999999999999</v>
      </c>
      <c r="M46" s="797">
        <v>132.97999999999999</v>
      </c>
      <c r="N46" s="794">
        <v>1</v>
      </c>
      <c r="O46" s="798">
        <v>0.5</v>
      </c>
      <c r="P46" s="797">
        <v>132.97999999999999</v>
      </c>
      <c r="Q46" s="799">
        <v>1</v>
      </c>
      <c r="R46" s="794">
        <v>1</v>
      </c>
      <c r="S46" s="799">
        <v>1</v>
      </c>
      <c r="T46" s="798">
        <v>0.5</v>
      </c>
      <c r="U46" s="800">
        <v>1</v>
      </c>
    </row>
    <row r="47" spans="1:21" ht="14.4" customHeight="1" x14ac:dyDescent="0.3">
      <c r="A47" s="793">
        <v>25</v>
      </c>
      <c r="B47" s="794" t="s">
        <v>1053</v>
      </c>
      <c r="C47" s="794" t="s">
        <v>1144</v>
      </c>
      <c r="D47" s="795" t="s">
        <v>1478</v>
      </c>
      <c r="E47" s="796" t="s">
        <v>1160</v>
      </c>
      <c r="F47" s="794" t="s">
        <v>1140</v>
      </c>
      <c r="G47" s="794" t="s">
        <v>1198</v>
      </c>
      <c r="H47" s="794" t="s">
        <v>568</v>
      </c>
      <c r="I47" s="794" t="s">
        <v>1205</v>
      </c>
      <c r="J47" s="794" t="s">
        <v>1200</v>
      </c>
      <c r="K47" s="794" t="s">
        <v>1201</v>
      </c>
      <c r="L47" s="797">
        <v>132.97999999999999</v>
      </c>
      <c r="M47" s="797">
        <v>398.93999999999994</v>
      </c>
      <c r="N47" s="794">
        <v>3</v>
      </c>
      <c r="O47" s="798">
        <v>2.5</v>
      </c>
      <c r="P47" s="797"/>
      <c r="Q47" s="799">
        <v>0</v>
      </c>
      <c r="R47" s="794"/>
      <c r="S47" s="799">
        <v>0</v>
      </c>
      <c r="T47" s="798"/>
      <c r="U47" s="800">
        <v>0</v>
      </c>
    </row>
    <row r="48" spans="1:21" ht="14.4" customHeight="1" x14ac:dyDescent="0.3">
      <c r="A48" s="793">
        <v>25</v>
      </c>
      <c r="B48" s="794" t="s">
        <v>1053</v>
      </c>
      <c r="C48" s="794" t="s">
        <v>1144</v>
      </c>
      <c r="D48" s="795" t="s">
        <v>1478</v>
      </c>
      <c r="E48" s="796" t="s">
        <v>1160</v>
      </c>
      <c r="F48" s="794" t="s">
        <v>1140</v>
      </c>
      <c r="G48" s="794" t="s">
        <v>1244</v>
      </c>
      <c r="H48" s="794" t="s">
        <v>568</v>
      </c>
      <c r="I48" s="794" t="s">
        <v>1245</v>
      </c>
      <c r="J48" s="794" t="s">
        <v>1246</v>
      </c>
      <c r="K48" s="794" t="s">
        <v>1247</v>
      </c>
      <c r="L48" s="797">
        <v>53.54</v>
      </c>
      <c r="M48" s="797">
        <v>321.24</v>
      </c>
      <c r="N48" s="794">
        <v>6</v>
      </c>
      <c r="O48" s="798">
        <v>1.5</v>
      </c>
      <c r="P48" s="797"/>
      <c r="Q48" s="799">
        <v>0</v>
      </c>
      <c r="R48" s="794"/>
      <c r="S48" s="799">
        <v>0</v>
      </c>
      <c r="T48" s="798"/>
      <c r="U48" s="800">
        <v>0</v>
      </c>
    </row>
    <row r="49" spans="1:21" ht="14.4" customHeight="1" x14ac:dyDescent="0.3">
      <c r="A49" s="793">
        <v>25</v>
      </c>
      <c r="B49" s="794" t="s">
        <v>1053</v>
      </c>
      <c r="C49" s="794" t="s">
        <v>1144</v>
      </c>
      <c r="D49" s="795" t="s">
        <v>1478</v>
      </c>
      <c r="E49" s="796" t="s">
        <v>1160</v>
      </c>
      <c r="F49" s="794" t="s">
        <v>1140</v>
      </c>
      <c r="G49" s="794" t="s">
        <v>1248</v>
      </c>
      <c r="H49" s="794" t="s">
        <v>568</v>
      </c>
      <c r="I49" s="794" t="s">
        <v>1249</v>
      </c>
      <c r="J49" s="794" t="s">
        <v>1250</v>
      </c>
      <c r="K49" s="794" t="s">
        <v>1251</v>
      </c>
      <c r="L49" s="797">
        <v>257.52</v>
      </c>
      <c r="M49" s="797">
        <v>257.52</v>
      </c>
      <c r="N49" s="794">
        <v>1</v>
      </c>
      <c r="O49" s="798">
        <v>1</v>
      </c>
      <c r="P49" s="797">
        <v>257.52</v>
      </c>
      <c r="Q49" s="799">
        <v>1</v>
      </c>
      <c r="R49" s="794">
        <v>1</v>
      </c>
      <c r="S49" s="799">
        <v>1</v>
      </c>
      <c r="T49" s="798">
        <v>1</v>
      </c>
      <c r="U49" s="800">
        <v>1</v>
      </c>
    </row>
    <row r="50" spans="1:21" ht="14.4" customHeight="1" x14ac:dyDescent="0.3">
      <c r="A50" s="793">
        <v>25</v>
      </c>
      <c r="B50" s="794" t="s">
        <v>1053</v>
      </c>
      <c r="C50" s="794" t="s">
        <v>1144</v>
      </c>
      <c r="D50" s="795" t="s">
        <v>1478</v>
      </c>
      <c r="E50" s="796" t="s">
        <v>1160</v>
      </c>
      <c r="F50" s="794" t="s">
        <v>1140</v>
      </c>
      <c r="G50" s="794" t="s">
        <v>1206</v>
      </c>
      <c r="H50" s="794" t="s">
        <v>851</v>
      </c>
      <c r="I50" s="794" t="s">
        <v>1252</v>
      </c>
      <c r="J50" s="794" t="s">
        <v>809</v>
      </c>
      <c r="K50" s="794" t="s">
        <v>1253</v>
      </c>
      <c r="L50" s="797">
        <v>24.22</v>
      </c>
      <c r="M50" s="797">
        <v>314.85999999999996</v>
      </c>
      <c r="N50" s="794">
        <v>13</v>
      </c>
      <c r="O50" s="798">
        <v>9.5</v>
      </c>
      <c r="P50" s="797">
        <v>48.44</v>
      </c>
      <c r="Q50" s="799">
        <v>0.15384615384615385</v>
      </c>
      <c r="R50" s="794">
        <v>2</v>
      </c>
      <c r="S50" s="799">
        <v>0.15384615384615385</v>
      </c>
      <c r="T50" s="798">
        <v>1</v>
      </c>
      <c r="U50" s="800">
        <v>0.10526315789473684</v>
      </c>
    </row>
    <row r="51" spans="1:21" ht="14.4" customHeight="1" x14ac:dyDescent="0.3">
      <c r="A51" s="793">
        <v>25</v>
      </c>
      <c r="B51" s="794" t="s">
        <v>1053</v>
      </c>
      <c r="C51" s="794" t="s">
        <v>1144</v>
      </c>
      <c r="D51" s="795" t="s">
        <v>1478</v>
      </c>
      <c r="E51" s="796" t="s">
        <v>1160</v>
      </c>
      <c r="F51" s="794" t="s">
        <v>1140</v>
      </c>
      <c r="G51" s="794" t="s">
        <v>1206</v>
      </c>
      <c r="H51" s="794" t="s">
        <v>851</v>
      </c>
      <c r="I51" s="794" t="s">
        <v>1254</v>
      </c>
      <c r="J51" s="794" t="s">
        <v>809</v>
      </c>
      <c r="K51" s="794" t="s">
        <v>1255</v>
      </c>
      <c r="L51" s="797">
        <v>0</v>
      </c>
      <c r="M51" s="797">
        <v>0</v>
      </c>
      <c r="N51" s="794">
        <v>1</v>
      </c>
      <c r="O51" s="798">
        <v>1</v>
      </c>
      <c r="P51" s="797"/>
      <c r="Q51" s="799"/>
      <c r="R51" s="794"/>
      <c r="S51" s="799">
        <v>0</v>
      </c>
      <c r="T51" s="798"/>
      <c r="U51" s="800">
        <v>0</v>
      </c>
    </row>
    <row r="52" spans="1:21" ht="14.4" customHeight="1" x14ac:dyDescent="0.3">
      <c r="A52" s="793">
        <v>25</v>
      </c>
      <c r="B52" s="794" t="s">
        <v>1053</v>
      </c>
      <c r="C52" s="794" t="s">
        <v>1144</v>
      </c>
      <c r="D52" s="795" t="s">
        <v>1478</v>
      </c>
      <c r="E52" s="796" t="s">
        <v>1160</v>
      </c>
      <c r="F52" s="794" t="s">
        <v>1140</v>
      </c>
      <c r="G52" s="794" t="s">
        <v>1256</v>
      </c>
      <c r="H52" s="794" t="s">
        <v>568</v>
      </c>
      <c r="I52" s="794" t="s">
        <v>1257</v>
      </c>
      <c r="J52" s="794" t="s">
        <v>1258</v>
      </c>
      <c r="K52" s="794" t="s">
        <v>1259</v>
      </c>
      <c r="L52" s="797">
        <v>24.78</v>
      </c>
      <c r="M52" s="797">
        <v>49.56</v>
      </c>
      <c r="N52" s="794">
        <v>2</v>
      </c>
      <c r="O52" s="798">
        <v>1</v>
      </c>
      <c r="P52" s="797">
        <v>49.56</v>
      </c>
      <c r="Q52" s="799">
        <v>1</v>
      </c>
      <c r="R52" s="794">
        <v>2</v>
      </c>
      <c r="S52" s="799">
        <v>1</v>
      </c>
      <c r="T52" s="798">
        <v>1</v>
      </c>
      <c r="U52" s="800">
        <v>1</v>
      </c>
    </row>
    <row r="53" spans="1:21" ht="14.4" customHeight="1" x14ac:dyDescent="0.3">
      <c r="A53" s="793">
        <v>25</v>
      </c>
      <c r="B53" s="794" t="s">
        <v>1053</v>
      </c>
      <c r="C53" s="794" t="s">
        <v>1144</v>
      </c>
      <c r="D53" s="795" t="s">
        <v>1478</v>
      </c>
      <c r="E53" s="796" t="s">
        <v>1160</v>
      </c>
      <c r="F53" s="794" t="s">
        <v>1140</v>
      </c>
      <c r="G53" s="794" t="s">
        <v>1260</v>
      </c>
      <c r="H53" s="794" t="s">
        <v>568</v>
      </c>
      <c r="I53" s="794" t="s">
        <v>1261</v>
      </c>
      <c r="J53" s="794" t="s">
        <v>1262</v>
      </c>
      <c r="K53" s="794" t="s">
        <v>1263</v>
      </c>
      <c r="L53" s="797">
        <v>0</v>
      </c>
      <c r="M53" s="797">
        <v>0</v>
      </c>
      <c r="N53" s="794">
        <v>1</v>
      </c>
      <c r="O53" s="798">
        <v>1</v>
      </c>
      <c r="P53" s="797">
        <v>0</v>
      </c>
      <c r="Q53" s="799"/>
      <c r="R53" s="794">
        <v>1</v>
      </c>
      <c r="S53" s="799">
        <v>1</v>
      </c>
      <c r="T53" s="798">
        <v>1</v>
      </c>
      <c r="U53" s="800">
        <v>1</v>
      </c>
    </row>
    <row r="54" spans="1:21" ht="14.4" customHeight="1" x14ac:dyDescent="0.3">
      <c r="A54" s="793">
        <v>25</v>
      </c>
      <c r="B54" s="794" t="s">
        <v>1053</v>
      </c>
      <c r="C54" s="794" t="s">
        <v>1144</v>
      </c>
      <c r="D54" s="795" t="s">
        <v>1478</v>
      </c>
      <c r="E54" s="796" t="s">
        <v>1160</v>
      </c>
      <c r="F54" s="794" t="s">
        <v>1140</v>
      </c>
      <c r="G54" s="794" t="s">
        <v>1264</v>
      </c>
      <c r="H54" s="794" t="s">
        <v>568</v>
      </c>
      <c r="I54" s="794" t="s">
        <v>1265</v>
      </c>
      <c r="J54" s="794" t="s">
        <v>1266</v>
      </c>
      <c r="K54" s="794" t="s">
        <v>1267</v>
      </c>
      <c r="L54" s="797">
        <v>0</v>
      </c>
      <c r="M54" s="797">
        <v>0</v>
      </c>
      <c r="N54" s="794">
        <v>2</v>
      </c>
      <c r="O54" s="798">
        <v>1</v>
      </c>
      <c r="P54" s="797">
        <v>0</v>
      </c>
      <c r="Q54" s="799"/>
      <c r="R54" s="794">
        <v>2</v>
      </c>
      <c r="S54" s="799">
        <v>1</v>
      </c>
      <c r="T54" s="798">
        <v>1</v>
      </c>
      <c r="U54" s="800">
        <v>1</v>
      </c>
    </row>
    <row r="55" spans="1:21" ht="14.4" customHeight="1" x14ac:dyDescent="0.3">
      <c r="A55" s="793">
        <v>25</v>
      </c>
      <c r="B55" s="794" t="s">
        <v>1053</v>
      </c>
      <c r="C55" s="794" t="s">
        <v>1144</v>
      </c>
      <c r="D55" s="795" t="s">
        <v>1478</v>
      </c>
      <c r="E55" s="796" t="s">
        <v>1160</v>
      </c>
      <c r="F55" s="794" t="s">
        <v>1141</v>
      </c>
      <c r="G55" s="794" t="s">
        <v>1268</v>
      </c>
      <c r="H55" s="794" t="s">
        <v>568</v>
      </c>
      <c r="I55" s="794" t="s">
        <v>1269</v>
      </c>
      <c r="J55" s="794" t="s">
        <v>1165</v>
      </c>
      <c r="K55" s="794"/>
      <c r="L55" s="797">
        <v>0</v>
      </c>
      <c r="M55" s="797">
        <v>0</v>
      </c>
      <c r="N55" s="794">
        <v>1</v>
      </c>
      <c r="O55" s="798"/>
      <c r="P55" s="797">
        <v>0</v>
      </c>
      <c r="Q55" s="799"/>
      <c r="R55" s="794">
        <v>1</v>
      </c>
      <c r="S55" s="799">
        <v>1</v>
      </c>
      <c r="T55" s="798"/>
      <c r="U55" s="800"/>
    </row>
    <row r="56" spans="1:21" ht="14.4" customHeight="1" x14ac:dyDescent="0.3">
      <c r="A56" s="793">
        <v>25</v>
      </c>
      <c r="B56" s="794" t="s">
        <v>1053</v>
      </c>
      <c r="C56" s="794" t="s">
        <v>1144</v>
      </c>
      <c r="D56" s="795" t="s">
        <v>1478</v>
      </c>
      <c r="E56" s="796" t="s">
        <v>1162</v>
      </c>
      <c r="F56" s="794" t="s">
        <v>1140</v>
      </c>
      <c r="G56" s="794" t="s">
        <v>1187</v>
      </c>
      <c r="H56" s="794" t="s">
        <v>851</v>
      </c>
      <c r="I56" s="794" t="s">
        <v>955</v>
      </c>
      <c r="J56" s="794" t="s">
        <v>1102</v>
      </c>
      <c r="K56" s="794" t="s">
        <v>1103</v>
      </c>
      <c r="L56" s="797">
        <v>154.36000000000001</v>
      </c>
      <c r="M56" s="797">
        <v>926.16000000000008</v>
      </c>
      <c r="N56" s="794">
        <v>6</v>
      </c>
      <c r="O56" s="798">
        <v>6</v>
      </c>
      <c r="P56" s="797">
        <v>308.72000000000003</v>
      </c>
      <c r="Q56" s="799">
        <v>0.33333333333333331</v>
      </c>
      <c r="R56" s="794">
        <v>2</v>
      </c>
      <c r="S56" s="799">
        <v>0.33333333333333331</v>
      </c>
      <c r="T56" s="798">
        <v>2</v>
      </c>
      <c r="U56" s="800">
        <v>0.33333333333333331</v>
      </c>
    </row>
    <row r="57" spans="1:21" ht="14.4" customHeight="1" x14ac:dyDescent="0.3">
      <c r="A57" s="793">
        <v>25</v>
      </c>
      <c r="B57" s="794" t="s">
        <v>1053</v>
      </c>
      <c r="C57" s="794" t="s">
        <v>1144</v>
      </c>
      <c r="D57" s="795" t="s">
        <v>1478</v>
      </c>
      <c r="E57" s="796" t="s">
        <v>1162</v>
      </c>
      <c r="F57" s="794" t="s">
        <v>1140</v>
      </c>
      <c r="G57" s="794" t="s">
        <v>1187</v>
      </c>
      <c r="H57" s="794" t="s">
        <v>568</v>
      </c>
      <c r="I57" s="794" t="s">
        <v>1194</v>
      </c>
      <c r="J57" s="794" t="s">
        <v>1102</v>
      </c>
      <c r="K57" s="794" t="s">
        <v>1103</v>
      </c>
      <c r="L57" s="797">
        <v>154.36000000000001</v>
      </c>
      <c r="M57" s="797">
        <v>154.36000000000001</v>
      </c>
      <c r="N57" s="794">
        <v>1</v>
      </c>
      <c r="O57" s="798">
        <v>1</v>
      </c>
      <c r="P57" s="797">
        <v>154.36000000000001</v>
      </c>
      <c r="Q57" s="799">
        <v>1</v>
      </c>
      <c r="R57" s="794">
        <v>1</v>
      </c>
      <c r="S57" s="799">
        <v>1</v>
      </c>
      <c r="T57" s="798">
        <v>1</v>
      </c>
      <c r="U57" s="800">
        <v>1</v>
      </c>
    </row>
    <row r="58" spans="1:21" ht="14.4" customHeight="1" x14ac:dyDescent="0.3">
      <c r="A58" s="793">
        <v>25</v>
      </c>
      <c r="B58" s="794" t="s">
        <v>1053</v>
      </c>
      <c r="C58" s="794" t="s">
        <v>1144</v>
      </c>
      <c r="D58" s="795" t="s">
        <v>1478</v>
      </c>
      <c r="E58" s="796" t="s">
        <v>1162</v>
      </c>
      <c r="F58" s="794" t="s">
        <v>1140</v>
      </c>
      <c r="G58" s="794" t="s">
        <v>1226</v>
      </c>
      <c r="H58" s="794" t="s">
        <v>568</v>
      </c>
      <c r="I58" s="794" t="s">
        <v>1270</v>
      </c>
      <c r="J58" s="794" t="s">
        <v>1228</v>
      </c>
      <c r="K58" s="794" t="s">
        <v>1193</v>
      </c>
      <c r="L58" s="797">
        <v>170.52</v>
      </c>
      <c r="M58" s="797">
        <v>341.04</v>
      </c>
      <c r="N58" s="794">
        <v>2</v>
      </c>
      <c r="O58" s="798">
        <v>0.5</v>
      </c>
      <c r="P58" s="797"/>
      <c r="Q58" s="799">
        <v>0</v>
      </c>
      <c r="R58" s="794"/>
      <c r="S58" s="799">
        <v>0</v>
      </c>
      <c r="T58" s="798"/>
      <c r="U58" s="800">
        <v>0</v>
      </c>
    </row>
    <row r="59" spans="1:21" ht="14.4" customHeight="1" x14ac:dyDescent="0.3">
      <c r="A59" s="793">
        <v>25</v>
      </c>
      <c r="B59" s="794" t="s">
        <v>1053</v>
      </c>
      <c r="C59" s="794" t="s">
        <v>1144</v>
      </c>
      <c r="D59" s="795" t="s">
        <v>1478</v>
      </c>
      <c r="E59" s="796" t="s">
        <v>1162</v>
      </c>
      <c r="F59" s="794" t="s">
        <v>1140</v>
      </c>
      <c r="G59" s="794" t="s">
        <v>1271</v>
      </c>
      <c r="H59" s="794" t="s">
        <v>568</v>
      </c>
      <c r="I59" s="794" t="s">
        <v>1272</v>
      </c>
      <c r="J59" s="794" t="s">
        <v>1273</v>
      </c>
      <c r="K59" s="794" t="s">
        <v>1274</v>
      </c>
      <c r="L59" s="797">
        <v>0</v>
      </c>
      <c r="M59" s="797">
        <v>0</v>
      </c>
      <c r="N59" s="794">
        <v>1</v>
      </c>
      <c r="O59" s="798">
        <v>0.5</v>
      </c>
      <c r="P59" s="797"/>
      <c r="Q59" s="799"/>
      <c r="R59" s="794"/>
      <c r="S59" s="799">
        <v>0</v>
      </c>
      <c r="T59" s="798"/>
      <c r="U59" s="800">
        <v>0</v>
      </c>
    </row>
    <row r="60" spans="1:21" ht="14.4" customHeight="1" x14ac:dyDescent="0.3">
      <c r="A60" s="793">
        <v>25</v>
      </c>
      <c r="B60" s="794" t="s">
        <v>1053</v>
      </c>
      <c r="C60" s="794" t="s">
        <v>1144</v>
      </c>
      <c r="D60" s="795" t="s">
        <v>1478</v>
      </c>
      <c r="E60" s="796" t="s">
        <v>1162</v>
      </c>
      <c r="F60" s="794" t="s">
        <v>1140</v>
      </c>
      <c r="G60" s="794" t="s">
        <v>1275</v>
      </c>
      <c r="H60" s="794" t="s">
        <v>568</v>
      </c>
      <c r="I60" s="794" t="s">
        <v>1276</v>
      </c>
      <c r="J60" s="794" t="s">
        <v>1277</v>
      </c>
      <c r="K60" s="794" t="s">
        <v>1278</v>
      </c>
      <c r="L60" s="797">
        <v>16.14</v>
      </c>
      <c r="M60" s="797">
        <v>16.14</v>
      </c>
      <c r="N60" s="794">
        <v>1</v>
      </c>
      <c r="O60" s="798">
        <v>0.5</v>
      </c>
      <c r="P60" s="797">
        <v>16.14</v>
      </c>
      <c r="Q60" s="799">
        <v>1</v>
      </c>
      <c r="R60" s="794">
        <v>1</v>
      </c>
      <c r="S60" s="799">
        <v>1</v>
      </c>
      <c r="T60" s="798">
        <v>0.5</v>
      </c>
      <c r="U60" s="800">
        <v>1</v>
      </c>
    </row>
    <row r="61" spans="1:21" ht="14.4" customHeight="1" x14ac:dyDescent="0.3">
      <c r="A61" s="793">
        <v>25</v>
      </c>
      <c r="B61" s="794" t="s">
        <v>1053</v>
      </c>
      <c r="C61" s="794" t="s">
        <v>1144</v>
      </c>
      <c r="D61" s="795" t="s">
        <v>1478</v>
      </c>
      <c r="E61" s="796" t="s">
        <v>1162</v>
      </c>
      <c r="F61" s="794" t="s">
        <v>1140</v>
      </c>
      <c r="G61" s="794" t="s">
        <v>1279</v>
      </c>
      <c r="H61" s="794" t="s">
        <v>568</v>
      </c>
      <c r="I61" s="794" t="s">
        <v>1280</v>
      </c>
      <c r="J61" s="794" t="s">
        <v>1281</v>
      </c>
      <c r="K61" s="794" t="s">
        <v>1282</v>
      </c>
      <c r="L61" s="797">
        <v>119.38</v>
      </c>
      <c r="M61" s="797">
        <v>358.14</v>
      </c>
      <c r="N61" s="794">
        <v>3</v>
      </c>
      <c r="O61" s="798">
        <v>3</v>
      </c>
      <c r="P61" s="797"/>
      <c r="Q61" s="799">
        <v>0</v>
      </c>
      <c r="R61" s="794"/>
      <c r="S61" s="799">
        <v>0</v>
      </c>
      <c r="T61" s="798"/>
      <c r="U61" s="800">
        <v>0</v>
      </c>
    </row>
    <row r="62" spans="1:21" ht="14.4" customHeight="1" x14ac:dyDescent="0.3">
      <c r="A62" s="793">
        <v>25</v>
      </c>
      <c r="B62" s="794" t="s">
        <v>1053</v>
      </c>
      <c r="C62" s="794" t="s">
        <v>1144</v>
      </c>
      <c r="D62" s="795" t="s">
        <v>1478</v>
      </c>
      <c r="E62" s="796" t="s">
        <v>1162</v>
      </c>
      <c r="F62" s="794" t="s">
        <v>1140</v>
      </c>
      <c r="G62" s="794" t="s">
        <v>1212</v>
      </c>
      <c r="H62" s="794" t="s">
        <v>568</v>
      </c>
      <c r="I62" s="794" t="s">
        <v>1283</v>
      </c>
      <c r="J62" s="794" t="s">
        <v>1284</v>
      </c>
      <c r="K62" s="794" t="s">
        <v>1285</v>
      </c>
      <c r="L62" s="797">
        <v>0</v>
      </c>
      <c r="M62" s="797">
        <v>0</v>
      </c>
      <c r="N62" s="794">
        <v>1</v>
      </c>
      <c r="O62" s="798">
        <v>1</v>
      </c>
      <c r="P62" s="797">
        <v>0</v>
      </c>
      <c r="Q62" s="799"/>
      <c r="R62" s="794">
        <v>1</v>
      </c>
      <c r="S62" s="799">
        <v>1</v>
      </c>
      <c r="T62" s="798">
        <v>1</v>
      </c>
      <c r="U62" s="800">
        <v>1</v>
      </c>
    </row>
    <row r="63" spans="1:21" ht="14.4" customHeight="1" x14ac:dyDescent="0.3">
      <c r="A63" s="793">
        <v>25</v>
      </c>
      <c r="B63" s="794" t="s">
        <v>1053</v>
      </c>
      <c r="C63" s="794" t="s">
        <v>1144</v>
      </c>
      <c r="D63" s="795" t="s">
        <v>1478</v>
      </c>
      <c r="E63" s="796" t="s">
        <v>1162</v>
      </c>
      <c r="F63" s="794" t="s">
        <v>1140</v>
      </c>
      <c r="G63" s="794" t="s">
        <v>1240</v>
      </c>
      <c r="H63" s="794" t="s">
        <v>568</v>
      </c>
      <c r="I63" s="794" t="s">
        <v>1241</v>
      </c>
      <c r="J63" s="794" t="s">
        <v>1242</v>
      </c>
      <c r="K63" s="794" t="s">
        <v>1243</v>
      </c>
      <c r="L63" s="797">
        <v>26.9</v>
      </c>
      <c r="M63" s="797">
        <v>26.9</v>
      </c>
      <c r="N63" s="794">
        <v>1</v>
      </c>
      <c r="O63" s="798">
        <v>1</v>
      </c>
      <c r="P63" s="797">
        <v>26.9</v>
      </c>
      <c r="Q63" s="799">
        <v>1</v>
      </c>
      <c r="R63" s="794">
        <v>1</v>
      </c>
      <c r="S63" s="799">
        <v>1</v>
      </c>
      <c r="T63" s="798">
        <v>1</v>
      </c>
      <c r="U63" s="800">
        <v>1</v>
      </c>
    </row>
    <row r="64" spans="1:21" ht="14.4" customHeight="1" x14ac:dyDescent="0.3">
      <c r="A64" s="793">
        <v>25</v>
      </c>
      <c r="B64" s="794" t="s">
        <v>1053</v>
      </c>
      <c r="C64" s="794" t="s">
        <v>1144</v>
      </c>
      <c r="D64" s="795" t="s">
        <v>1478</v>
      </c>
      <c r="E64" s="796" t="s">
        <v>1162</v>
      </c>
      <c r="F64" s="794" t="s">
        <v>1140</v>
      </c>
      <c r="G64" s="794" t="s">
        <v>1240</v>
      </c>
      <c r="H64" s="794" t="s">
        <v>568</v>
      </c>
      <c r="I64" s="794" t="s">
        <v>1286</v>
      </c>
      <c r="J64" s="794" t="s">
        <v>1242</v>
      </c>
      <c r="K64" s="794" t="s">
        <v>1287</v>
      </c>
      <c r="L64" s="797">
        <v>0</v>
      </c>
      <c r="M64" s="797">
        <v>0</v>
      </c>
      <c r="N64" s="794">
        <v>1</v>
      </c>
      <c r="O64" s="798">
        <v>1</v>
      </c>
      <c r="P64" s="797"/>
      <c r="Q64" s="799"/>
      <c r="R64" s="794"/>
      <c r="S64" s="799">
        <v>0</v>
      </c>
      <c r="T64" s="798"/>
      <c r="U64" s="800">
        <v>0</v>
      </c>
    </row>
    <row r="65" spans="1:21" ht="14.4" customHeight="1" x14ac:dyDescent="0.3">
      <c r="A65" s="793">
        <v>25</v>
      </c>
      <c r="B65" s="794" t="s">
        <v>1053</v>
      </c>
      <c r="C65" s="794" t="s">
        <v>1144</v>
      </c>
      <c r="D65" s="795" t="s">
        <v>1478</v>
      </c>
      <c r="E65" s="796" t="s">
        <v>1162</v>
      </c>
      <c r="F65" s="794" t="s">
        <v>1140</v>
      </c>
      <c r="G65" s="794" t="s">
        <v>1288</v>
      </c>
      <c r="H65" s="794" t="s">
        <v>568</v>
      </c>
      <c r="I65" s="794" t="s">
        <v>1289</v>
      </c>
      <c r="J65" s="794" t="s">
        <v>1290</v>
      </c>
      <c r="K65" s="794" t="s">
        <v>1291</v>
      </c>
      <c r="L65" s="797">
        <v>38.56</v>
      </c>
      <c r="M65" s="797">
        <v>38.56</v>
      </c>
      <c r="N65" s="794">
        <v>1</v>
      </c>
      <c r="O65" s="798">
        <v>0.5</v>
      </c>
      <c r="P65" s="797">
        <v>38.56</v>
      </c>
      <c r="Q65" s="799">
        <v>1</v>
      </c>
      <c r="R65" s="794">
        <v>1</v>
      </c>
      <c r="S65" s="799">
        <v>1</v>
      </c>
      <c r="T65" s="798">
        <v>0.5</v>
      </c>
      <c r="U65" s="800">
        <v>1</v>
      </c>
    </row>
    <row r="66" spans="1:21" ht="14.4" customHeight="1" x14ac:dyDescent="0.3">
      <c r="A66" s="793">
        <v>25</v>
      </c>
      <c r="B66" s="794" t="s">
        <v>1053</v>
      </c>
      <c r="C66" s="794" t="s">
        <v>1144</v>
      </c>
      <c r="D66" s="795" t="s">
        <v>1478</v>
      </c>
      <c r="E66" s="796" t="s">
        <v>1162</v>
      </c>
      <c r="F66" s="794" t="s">
        <v>1140</v>
      </c>
      <c r="G66" s="794" t="s">
        <v>1292</v>
      </c>
      <c r="H66" s="794" t="s">
        <v>851</v>
      </c>
      <c r="I66" s="794" t="s">
        <v>1293</v>
      </c>
      <c r="J66" s="794" t="s">
        <v>1294</v>
      </c>
      <c r="K66" s="794" t="s">
        <v>1295</v>
      </c>
      <c r="L66" s="797">
        <v>141.25</v>
      </c>
      <c r="M66" s="797">
        <v>141.25</v>
      </c>
      <c r="N66" s="794">
        <v>1</v>
      </c>
      <c r="O66" s="798">
        <v>0.5</v>
      </c>
      <c r="P66" s="797"/>
      <c r="Q66" s="799">
        <v>0</v>
      </c>
      <c r="R66" s="794"/>
      <c r="S66" s="799">
        <v>0</v>
      </c>
      <c r="T66" s="798"/>
      <c r="U66" s="800">
        <v>0</v>
      </c>
    </row>
    <row r="67" spans="1:21" ht="14.4" customHeight="1" x14ac:dyDescent="0.3">
      <c r="A67" s="793">
        <v>25</v>
      </c>
      <c r="B67" s="794" t="s">
        <v>1053</v>
      </c>
      <c r="C67" s="794" t="s">
        <v>1144</v>
      </c>
      <c r="D67" s="795" t="s">
        <v>1478</v>
      </c>
      <c r="E67" s="796" t="s">
        <v>1162</v>
      </c>
      <c r="F67" s="794" t="s">
        <v>1140</v>
      </c>
      <c r="G67" s="794" t="s">
        <v>1296</v>
      </c>
      <c r="H67" s="794" t="s">
        <v>568</v>
      </c>
      <c r="I67" s="794" t="s">
        <v>1297</v>
      </c>
      <c r="J67" s="794" t="s">
        <v>1298</v>
      </c>
      <c r="K67" s="794" t="s">
        <v>1299</v>
      </c>
      <c r="L67" s="797">
        <v>0</v>
      </c>
      <c r="M67" s="797">
        <v>0</v>
      </c>
      <c r="N67" s="794">
        <v>1</v>
      </c>
      <c r="O67" s="798">
        <v>0.5</v>
      </c>
      <c r="P67" s="797"/>
      <c r="Q67" s="799"/>
      <c r="R67" s="794"/>
      <c r="S67" s="799">
        <v>0</v>
      </c>
      <c r="T67" s="798"/>
      <c r="U67" s="800">
        <v>0</v>
      </c>
    </row>
    <row r="68" spans="1:21" ht="14.4" customHeight="1" x14ac:dyDescent="0.3">
      <c r="A68" s="793">
        <v>25</v>
      </c>
      <c r="B68" s="794" t="s">
        <v>1053</v>
      </c>
      <c r="C68" s="794" t="s">
        <v>1144</v>
      </c>
      <c r="D68" s="795" t="s">
        <v>1478</v>
      </c>
      <c r="E68" s="796" t="s">
        <v>1164</v>
      </c>
      <c r="F68" s="794" t="s">
        <v>1140</v>
      </c>
      <c r="G68" s="794" t="s">
        <v>1187</v>
      </c>
      <c r="H68" s="794" t="s">
        <v>568</v>
      </c>
      <c r="I68" s="794" t="s">
        <v>1223</v>
      </c>
      <c r="J68" s="794" t="s">
        <v>1224</v>
      </c>
      <c r="K68" s="794" t="s">
        <v>1225</v>
      </c>
      <c r="L68" s="797">
        <v>154.36000000000001</v>
      </c>
      <c r="M68" s="797">
        <v>463.08000000000004</v>
      </c>
      <c r="N68" s="794">
        <v>3</v>
      </c>
      <c r="O68" s="798">
        <v>3</v>
      </c>
      <c r="P68" s="797"/>
      <c r="Q68" s="799">
        <v>0</v>
      </c>
      <c r="R68" s="794"/>
      <c r="S68" s="799">
        <v>0</v>
      </c>
      <c r="T68" s="798"/>
      <c r="U68" s="800">
        <v>0</v>
      </c>
    </row>
    <row r="69" spans="1:21" ht="14.4" customHeight="1" x14ac:dyDescent="0.3">
      <c r="A69" s="793">
        <v>25</v>
      </c>
      <c r="B69" s="794" t="s">
        <v>1053</v>
      </c>
      <c r="C69" s="794" t="s">
        <v>1144</v>
      </c>
      <c r="D69" s="795" t="s">
        <v>1478</v>
      </c>
      <c r="E69" s="796" t="s">
        <v>1164</v>
      </c>
      <c r="F69" s="794" t="s">
        <v>1140</v>
      </c>
      <c r="G69" s="794" t="s">
        <v>1187</v>
      </c>
      <c r="H69" s="794" t="s">
        <v>851</v>
      </c>
      <c r="I69" s="794" t="s">
        <v>955</v>
      </c>
      <c r="J69" s="794" t="s">
        <v>1102</v>
      </c>
      <c r="K69" s="794" t="s">
        <v>1103</v>
      </c>
      <c r="L69" s="797">
        <v>154.36000000000001</v>
      </c>
      <c r="M69" s="797">
        <v>771.80000000000007</v>
      </c>
      <c r="N69" s="794">
        <v>5</v>
      </c>
      <c r="O69" s="798">
        <v>5</v>
      </c>
      <c r="P69" s="797">
        <v>463.08000000000004</v>
      </c>
      <c r="Q69" s="799">
        <v>0.6</v>
      </c>
      <c r="R69" s="794">
        <v>3</v>
      </c>
      <c r="S69" s="799">
        <v>0.6</v>
      </c>
      <c r="T69" s="798">
        <v>3</v>
      </c>
      <c r="U69" s="800">
        <v>0.6</v>
      </c>
    </row>
    <row r="70" spans="1:21" ht="14.4" customHeight="1" x14ac:dyDescent="0.3">
      <c r="A70" s="793">
        <v>25</v>
      </c>
      <c r="B70" s="794" t="s">
        <v>1053</v>
      </c>
      <c r="C70" s="794" t="s">
        <v>1144</v>
      </c>
      <c r="D70" s="795" t="s">
        <v>1478</v>
      </c>
      <c r="E70" s="796" t="s">
        <v>1164</v>
      </c>
      <c r="F70" s="794" t="s">
        <v>1140</v>
      </c>
      <c r="G70" s="794" t="s">
        <v>1187</v>
      </c>
      <c r="H70" s="794" t="s">
        <v>568</v>
      </c>
      <c r="I70" s="794" t="s">
        <v>1194</v>
      </c>
      <c r="J70" s="794" t="s">
        <v>1102</v>
      </c>
      <c r="K70" s="794" t="s">
        <v>1103</v>
      </c>
      <c r="L70" s="797">
        <v>154.36000000000001</v>
      </c>
      <c r="M70" s="797">
        <v>154.36000000000001</v>
      </c>
      <c r="N70" s="794">
        <v>1</v>
      </c>
      <c r="O70" s="798">
        <v>1</v>
      </c>
      <c r="P70" s="797"/>
      <c r="Q70" s="799">
        <v>0</v>
      </c>
      <c r="R70" s="794"/>
      <c r="S70" s="799">
        <v>0</v>
      </c>
      <c r="T70" s="798"/>
      <c r="U70" s="800">
        <v>0</v>
      </c>
    </row>
    <row r="71" spans="1:21" ht="14.4" customHeight="1" x14ac:dyDescent="0.3">
      <c r="A71" s="793">
        <v>25</v>
      </c>
      <c r="B71" s="794" t="s">
        <v>1053</v>
      </c>
      <c r="C71" s="794" t="s">
        <v>1144</v>
      </c>
      <c r="D71" s="795" t="s">
        <v>1478</v>
      </c>
      <c r="E71" s="796" t="s">
        <v>1164</v>
      </c>
      <c r="F71" s="794" t="s">
        <v>1140</v>
      </c>
      <c r="G71" s="794" t="s">
        <v>1226</v>
      </c>
      <c r="H71" s="794" t="s">
        <v>568</v>
      </c>
      <c r="I71" s="794" t="s">
        <v>1300</v>
      </c>
      <c r="J71" s="794" t="s">
        <v>1228</v>
      </c>
      <c r="K71" s="794" t="s">
        <v>1301</v>
      </c>
      <c r="L71" s="797">
        <v>0</v>
      </c>
      <c r="M71" s="797">
        <v>0</v>
      </c>
      <c r="N71" s="794">
        <v>1</v>
      </c>
      <c r="O71" s="798">
        <v>1</v>
      </c>
      <c r="P71" s="797">
        <v>0</v>
      </c>
      <c r="Q71" s="799"/>
      <c r="R71" s="794">
        <v>1</v>
      </c>
      <c r="S71" s="799">
        <v>1</v>
      </c>
      <c r="T71" s="798">
        <v>1</v>
      </c>
      <c r="U71" s="800">
        <v>1</v>
      </c>
    </row>
    <row r="72" spans="1:21" ht="14.4" customHeight="1" x14ac:dyDescent="0.3">
      <c r="A72" s="793">
        <v>25</v>
      </c>
      <c r="B72" s="794" t="s">
        <v>1053</v>
      </c>
      <c r="C72" s="794" t="s">
        <v>1144</v>
      </c>
      <c r="D72" s="795" t="s">
        <v>1478</v>
      </c>
      <c r="E72" s="796" t="s">
        <v>1164</v>
      </c>
      <c r="F72" s="794" t="s">
        <v>1140</v>
      </c>
      <c r="G72" s="794" t="s">
        <v>1226</v>
      </c>
      <c r="H72" s="794" t="s">
        <v>568</v>
      </c>
      <c r="I72" s="794" t="s">
        <v>1270</v>
      </c>
      <c r="J72" s="794" t="s">
        <v>1228</v>
      </c>
      <c r="K72" s="794" t="s">
        <v>1193</v>
      </c>
      <c r="L72" s="797">
        <v>170.52</v>
      </c>
      <c r="M72" s="797">
        <v>170.52</v>
      </c>
      <c r="N72" s="794">
        <v>1</v>
      </c>
      <c r="O72" s="798">
        <v>1</v>
      </c>
      <c r="P72" s="797">
        <v>170.52</v>
      </c>
      <c r="Q72" s="799">
        <v>1</v>
      </c>
      <c r="R72" s="794">
        <v>1</v>
      </c>
      <c r="S72" s="799">
        <v>1</v>
      </c>
      <c r="T72" s="798">
        <v>1</v>
      </c>
      <c r="U72" s="800">
        <v>1</v>
      </c>
    </row>
    <row r="73" spans="1:21" ht="14.4" customHeight="1" x14ac:dyDescent="0.3">
      <c r="A73" s="793">
        <v>25</v>
      </c>
      <c r="B73" s="794" t="s">
        <v>1053</v>
      </c>
      <c r="C73" s="794" t="s">
        <v>1144</v>
      </c>
      <c r="D73" s="795" t="s">
        <v>1478</v>
      </c>
      <c r="E73" s="796" t="s">
        <v>1164</v>
      </c>
      <c r="F73" s="794" t="s">
        <v>1140</v>
      </c>
      <c r="G73" s="794" t="s">
        <v>1302</v>
      </c>
      <c r="H73" s="794" t="s">
        <v>568</v>
      </c>
      <c r="I73" s="794" t="s">
        <v>1303</v>
      </c>
      <c r="J73" s="794" t="s">
        <v>624</v>
      </c>
      <c r="K73" s="794" t="s">
        <v>1304</v>
      </c>
      <c r="L73" s="797">
        <v>37.61</v>
      </c>
      <c r="M73" s="797">
        <v>37.61</v>
      </c>
      <c r="N73" s="794">
        <v>1</v>
      </c>
      <c r="O73" s="798">
        <v>0.5</v>
      </c>
      <c r="P73" s="797">
        <v>37.61</v>
      </c>
      <c r="Q73" s="799">
        <v>1</v>
      </c>
      <c r="R73" s="794">
        <v>1</v>
      </c>
      <c r="S73" s="799">
        <v>1</v>
      </c>
      <c r="T73" s="798">
        <v>0.5</v>
      </c>
      <c r="U73" s="800">
        <v>1</v>
      </c>
    </row>
    <row r="74" spans="1:21" ht="14.4" customHeight="1" x14ac:dyDescent="0.3">
      <c r="A74" s="793">
        <v>25</v>
      </c>
      <c r="B74" s="794" t="s">
        <v>1053</v>
      </c>
      <c r="C74" s="794" t="s">
        <v>1144</v>
      </c>
      <c r="D74" s="795" t="s">
        <v>1478</v>
      </c>
      <c r="E74" s="796" t="s">
        <v>1164</v>
      </c>
      <c r="F74" s="794" t="s">
        <v>1140</v>
      </c>
      <c r="G74" s="794" t="s">
        <v>1305</v>
      </c>
      <c r="H74" s="794" t="s">
        <v>568</v>
      </c>
      <c r="I74" s="794" t="s">
        <v>1306</v>
      </c>
      <c r="J74" s="794" t="s">
        <v>1307</v>
      </c>
      <c r="K74" s="794" t="s">
        <v>1308</v>
      </c>
      <c r="L74" s="797">
        <v>89.91</v>
      </c>
      <c r="M74" s="797">
        <v>89.91</v>
      </c>
      <c r="N74" s="794">
        <v>1</v>
      </c>
      <c r="O74" s="798">
        <v>1</v>
      </c>
      <c r="P74" s="797">
        <v>89.91</v>
      </c>
      <c r="Q74" s="799">
        <v>1</v>
      </c>
      <c r="R74" s="794">
        <v>1</v>
      </c>
      <c r="S74" s="799">
        <v>1</v>
      </c>
      <c r="T74" s="798">
        <v>1</v>
      </c>
      <c r="U74" s="800">
        <v>1</v>
      </c>
    </row>
    <row r="75" spans="1:21" ht="14.4" customHeight="1" x14ac:dyDescent="0.3">
      <c r="A75" s="793">
        <v>25</v>
      </c>
      <c r="B75" s="794" t="s">
        <v>1053</v>
      </c>
      <c r="C75" s="794" t="s">
        <v>1144</v>
      </c>
      <c r="D75" s="795" t="s">
        <v>1478</v>
      </c>
      <c r="E75" s="796" t="s">
        <v>1164</v>
      </c>
      <c r="F75" s="794" t="s">
        <v>1140</v>
      </c>
      <c r="G75" s="794" t="s">
        <v>1198</v>
      </c>
      <c r="H75" s="794" t="s">
        <v>568</v>
      </c>
      <c r="I75" s="794" t="s">
        <v>1199</v>
      </c>
      <c r="J75" s="794" t="s">
        <v>1200</v>
      </c>
      <c r="K75" s="794" t="s">
        <v>1201</v>
      </c>
      <c r="L75" s="797">
        <v>132.97999999999999</v>
      </c>
      <c r="M75" s="797">
        <v>132.97999999999999</v>
      </c>
      <c r="N75" s="794">
        <v>1</v>
      </c>
      <c r="O75" s="798">
        <v>1</v>
      </c>
      <c r="P75" s="797">
        <v>132.97999999999999</v>
      </c>
      <c r="Q75" s="799">
        <v>1</v>
      </c>
      <c r="R75" s="794">
        <v>1</v>
      </c>
      <c r="S75" s="799">
        <v>1</v>
      </c>
      <c r="T75" s="798">
        <v>1</v>
      </c>
      <c r="U75" s="800">
        <v>1</v>
      </c>
    </row>
    <row r="76" spans="1:21" ht="14.4" customHeight="1" x14ac:dyDescent="0.3">
      <c r="A76" s="793">
        <v>25</v>
      </c>
      <c r="B76" s="794" t="s">
        <v>1053</v>
      </c>
      <c r="C76" s="794" t="s">
        <v>1144</v>
      </c>
      <c r="D76" s="795" t="s">
        <v>1478</v>
      </c>
      <c r="E76" s="796" t="s">
        <v>1164</v>
      </c>
      <c r="F76" s="794" t="s">
        <v>1140</v>
      </c>
      <c r="G76" s="794" t="s">
        <v>1198</v>
      </c>
      <c r="H76" s="794" t="s">
        <v>568</v>
      </c>
      <c r="I76" s="794" t="s">
        <v>1205</v>
      </c>
      <c r="J76" s="794" t="s">
        <v>1200</v>
      </c>
      <c r="K76" s="794" t="s">
        <v>1201</v>
      </c>
      <c r="L76" s="797">
        <v>132.97999999999999</v>
      </c>
      <c r="M76" s="797">
        <v>398.93999999999994</v>
      </c>
      <c r="N76" s="794">
        <v>3</v>
      </c>
      <c r="O76" s="798">
        <v>3</v>
      </c>
      <c r="P76" s="797">
        <v>132.97999999999999</v>
      </c>
      <c r="Q76" s="799">
        <v>0.33333333333333337</v>
      </c>
      <c r="R76" s="794">
        <v>1</v>
      </c>
      <c r="S76" s="799">
        <v>0.33333333333333331</v>
      </c>
      <c r="T76" s="798">
        <v>1</v>
      </c>
      <c r="U76" s="800">
        <v>0.33333333333333331</v>
      </c>
    </row>
    <row r="77" spans="1:21" ht="14.4" customHeight="1" x14ac:dyDescent="0.3">
      <c r="A77" s="793">
        <v>25</v>
      </c>
      <c r="B77" s="794" t="s">
        <v>1053</v>
      </c>
      <c r="C77" s="794" t="s">
        <v>1144</v>
      </c>
      <c r="D77" s="795" t="s">
        <v>1478</v>
      </c>
      <c r="E77" s="796" t="s">
        <v>1164</v>
      </c>
      <c r="F77" s="794" t="s">
        <v>1140</v>
      </c>
      <c r="G77" s="794" t="s">
        <v>1206</v>
      </c>
      <c r="H77" s="794" t="s">
        <v>851</v>
      </c>
      <c r="I77" s="794" t="s">
        <v>1207</v>
      </c>
      <c r="J77" s="794" t="s">
        <v>809</v>
      </c>
      <c r="K77" s="794" t="s">
        <v>1208</v>
      </c>
      <c r="L77" s="797">
        <v>48.42</v>
      </c>
      <c r="M77" s="797">
        <v>48.42</v>
      </c>
      <c r="N77" s="794">
        <v>1</v>
      </c>
      <c r="O77" s="798">
        <v>1</v>
      </c>
      <c r="P77" s="797"/>
      <c r="Q77" s="799">
        <v>0</v>
      </c>
      <c r="R77" s="794"/>
      <c r="S77" s="799">
        <v>0</v>
      </c>
      <c r="T77" s="798"/>
      <c r="U77" s="800">
        <v>0</v>
      </c>
    </row>
    <row r="78" spans="1:21" ht="14.4" customHeight="1" x14ac:dyDescent="0.3">
      <c r="A78" s="793">
        <v>25</v>
      </c>
      <c r="B78" s="794" t="s">
        <v>1053</v>
      </c>
      <c r="C78" s="794" t="s">
        <v>1144</v>
      </c>
      <c r="D78" s="795" t="s">
        <v>1478</v>
      </c>
      <c r="E78" s="796" t="s">
        <v>1164</v>
      </c>
      <c r="F78" s="794" t="s">
        <v>1140</v>
      </c>
      <c r="G78" s="794" t="s">
        <v>1206</v>
      </c>
      <c r="H78" s="794" t="s">
        <v>568</v>
      </c>
      <c r="I78" s="794" t="s">
        <v>808</v>
      </c>
      <c r="J78" s="794" t="s">
        <v>809</v>
      </c>
      <c r="K78" s="794" t="s">
        <v>1209</v>
      </c>
      <c r="L78" s="797">
        <v>48.42</v>
      </c>
      <c r="M78" s="797">
        <v>48.42</v>
      </c>
      <c r="N78" s="794">
        <v>1</v>
      </c>
      <c r="O78" s="798">
        <v>1</v>
      </c>
      <c r="P78" s="797">
        <v>48.42</v>
      </c>
      <c r="Q78" s="799">
        <v>1</v>
      </c>
      <c r="R78" s="794">
        <v>1</v>
      </c>
      <c r="S78" s="799">
        <v>1</v>
      </c>
      <c r="T78" s="798">
        <v>1</v>
      </c>
      <c r="U78" s="800">
        <v>1</v>
      </c>
    </row>
    <row r="79" spans="1:21" ht="14.4" customHeight="1" x14ac:dyDescent="0.3">
      <c r="A79" s="793">
        <v>25</v>
      </c>
      <c r="B79" s="794" t="s">
        <v>1053</v>
      </c>
      <c r="C79" s="794" t="s">
        <v>1144</v>
      </c>
      <c r="D79" s="795" t="s">
        <v>1478</v>
      </c>
      <c r="E79" s="796" t="s">
        <v>1164</v>
      </c>
      <c r="F79" s="794" t="s">
        <v>1140</v>
      </c>
      <c r="G79" s="794" t="s">
        <v>1309</v>
      </c>
      <c r="H79" s="794" t="s">
        <v>568</v>
      </c>
      <c r="I79" s="794" t="s">
        <v>1310</v>
      </c>
      <c r="J79" s="794" t="s">
        <v>1311</v>
      </c>
      <c r="K79" s="794" t="s">
        <v>1312</v>
      </c>
      <c r="L79" s="797">
        <v>0</v>
      </c>
      <c r="M79" s="797">
        <v>0</v>
      </c>
      <c r="N79" s="794">
        <v>3</v>
      </c>
      <c r="O79" s="798">
        <v>0.5</v>
      </c>
      <c r="P79" s="797">
        <v>0</v>
      </c>
      <c r="Q79" s="799"/>
      <c r="R79" s="794">
        <v>3</v>
      </c>
      <c r="S79" s="799">
        <v>1</v>
      </c>
      <c r="T79" s="798">
        <v>0.5</v>
      </c>
      <c r="U79" s="800">
        <v>1</v>
      </c>
    </row>
    <row r="80" spans="1:21" ht="14.4" customHeight="1" x14ac:dyDescent="0.3">
      <c r="A80" s="793">
        <v>25</v>
      </c>
      <c r="B80" s="794" t="s">
        <v>1053</v>
      </c>
      <c r="C80" s="794" t="s">
        <v>1144</v>
      </c>
      <c r="D80" s="795" t="s">
        <v>1478</v>
      </c>
      <c r="E80" s="796" t="s">
        <v>1165</v>
      </c>
      <c r="F80" s="794" t="s">
        <v>1140</v>
      </c>
      <c r="G80" s="794" t="s">
        <v>1313</v>
      </c>
      <c r="H80" s="794" t="s">
        <v>568</v>
      </c>
      <c r="I80" s="794" t="s">
        <v>1314</v>
      </c>
      <c r="J80" s="794" t="s">
        <v>1315</v>
      </c>
      <c r="K80" s="794" t="s">
        <v>1316</v>
      </c>
      <c r="L80" s="797">
        <v>0</v>
      </c>
      <c r="M80" s="797">
        <v>0</v>
      </c>
      <c r="N80" s="794">
        <v>1</v>
      </c>
      <c r="O80" s="798">
        <v>1</v>
      </c>
      <c r="P80" s="797">
        <v>0</v>
      </c>
      <c r="Q80" s="799"/>
      <c r="R80" s="794">
        <v>1</v>
      </c>
      <c r="S80" s="799">
        <v>1</v>
      </c>
      <c r="T80" s="798">
        <v>1</v>
      </c>
      <c r="U80" s="800">
        <v>1</v>
      </c>
    </row>
    <row r="81" spans="1:21" ht="14.4" customHeight="1" x14ac:dyDescent="0.3">
      <c r="A81" s="793">
        <v>25</v>
      </c>
      <c r="B81" s="794" t="s">
        <v>1053</v>
      </c>
      <c r="C81" s="794" t="s">
        <v>1144</v>
      </c>
      <c r="D81" s="795" t="s">
        <v>1478</v>
      </c>
      <c r="E81" s="796" t="s">
        <v>1170</v>
      </c>
      <c r="F81" s="794" t="s">
        <v>1140</v>
      </c>
      <c r="G81" s="794" t="s">
        <v>1187</v>
      </c>
      <c r="H81" s="794" t="s">
        <v>568</v>
      </c>
      <c r="I81" s="794" t="s">
        <v>1223</v>
      </c>
      <c r="J81" s="794" t="s">
        <v>1224</v>
      </c>
      <c r="K81" s="794" t="s">
        <v>1225</v>
      </c>
      <c r="L81" s="797">
        <v>154.36000000000001</v>
      </c>
      <c r="M81" s="797">
        <v>1697.96</v>
      </c>
      <c r="N81" s="794">
        <v>11</v>
      </c>
      <c r="O81" s="798">
        <v>10.5</v>
      </c>
      <c r="P81" s="797">
        <v>1080.52</v>
      </c>
      <c r="Q81" s="799">
        <v>0.63636363636363635</v>
      </c>
      <c r="R81" s="794">
        <v>7</v>
      </c>
      <c r="S81" s="799">
        <v>0.63636363636363635</v>
      </c>
      <c r="T81" s="798">
        <v>6.5</v>
      </c>
      <c r="U81" s="800">
        <v>0.61904761904761907</v>
      </c>
    </row>
    <row r="82" spans="1:21" ht="14.4" customHeight="1" x14ac:dyDescent="0.3">
      <c r="A82" s="793">
        <v>25</v>
      </c>
      <c r="B82" s="794" t="s">
        <v>1053</v>
      </c>
      <c r="C82" s="794" t="s">
        <v>1144</v>
      </c>
      <c r="D82" s="795" t="s">
        <v>1478</v>
      </c>
      <c r="E82" s="796" t="s">
        <v>1170</v>
      </c>
      <c r="F82" s="794" t="s">
        <v>1140</v>
      </c>
      <c r="G82" s="794" t="s">
        <v>1187</v>
      </c>
      <c r="H82" s="794" t="s">
        <v>851</v>
      </c>
      <c r="I82" s="794" t="s">
        <v>955</v>
      </c>
      <c r="J82" s="794" t="s">
        <v>1102</v>
      </c>
      <c r="K82" s="794" t="s">
        <v>1103</v>
      </c>
      <c r="L82" s="797">
        <v>154.36000000000001</v>
      </c>
      <c r="M82" s="797">
        <v>5248.2400000000025</v>
      </c>
      <c r="N82" s="794">
        <v>34</v>
      </c>
      <c r="O82" s="798">
        <v>32.5</v>
      </c>
      <c r="P82" s="797">
        <v>2315.400000000001</v>
      </c>
      <c r="Q82" s="799">
        <v>0.44117647058823528</v>
      </c>
      <c r="R82" s="794">
        <v>15</v>
      </c>
      <c r="S82" s="799">
        <v>0.44117647058823528</v>
      </c>
      <c r="T82" s="798">
        <v>14</v>
      </c>
      <c r="U82" s="800">
        <v>0.43076923076923079</v>
      </c>
    </row>
    <row r="83" spans="1:21" ht="14.4" customHeight="1" x14ac:dyDescent="0.3">
      <c r="A83" s="793">
        <v>25</v>
      </c>
      <c r="B83" s="794" t="s">
        <v>1053</v>
      </c>
      <c r="C83" s="794" t="s">
        <v>1144</v>
      </c>
      <c r="D83" s="795" t="s">
        <v>1478</v>
      </c>
      <c r="E83" s="796" t="s">
        <v>1170</v>
      </c>
      <c r="F83" s="794" t="s">
        <v>1140</v>
      </c>
      <c r="G83" s="794" t="s">
        <v>1187</v>
      </c>
      <c r="H83" s="794" t="s">
        <v>851</v>
      </c>
      <c r="I83" s="794" t="s">
        <v>1317</v>
      </c>
      <c r="J83" s="794" t="s">
        <v>1318</v>
      </c>
      <c r="K83" s="794" t="s">
        <v>1319</v>
      </c>
      <c r="L83" s="797">
        <v>111.22</v>
      </c>
      <c r="M83" s="797">
        <v>111.22</v>
      </c>
      <c r="N83" s="794">
        <v>1</v>
      </c>
      <c r="O83" s="798">
        <v>1</v>
      </c>
      <c r="P83" s="797">
        <v>111.22</v>
      </c>
      <c r="Q83" s="799">
        <v>1</v>
      </c>
      <c r="R83" s="794">
        <v>1</v>
      </c>
      <c r="S83" s="799">
        <v>1</v>
      </c>
      <c r="T83" s="798">
        <v>1</v>
      </c>
      <c r="U83" s="800">
        <v>1</v>
      </c>
    </row>
    <row r="84" spans="1:21" ht="14.4" customHeight="1" x14ac:dyDescent="0.3">
      <c r="A84" s="793">
        <v>25</v>
      </c>
      <c r="B84" s="794" t="s">
        <v>1053</v>
      </c>
      <c r="C84" s="794" t="s">
        <v>1144</v>
      </c>
      <c r="D84" s="795" t="s">
        <v>1478</v>
      </c>
      <c r="E84" s="796" t="s">
        <v>1170</v>
      </c>
      <c r="F84" s="794" t="s">
        <v>1140</v>
      </c>
      <c r="G84" s="794" t="s">
        <v>1187</v>
      </c>
      <c r="H84" s="794" t="s">
        <v>568</v>
      </c>
      <c r="I84" s="794" t="s">
        <v>1320</v>
      </c>
      <c r="J84" s="794" t="s">
        <v>1224</v>
      </c>
      <c r="K84" s="794" t="s">
        <v>1103</v>
      </c>
      <c r="L84" s="797">
        <v>154.36000000000001</v>
      </c>
      <c r="M84" s="797">
        <v>463.08000000000004</v>
      </c>
      <c r="N84" s="794">
        <v>3</v>
      </c>
      <c r="O84" s="798">
        <v>2.5</v>
      </c>
      <c r="P84" s="797">
        <v>154.36000000000001</v>
      </c>
      <c r="Q84" s="799">
        <v>0.33333333333333331</v>
      </c>
      <c r="R84" s="794">
        <v>1</v>
      </c>
      <c r="S84" s="799">
        <v>0.33333333333333331</v>
      </c>
      <c r="T84" s="798">
        <v>0.5</v>
      </c>
      <c r="U84" s="800">
        <v>0.2</v>
      </c>
    </row>
    <row r="85" spans="1:21" ht="14.4" customHeight="1" x14ac:dyDescent="0.3">
      <c r="A85" s="793">
        <v>25</v>
      </c>
      <c r="B85" s="794" t="s">
        <v>1053</v>
      </c>
      <c r="C85" s="794" t="s">
        <v>1144</v>
      </c>
      <c r="D85" s="795" t="s">
        <v>1478</v>
      </c>
      <c r="E85" s="796" t="s">
        <v>1170</v>
      </c>
      <c r="F85" s="794" t="s">
        <v>1140</v>
      </c>
      <c r="G85" s="794" t="s">
        <v>1321</v>
      </c>
      <c r="H85" s="794" t="s">
        <v>851</v>
      </c>
      <c r="I85" s="794" t="s">
        <v>1322</v>
      </c>
      <c r="J85" s="794" t="s">
        <v>1323</v>
      </c>
      <c r="K85" s="794" t="s">
        <v>1324</v>
      </c>
      <c r="L85" s="797">
        <v>141.09</v>
      </c>
      <c r="M85" s="797">
        <v>141.09</v>
      </c>
      <c r="N85" s="794">
        <v>1</v>
      </c>
      <c r="O85" s="798">
        <v>1</v>
      </c>
      <c r="P85" s="797">
        <v>141.09</v>
      </c>
      <c r="Q85" s="799">
        <v>1</v>
      </c>
      <c r="R85" s="794">
        <v>1</v>
      </c>
      <c r="S85" s="799">
        <v>1</v>
      </c>
      <c r="T85" s="798">
        <v>1</v>
      </c>
      <c r="U85" s="800">
        <v>1</v>
      </c>
    </row>
    <row r="86" spans="1:21" ht="14.4" customHeight="1" x14ac:dyDescent="0.3">
      <c r="A86" s="793">
        <v>25</v>
      </c>
      <c r="B86" s="794" t="s">
        <v>1053</v>
      </c>
      <c r="C86" s="794" t="s">
        <v>1144</v>
      </c>
      <c r="D86" s="795" t="s">
        <v>1478</v>
      </c>
      <c r="E86" s="796" t="s">
        <v>1170</v>
      </c>
      <c r="F86" s="794" t="s">
        <v>1140</v>
      </c>
      <c r="G86" s="794" t="s">
        <v>1313</v>
      </c>
      <c r="H86" s="794" t="s">
        <v>568</v>
      </c>
      <c r="I86" s="794" t="s">
        <v>1325</v>
      </c>
      <c r="J86" s="794" t="s">
        <v>1315</v>
      </c>
      <c r="K86" s="794" t="s">
        <v>1326</v>
      </c>
      <c r="L86" s="797">
        <v>58.86</v>
      </c>
      <c r="M86" s="797">
        <v>58.86</v>
      </c>
      <c r="N86" s="794">
        <v>1</v>
      </c>
      <c r="O86" s="798">
        <v>1</v>
      </c>
      <c r="P86" s="797">
        <v>58.86</v>
      </c>
      <c r="Q86" s="799">
        <v>1</v>
      </c>
      <c r="R86" s="794">
        <v>1</v>
      </c>
      <c r="S86" s="799">
        <v>1</v>
      </c>
      <c r="T86" s="798">
        <v>1</v>
      </c>
      <c r="U86" s="800">
        <v>1</v>
      </c>
    </row>
    <row r="87" spans="1:21" ht="14.4" customHeight="1" x14ac:dyDescent="0.3">
      <c r="A87" s="793">
        <v>25</v>
      </c>
      <c r="B87" s="794" t="s">
        <v>1053</v>
      </c>
      <c r="C87" s="794" t="s">
        <v>1144</v>
      </c>
      <c r="D87" s="795" t="s">
        <v>1478</v>
      </c>
      <c r="E87" s="796" t="s">
        <v>1170</v>
      </c>
      <c r="F87" s="794" t="s">
        <v>1140</v>
      </c>
      <c r="G87" s="794" t="s">
        <v>1327</v>
      </c>
      <c r="H87" s="794" t="s">
        <v>568</v>
      </c>
      <c r="I87" s="794" t="s">
        <v>1328</v>
      </c>
      <c r="J87" s="794" t="s">
        <v>1329</v>
      </c>
      <c r="K87" s="794" t="s">
        <v>1330</v>
      </c>
      <c r="L87" s="797">
        <v>115.26</v>
      </c>
      <c r="M87" s="797">
        <v>115.26</v>
      </c>
      <c r="N87" s="794">
        <v>1</v>
      </c>
      <c r="O87" s="798">
        <v>1</v>
      </c>
      <c r="P87" s="797">
        <v>115.26</v>
      </c>
      <c r="Q87" s="799">
        <v>1</v>
      </c>
      <c r="R87" s="794">
        <v>1</v>
      </c>
      <c r="S87" s="799">
        <v>1</v>
      </c>
      <c r="T87" s="798">
        <v>1</v>
      </c>
      <c r="U87" s="800">
        <v>1</v>
      </c>
    </row>
    <row r="88" spans="1:21" ht="14.4" customHeight="1" x14ac:dyDescent="0.3">
      <c r="A88" s="793">
        <v>25</v>
      </c>
      <c r="B88" s="794" t="s">
        <v>1053</v>
      </c>
      <c r="C88" s="794" t="s">
        <v>1144</v>
      </c>
      <c r="D88" s="795" t="s">
        <v>1478</v>
      </c>
      <c r="E88" s="796" t="s">
        <v>1170</v>
      </c>
      <c r="F88" s="794" t="s">
        <v>1140</v>
      </c>
      <c r="G88" s="794" t="s">
        <v>1275</v>
      </c>
      <c r="H88" s="794" t="s">
        <v>568</v>
      </c>
      <c r="I88" s="794" t="s">
        <v>1331</v>
      </c>
      <c r="J88" s="794" t="s">
        <v>1332</v>
      </c>
      <c r="K88" s="794" t="s">
        <v>1333</v>
      </c>
      <c r="L88" s="797">
        <v>0</v>
      </c>
      <c r="M88" s="797">
        <v>0</v>
      </c>
      <c r="N88" s="794">
        <v>1</v>
      </c>
      <c r="O88" s="798">
        <v>1</v>
      </c>
      <c r="P88" s="797"/>
      <c r="Q88" s="799"/>
      <c r="R88" s="794"/>
      <c r="S88" s="799">
        <v>0</v>
      </c>
      <c r="T88" s="798"/>
      <c r="U88" s="800">
        <v>0</v>
      </c>
    </row>
    <row r="89" spans="1:21" ht="14.4" customHeight="1" x14ac:dyDescent="0.3">
      <c r="A89" s="793">
        <v>25</v>
      </c>
      <c r="B89" s="794" t="s">
        <v>1053</v>
      </c>
      <c r="C89" s="794" t="s">
        <v>1144</v>
      </c>
      <c r="D89" s="795" t="s">
        <v>1478</v>
      </c>
      <c r="E89" s="796" t="s">
        <v>1170</v>
      </c>
      <c r="F89" s="794" t="s">
        <v>1140</v>
      </c>
      <c r="G89" s="794" t="s">
        <v>1334</v>
      </c>
      <c r="H89" s="794" t="s">
        <v>568</v>
      </c>
      <c r="I89" s="794" t="s">
        <v>1335</v>
      </c>
      <c r="J89" s="794" t="s">
        <v>1336</v>
      </c>
      <c r="K89" s="794" t="s">
        <v>1337</v>
      </c>
      <c r="L89" s="797">
        <v>27.28</v>
      </c>
      <c r="M89" s="797">
        <v>27.28</v>
      </c>
      <c r="N89" s="794">
        <v>1</v>
      </c>
      <c r="O89" s="798">
        <v>1</v>
      </c>
      <c r="P89" s="797">
        <v>27.28</v>
      </c>
      <c r="Q89" s="799">
        <v>1</v>
      </c>
      <c r="R89" s="794">
        <v>1</v>
      </c>
      <c r="S89" s="799">
        <v>1</v>
      </c>
      <c r="T89" s="798">
        <v>1</v>
      </c>
      <c r="U89" s="800">
        <v>1</v>
      </c>
    </row>
    <row r="90" spans="1:21" ht="14.4" customHeight="1" x14ac:dyDescent="0.3">
      <c r="A90" s="793">
        <v>25</v>
      </c>
      <c r="B90" s="794" t="s">
        <v>1053</v>
      </c>
      <c r="C90" s="794" t="s">
        <v>1144</v>
      </c>
      <c r="D90" s="795" t="s">
        <v>1478</v>
      </c>
      <c r="E90" s="796" t="s">
        <v>1170</v>
      </c>
      <c r="F90" s="794" t="s">
        <v>1140</v>
      </c>
      <c r="G90" s="794" t="s">
        <v>1198</v>
      </c>
      <c r="H90" s="794" t="s">
        <v>568</v>
      </c>
      <c r="I90" s="794" t="s">
        <v>1199</v>
      </c>
      <c r="J90" s="794" t="s">
        <v>1200</v>
      </c>
      <c r="K90" s="794" t="s">
        <v>1201</v>
      </c>
      <c r="L90" s="797">
        <v>132.97999999999999</v>
      </c>
      <c r="M90" s="797">
        <v>531.91999999999996</v>
      </c>
      <c r="N90" s="794">
        <v>4</v>
      </c>
      <c r="O90" s="798">
        <v>3</v>
      </c>
      <c r="P90" s="797">
        <v>398.93999999999994</v>
      </c>
      <c r="Q90" s="799">
        <v>0.75</v>
      </c>
      <c r="R90" s="794">
        <v>3</v>
      </c>
      <c r="S90" s="799">
        <v>0.75</v>
      </c>
      <c r="T90" s="798">
        <v>2</v>
      </c>
      <c r="U90" s="800">
        <v>0.66666666666666663</v>
      </c>
    </row>
    <row r="91" spans="1:21" ht="14.4" customHeight="1" x14ac:dyDescent="0.3">
      <c r="A91" s="793">
        <v>25</v>
      </c>
      <c r="B91" s="794" t="s">
        <v>1053</v>
      </c>
      <c r="C91" s="794" t="s">
        <v>1144</v>
      </c>
      <c r="D91" s="795" t="s">
        <v>1478</v>
      </c>
      <c r="E91" s="796" t="s">
        <v>1170</v>
      </c>
      <c r="F91" s="794" t="s">
        <v>1140</v>
      </c>
      <c r="G91" s="794" t="s">
        <v>1198</v>
      </c>
      <c r="H91" s="794" t="s">
        <v>568</v>
      </c>
      <c r="I91" s="794" t="s">
        <v>1205</v>
      </c>
      <c r="J91" s="794" t="s">
        <v>1200</v>
      </c>
      <c r="K91" s="794" t="s">
        <v>1201</v>
      </c>
      <c r="L91" s="797">
        <v>132.97999999999999</v>
      </c>
      <c r="M91" s="797">
        <v>797.87999999999988</v>
      </c>
      <c r="N91" s="794">
        <v>6</v>
      </c>
      <c r="O91" s="798">
        <v>4</v>
      </c>
      <c r="P91" s="797"/>
      <c r="Q91" s="799">
        <v>0</v>
      </c>
      <c r="R91" s="794"/>
      <c r="S91" s="799">
        <v>0</v>
      </c>
      <c r="T91" s="798"/>
      <c r="U91" s="800">
        <v>0</v>
      </c>
    </row>
    <row r="92" spans="1:21" ht="14.4" customHeight="1" x14ac:dyDescent="0.3">
      <c r="A92" s="793">
        <v>25</v>
      </c>
      <c r="B92" s="794" t="s">
        <v>1053</v>
      </c>
      <c r="C92" s="794" t="s">
        <v>1144</v>
      </c>
      <c r="D92" s="795" t="s">
        <v>1478</v>
      </c>
      <c r="E92" s="796" t="s">
        <v>1170</v>
      </c>
      <c r="F92" s="794" t="s">
        <v>1140</v>
      </c>
      <c r="G92" s="794" t="s">
        <v>1338</v>
      </c>
      <c r="H92" s="794" t="s">
        <v>568</v>
      </c>
      <c r="I92" s="794" t="s">
        <v>1339</v>
      </c>
      <c r="J92" s="794" t="s">
        <v>1340</v>
      </c>
      <c r="K92" s="794" t="s">
        <v>1341</v>
      </c>
      <c r="L92" s="797">
        <v>69.59</v>
      </c>
      <c r="M92" s="797">
        <v>69.59</v>
      </c>
      <c r="N92" s="794">
        <v>1</v>
      </c>
      <c r="O92" s="798">
        <v>1</v>
      </c>
      <c r="P92" s="797"/>
      <c r="Q92" s="799">
        <v>0</v>
      </c>
      <c r="R92" s="794"/>
      <c r="S92" s="799">
        <v>0</v>
      </c>
      <c r="T92" s="798"/>
      <c r="U92" s="800">
        <v>0</v>
      </c>
    </row>
    <row r="93" spans="1:21" ht="14.4" customHeight="1" x14ac:dyDescent="0.3">
      <c r="A93" s="793">
        <v>25</v>
      </c>
      <c r="B93" s="794" t="s">
        <v>1053</v>
      </c>
      <c r="C93" s="794" t="s">
        <v>1144</v>
      </c>
      <c r="D93" s="795" t="s">
        <v>1478</v>
      </c>
      <c r="E93" s="796" t="s">
        <v>1170</v>
      </c>
      <c r="F93" s="794" t="s">
        <v>1140</v>
      </c>
      <c r="G93" s="794" t="s">
        <v>1206</v>
      </c>
      <c r="H93" s="794" t="s">
        <v>851</v>
      </c>
      <c r="I93" s="794" t="s">
        <v>1252</v>
      </c>
      <c r="J93" s="794" t="s">
        <v>809</v>
      </c>
      <c r="K93" s="794" t="s">
        <v>1253</v>
      </c>
      <c r="L93" s="797">
        <v>24.22</v>
      </c>
      <c r="M93" s="797">
        <v>72.66</v>
      </c>
      <c r="N93" s="794">
        <v>3</v>
      </c>
      <c r="O93" s="798">
        <v>1.5</v>
      </c>
      <c r="P93" s="797">
        <v>72.66</v>
      </c>
      <c r="Q93" s="799">
        <v>1</v>
      </c>
      <c r="R93" s="794">
        <v>3</v>
      </c>
      <c r="S93" s="799">
        <v>1</v>
      </c>
      <c r="T93" s="798">
        <v>1.5</v>
      </c>
      <c r="U93" s="800">
        <v>1</v>
      </c>
    </row>
    <row r="94" spans="1:21" ht="14.4" customHeight="1" x14ac:dyDescent="0.3">
      <c r="A94" s="793">
        <v>25</v>
      </c>
      <c r="B94" s="794" t="s">
        <v>1053</v>
      </c>
      <c r="C94" s="794" t="s">
        <v>1144</v>
      </c>
      <c r="D94" s="795" t="s">
        <v>1478</v>
      </c>
      <c r="E94" s="796" t="s">
        <v>1170</v>
      </c>
      <c r="F94" s="794" t="s">
        <v>1140</v>
      </c>
      <c r="G94" s="794" t="s">
        <v>1206</v>
      </c>
      <c r="H94" s="794" t="s">
        <v>568</v>
      </c>
      <c r="I94" s="794" t="s">
        <v>1342</v>
      </c>
      <c r="J94" s="794" t="s">
        <v>809</v>
      </c>
      <c r="K94" s="794" t="s">
        <v>1343</v>
      </c>
      <c r="L94" s="797">
        <v>0</v>
      </c>
      <c r="M94" s="797">
        <v>0</v>
      </c>
      <c r="N94" s="794">
        <v>1</v>
      </c>
      <c r="O94" s="798">
        <v>1</v>
      </c>
      <c r="P94" s="797"/>
      <c r="Q94" s="799"/>
      <c r="R94" s="794"/>
      <c r="S94" s="799">
        <v>0</v>
      </c>
      <c r="T94" s="798"/>
      <c r="U94" s="800">
        <v>0</v>
      </c>
    </row>
    <row r="95" spans="1:21" ht="14.4" customHeight="1" x14ac:dyDescent="0.3">
      <c r="A95" s="793">
        <v>25</v>
      </c>
      <c r="B95" s="794" t="s">
        <v>1053</v>
      </c>
      <c r="C95" s="794" t="s">
        <v>1144</v>
      </c>
      <c r="D95" s="795" t="s">
        <v>1478</v>
      </c>
      <c r="E95" s="796" t="s">
        <v>1170</v>
      </c>
      <c r="F95" s="794" t="s">
        <v>1140</v>
      </c>
      <c r="G95" s="794" t="s">
        <v>1206</v>
      </c>
      <c r="H95" s="794" t="s">
        <v>568</v>
      </c>
      <c r="I95" s="794" t="s">
        <v>1210</v>
      </c>
      <c r="J95" s="794" t="s">
        <v>809</v>
      </c>
      <c r="K95" s="794" t="s">
        <v>1211</v>
      </c>
      <c r="L95" s="797">
        <v>24.22</v>
      </c>
      <c r="M95" s="797">
        <v>48.44</v>
      </c>
      <c r="N95" s="794">
        <v>2</v>
      </c>
      <c r="O95" s="798">
        <v>2</v>
      </c>
      <c r="P95" s="797">
        <v>48.44</v>
      </c>
      <c r="Q95" s="799">
        <v>1</v>
      </c>
      <c r="R95" s="794">
        <v>2</v>
      </c>
      <c r="S95" s="799">
        <v>1</v>
      </c>
      <c r="T95" s="798">
        <v>2</v>
      </c>
      <c r="U95" s="800">
        <v>1</v>
      </c>
    </row>
    <row r="96" spans="1:21" ht="14.4" customHeight="1" x14ac:dyDescent="0.3">
      <c r="A96" s="793">
        <v>25</v>
      </c>
      <c r="B96" s="794" t="s">
        <v>1053</v>
      </c>
      <c r="C96" s="794" t="s">
        <v>1144</v>
      </c>
      <c r="D96" s="795" t="s">
        <v>1478</v>
      </c>
      <c r="E96" s="796" t="s">
        <v>1170</v>
      </c>
      <c r="F96" s="794" t="s">
        <v>1140</v>
      </c>
      <c r="G96" s="794" t="s">
        <v>1206</v>
      </c>
      <c r="H96" s="794" t="s">
        <v>568</v>
      </c>
      <c r="I96" s="794" t="s">
        <v>1344</v>
      </c>
      <c r="J96" s="794" t="s">
        <v>809</v>
      </c>
      <c r="K96" s="794" t="s">
        <v>1253</v>
      </c>
      <c r="L96" s="797">
        <v>24.22</v>
      </c>
      <c r="M96" s="797">
        <v>48.44</v>
      </c>
      <c r="N96" s="794">
        <v>2</v>
      </c>
      <c r="O96" s="798">
        <v>1</v>
      </c>
      <c r="P96" s="797">
        <v>24.22</v>
      </c>
      <c r="Q96" s="799">
        <v>0.5</v>
      </c>
      <c r="R96" s="794">
        <v>1</v>
      </c>
      <c r="S96" s="799">
        <v>0.5</v>
      </c>
      <c r="T96" s="798">
        <v>0.5</v>
      </c>
      <c r="U96" s="800">
        <v>0.5</v>
      </c>
    </row>
    <row r="97" spans="1:21" ht="14.4" customHeight="1" x14ac:dyDescent="0.3">
      <c r="A97" s="793">
        <v>25</v>
      </c>
      <c r="B97" s="794" t="s">
        <v>1053</v>
      </c>
      <c r="C97" s="794" t="s">
        <v>1144</v>
      </c>
      <c r="D97" s="795" t="s">
        <v>1478</v>
      </c>
      <c r="E97" s="796" t="s">
        <v>1170</v>
      </c>
      <c r="F97" s="794" t="s">
        <v>1140</v>
      </c>
      <c r="G97" s="794" t="s">
        <v>1202</v>
      </c>
      <c r="H97" s="794" t="s">
        <v>851</v>
      </c>
      <c r="I97" s="794" t="s">
        <v>865</v>
      </c>
      <c r="J97" s="794" t="s">
        <v>1203</v>
      </c>
      <c r="K97" s="794" t="s">
        <v>1204</v>
      </c>
      <c r="L97" s="797">
        <v>0</v>
      </c>
      <c r="M97" s="797">
        <v>0</v>
      </c>
      <c r="N97" s="794">
        <v>1</v>
      </c>
      <c r="O97" s="798">
        <v>1</v>
      </c>
      <c r="P97" s="797"/>
      <c r="Q97" s="799"/>
      <c r="R97" s="794"/>
      <c r="S97" s="799">
        <v>0</v>
      </c>
      <c r="T97" s="798"/>
      <c r="U97" s="800">
        <v>0</v>
      </c>
    </row>
    <row r="98" spans="1:21" ht="14.4" customHeight="1" x14ac:dyDescent="0.3">
      <c r="A98" s="793">
        <v>25</v>
      </c>
      <c r="B98" s="794" t="s">
        <v>1053</v>
      </c>
      <c r="C98" s="794" t="s">
        <v>1144</v>
      </c>
      <c r="D98" s="795" t="s">
        <v>1478</v>
      </c>
      <c r="E98" s="796" t="s">
        <v>1170</v>
      </c>
      <c r="F98" s="794" t="s">
        <v>1141</v>
      </c>
      <c r="G98" s="794" t="s">
        <v>1268</v>
      </c>
      <c r="H98" s="794" t="s">
        <v>568</v>
      </c>
      <c r="I98" s="794" t="s">
        <v>1269</v>
      </c>
      <c r="J98" s="794" t="s">
        <v>1165</v>
      </c>
      <c r="K98" s="794"/>
      <c r="L98" s="797">
        <v>0</v>
      </c>
      <c r="M98" s="797">
        <v>0</v>
      </c>
      <c r="N98" s="794">
        <v>2</v>
      </c>
      <c r="O98" s="798">
        <v>2</v>
      </c>
      <c r="P98" s="797">
        <v>0</v>
      </c>
      <c r="Q98" s="799"/>
      <c r="R98" s="794">
        <v>1</v>
      </c>
      <c r="S98" s="799">
        <v>0.5</v>
      </c>
      <c r="T98" s="798">
        <v>1</v>
      </c>
      <c r="U98" s="800">
        <v>0.5</v>
      </c>
    </row>
    <row r="99" spans="1:21" ht="14.4" customHeight="1" x14ac:dyDescent="0.3">
      <c r="A99" s="793">
        <v>25</v>
      </c>
      <c r="B99" s="794" t="s">
        <v>1053</v>
      </c>
      <c r="C99" s="794" t="s">
        <v>1144</v>
      </c>
      <c r="D99" s="795" t="s">
        <v>1478</v>
      </c>
      <c r="E99" s="796" t="s">
        <v>1171</v>
      </c>
      <c r="F99" s="794" t="s">
        <v>1140</v>
      </c>
      <c r="G99" s="794" t="s">
        <v>1187</v>
      </c>
      <c r="H99" s="794" t="s">
        <v>851</v>
      </c>
      <c r="I99" s="794" t="s">
        <v>955</v>
      </c>
      <c r="J99" s="794" t="s">
        <v>1102</v>
      </c>
      <c r="K99" s="794" t="s">
        <v>1103</v>
      </c>
      <c r="L99" s="797">
        <v>154.36000000000001</v>
      </c>
      <c r="M99" s="797">
        <v>1543.6000000000001</v>
      </c>
      <c r="N99" s="794">
        <v>10</v>
      </c>
      <c r="O99" s="798">
        <v>7</v>
      </c>
      <c r="P99" s="797">
        <v>771.80000000000007</v>
      </c>
      <c r="Q99" s="799">
        <v>0.5</v>
      </c>
      <c r="R99" s="794">
        <v>5</v>
      </c>
      <c r="S99" s="799">
        <v>0.5</v>
      </c>
      <c r="T99" s="798">
        <v>4</v>
      </c>
      <c r="U99" s="800">
        <v>0.5714285714285714</v>
      </c>
    </row>
    <row r="100" spans="1:21" ht="14.4" customHeight="1" x14ac:dyDescent="0.3">
      <c r="A100" s="793">
        <v>25</v>
      </c>
      <c r="B100" s="794" t="s">
        <v>1053</v>
      </c>
      <c r="C100" s="794" t="s">
        <v>1144</v>
      </c>
      <c r="D100" s="795" t="s">
        <v>1478</v>
      </c>
      <c r="E100" s="796" t="s">
        <v>1171</v>
      </c>
      <c r="F100" s="794" t="s">
        <v>1140</v>
      </c>
      <c r="G100" s="794" t="s">
        <v>1198</v>
      </c>
      <c r="H100" s="794" t="s">
        <v>568</v>
      </c>
      <c r="I100" s="794" t="s">
        <v>1205</v>
      </c>
      <c r="J100" s="794" t="s">
        <v>1200</v>
      </c>
      <c r="K100" s="794" t="s">
        <v>1201</v>
      </c>
      <c r="L100" s="797">
        <v>132.97999999999999</v>
      </c>
      <c r="M100" s="797">
        <v>398.93999999999994</v>
      </c>
      <c r="N100" s="794">
        <v>3</v>
      </c>
      <c r="O100" s="798">
        <v>1</v>
      </c>
      <c r="P100" s="797">
        <v>398.93999999999994</v>
      </c>
      <c r="Q100" s="799">
        <v>1</v>
      </c>
      <c r="R100" s="794">
        <v>3</v>
      </c>
      <c r="S100" s="799">
        <v>1</v>
      </c>
      <c r="T100" s="798">
        <v>1</v>
      </c>
      <c r="U100" s="800">
        <v>1</v>
      </c>
    </row>
    <row r="101" spans="1:21" ht="14.4" customHeight="1" x14ac:dyDescent="0.3">
      <c r="A101" s="793">
        <v>25</v>
      </c>
      <c r="B101" s="794" t="s">
        <v>1053</v>
      </c>
      <c r="C101" s="794" t="s">
        <v>1144</v>
      </c>
      <c r="D101" s="795" t="s">
        <v>1478</v>
      </c>
      <c r="E101" s="796" t="s">
        <v>1171</v>
      </c>
      <c r="F101" s="794" t="s">
        <v>1140</v>
      </c>
      <c r="G101" s="794" t="s">
        <v>1345</v>
      </c>
      <c r="H101" s="794" t="s">
        <v>568</v>
      </c>
      <c r="I101" s="794" t="s">
        <v>1346</v>
      </c>
      <c r="J101" s="794" t="s">
        <v>1347</v>
      </c>
      <c r="K101" s="794" t="s">
        <v>1348</v>
      </c>
      <c r="L101" s="797">
        <v>0</v>
      </c>
      <c r="M101" s="797">
        <v>0</v>
      </c>
      <c r="N101" s="794">
        <v>1</v>
      </c>
      <c r="O101" s="798">
        <v>1</v>
      </c>
      <c r="P101" s="797"/>
      <c r="Q101" s="799"/>
      <c r="R101" s="794"/>
      <c r="S101" s="799">
        <v>0</v>
      </c>
      <c r="T101" s="798"/>
      <c r="U101" s="800">
        <v>0</v>
      </c>
    </row>
    <row r="102" spans="1:21" ht="14.4" customHeight="1" x14ac:dyDescent="0.3">
      <c r="A102" s="793">
        <v>25</v>
      </c>
      <c r="B102" s="794" t="s">
        <v>1053</v>
      </c>
      <c r="C102" s="794" t="s">
        <v>1144</v>
      </c>
      <c r="D102" s="795" t="s">
        <v>1478</v>
      </c>
      <c r="E102" s="796" t="s">
        <v>1171</v>
      </c>
      <c r="F102" s="794" t="s">
        <v>1140</v>
      </c>
      <c r="G102" s="794" t="s">
        <v>1349</v>
      </c>
      <c r="H102" s="794" t="s">
        <v>568</v>
      </c>
      <c r="I102" s="794" t="s">
        <v>1350</v>
      </c>
      <c r="J102" s="794" t="s">
        <v>1351</v>
      </c>
      <c r="K102" s="794" t="s">
        <v>1352</v>
      </c>
      <c r="L102" s="797">
        <v>0</v>
      </c>
      <c r="M102" s="797">
        <v>0</v>
      </c>
      <c r="N102" s="794">
        <v>2</v>
      </c>
      <c r="O102" s="798">
        <v>1</v>
      </c>
      <c r="P102" s="797"/>
      <c r="Q102" s="799"/>
      <c r="R102" s="794"/>
      <c r="S102" s="799">
        <v>0</v>
      </c>
      <c r="T102" s="798"/>
      <c r="U102" s="800">
        <v>0</v>
      </c>
    </row>
    <row r="103" spans="1:21" ht="14.4" customHeight="1" x14ac:dyDescent="0.3">
      <c r="A103" s="793">
        <v>25</v>
      </c>
      <c r="B103" s="794" t="s">
        <v>1053</v>
      </c>
      <c r="C103" s="794" t="s">
        <v>1144</v>
      </c>
      <c r="D103" s="795" t="s">
        <v>1478</v>
      </c>
      <c r="E103" s="796" t="s">
        <v>1171</v>
      </c>
      <c r="F103" s="794" t="s">
        <v>1140</v>
      </c>
      <c r="G103" s="794" t="s">
        <v>1206</v>
      </c>
      <c r="H103" s="794" t="s">
        <v>851</v>
      </c>
      <c r="I103" s="794" t="s">
        <v>1252</v>
      </c>
      <c r="J103" s="794" t="s">
        <v>809</v>
      </c>
      <c r="K103" s="794" t="s">
        <v>1253</v>
      </c>
      <c r="L103" s="797">
        <v>24.22</v>
      </c>
      <c r="M103" s="797">
        <v>24.22</v>
      </c>
      <c r="N103" s="794">
        <v>1</v>
      </c>
      <c r="O103" s="798">
        <v>1</v>
      </c>
      <c r="P103" s="797">
        <v>24.22</v>
      </c>
      <c r="Q103" s="799">
        <v>1</v>
      </c>
      <c r="R103" s="794">
        <v>1</v>
      </c>
      <c r="S103" s="799">
        <v>1</v>
      </c>
      <c r="T103" s="798">
        <v>1</v>
      </c>
      <c r="U103" s="800">
        <v>1</v>
      </c>
    </row>
    <row r="104" spans="1:21" ht="14.4" customHeight="1" x14ac:dyDescent="0.3">
      <c r="A104" s="793">
        <v>25</v>
      </c>
      <c r="B104" s="794" t="s">
        <v>1053</v>
      </c>
      <c r="C104" s="794" t="s">
        <v>1144</v>
      </c>
      <c r="D104" s="795" t="s">
        <v>1478</v>
      </c>
      <c r="E104" s="796" t="s">
        <v>1175</v>
      </c>
      <c r="F104" s="794" t="s">
        <v>1140</v>
      </c>
      <c r="G104" s="794" t="s">
        <v>1187</v>
      </c>
      <c r="H104" s="794" t="s">
        <v>851</v>
      </c>
      <c r="I104" s="794" t="s">
        <v>955</v>
      </c>
      <c r="J104" s="794" t="s">
        <v>1102</v>
      </c>
      <c r="K104" s="794" t="s">
        <v>1103</v>
      </c>
      <c r="L104" s="797">
        <v>154.36000000000001</v>
      </c>
      <c r="M104" s="797">
        <v>1389.2400000000002</v>
      </c>
      <c r="N104" s="794">
        <v>9</v>
      </c>
      <c r="O104" s="798">
        <v>5.5</v>
      </c>
      <c r="P104" s="797">
        <v>463.08000000000004</v>
      </c>
      <c r="Q104" s="799">
        <v>0.33333333333333331</v>
      </c>
      <c r="R104" s="794">
        <v>3</v>
      </c>
      <c r="S104" s="799">
        <v>0.33333333333333331</v>
      </c>
      <c r="T104" s="798">
        <v>2</v>
      </c>
      <c r="U104" s="800">
        <v>0.36363636363636365</v>
      </c>
    </row>
    <row r="105" spans="1:21" ht="14.4" customHeight="1" x14ac:dyDescent="0.3">
      <c r="A105" s="793">
        <v>25</v>
      </c>
      <c r="B105" s="794" t="s">
        <v>1053</v>
      </c>
      <c r="C105" s="794" t="s">
        <v>1144</v>
      </c>
      <c r="D105" s="795" t="s">
        <v>1478</v>
      </c>
      <c r="E105" s="796" t="s">
        <v>1175</v>
      </c>
      <c r="F105" s="794" t="s">
        <v>1140</v>
      </c>
      <c r="G105" s="794" t="s">
        <v>1226</v>
      </c>
      <c r="H105" s="794" t="s">
        <v>568</v>
      </c>
      <c r="I105" s="794" t="s">
        <v>1227</v>
      </c>
      <c r="J105" s="794" t="s">
        <v>1228</v>
      </c>
      <c r="K105" s="794" t="s">
        <v>1229</v>
      </c>
      <c r="L105" s="797">
        <v>238.72</v>
      </c>
      <c r="M105" s="797">
        <v>238.72</v>
      </c>
      <c r="N105" s="794">
        <v>1</v>
      </c>
      <c r="O105" s="798">
        <v>1</v>
      </c>
      <c r="P105" s="797">
        <v>238.72</v>
      </c>
      <c r="Q105" s="799">
        <v>1</v>
      </c>
      <c r="R105" s="794">
        <v>1</v>
      </c>
      <c r="S105" s="799">
        <v>1</v>
      </c>
      <c r="T105" s="798">
        <v>1</v>
      </c>
      <c r="U105" s="800">
        <v>1</v>
      </c>
    </row>
    <row r="106" spans="1:21" ht="14.4" customHeight="1" x14ac:dyDescent="0.3">
      <c r="A106" s="793">
        <v>25</v>
      </c>
      <c r="B106" s="794" t="s">
        <v>1053</v>
      </c>
      <c r="C106" s="794" t="s">
        <v>1144</v>
      </c>
      <c r="D106" s="795" t="s">
        <v>1478</v>
      </c>
      <c r="E106" s="796" t="s">
        <v>1175</v>
      </c>
      <c r="F106" s="794" t="s">
        <v>1140</v>
      </c>
      <c r="G106" s="794" t="s">
        <v>1212</v>
      </c>
      <c r="H106" s="794" t="s">
        <v>568</v>
      </c>
      <c r="I106" s="794" t="s">
        <v>1283</v>
      </c>
      <c r="J106" s="794" t="s">
        <v>1284</v>
      </c>
      <c r="K106" s="794" t="s">
        <v>1285</v>
      </c>
      <c r="L106" s="797">
        <v>0</v>
      </c>
      <c r="M106" s="797">
        <v>0</v>
      </c>
      <c r="N106" s="794">
        <v>1</v>
      </c>
      <c r="O106" s="798">
        <v>0.5</v>
      </c>
      <c r="P106" s="797"/>
      <c r="Q106" s="799"/>
      <c r="R106" s="794"/>
      <c r="S106" s="799">
        <v>0</v>
      </c>
      <c r="T106" s="798"/>
      <c r="U106" s="800">
        <v>0</v>
      </c>
    </row>
    <row r="107" spans="1:21" ht="14.4" customHeight="1" x14ac:dyDescent="0.3">
      <c r="A107" s="793">
        <v>25</v>
      </c>
      <c r="B107" s="794" t="s">
        <v>1053</v>
      </c>
      <c r="C107" s="794" t="s">
        <v>1144</v>
      </c>
      <c r="D107" s="795" t="s">
        <v>1478</v>
      </c>
      <c r="E107" s="796" t="s">
        <v>1175</v>
      </c>
      <c r="F107" s="794" t="s">
        <v>1140</v>
      </c>
      <c r="G107" s="794" t="s">
        <v>1288</v>
      </c>
      <c r="H107" s="794" t="s">
        <v>568</v>
      </c>
      <c r="I107" s="794" t="s">
        <v>1289</v>
      </c>
      <c r="J107" s="794" t="s">
        <v>1290</v>
      </c>
      <c r="K107" s="794" t="s">
        <v>1291</v>
      </c>
      <c r="L107" s="797">
        <v>38.56</v>
      </c>
      <c r="M107" s="797">
        <v>38.56</v>
      </c>
      <c r="N107" s="794">
        <v>1</v>
      </c>
      <c r="O107" s="798">
        <v>1</v>
      </c>
      <c r="P107" s="797"/>
      <c r="Q107" s="799">
        <v>0</v>
      </c>
      <c r="R107" s="794"/>
      <c r="S107" s="799">
        <v>0</v>
      </c>
      <c r="T107" s="798"/>
      <c r="U107" s="800">
        <v>0</v>
      </c>
    </row>
    <row r="108" spans="1:21" ht="14.4" customHeight="1" x14ac:dyDescent="0.3">
      <c r="A108" s="793">
        <v>25</v>
      </c>
      <c r="B108" s="794" t="s">
        <v>1053</v>
      </c>
      <c r="C108" s="794" t="s">
        <v>1144</v>
      </c>
      <c r="D108" s="795" t="s">
        <v>1478</v>
      </c>
      <c r="E108" s="796" t="s">
        <v>1175</v>
      </c>
      <c r="F108" s="794" t="s">
        <v>1140</v>
      </c>
      <c r="G108" s="794" t="s">
        <v>1206</v>
      </c>
      <c r="H108" s="794" t="s">
        <v>851</v>
      </c>
      <c r="I108" s="794" t="s">
        <v>1252</v>
      </c>
      <c r="J108" s="794" t="s">
        <v>809</v>
      </c>
      <c r="K108" s="794" t="s">
        <v>1253</v>
      </c>
      <c r="L108" s="797">
        <v>24.22</v>
      </c>
      <c r="M108" s="797">
        <v>48.44</v>
      </c>
      <c r="N108" s="794">
        <v>2</v>
      </c>
      <c r="O108" s="798">
        <v>1.5</v>
      </c>
      <c r="P108" s="797">
        <v>24.22</v>
      </c>
      <c r="Q108" s="799">
        <v>0.5</v>
      </c>
      <c r="R108" s="794">
        <v>1</v>
      </c>
      <c r="S108" s="799">
        <v>0.5</v>
      </c>
      <c r="T108" s="798">
        <v>0.5</v>
      </c>
      <c r="U108" s="800">
        <v>0.33333333333333331</v>
      </c>
    </row>
    <row r="109" spans="1:21" ht="14.4" customHeight="1" x14ac:dyDescent="0.3">
      <c r="A109" s="793">
        <v>25</v>
      </c>
      <c r="B109" s="794" t="s">
        <v>1053</v>
      </c>
      <c r="C109" s="794" t="s">
        <v>1144</v>
      </c>
      <c r="D109" s="795" t="s">
        <v>1478</v>
      </c>
      <c r="E109" s="796" t="s">
        <v>1175</v>
      </c>
      <c r="F109" s="794" t="s">
        <v>1140</v>
      </c>
      <c r="G109" s="794" t="s">
        <v>1206</v>
      </c>
      <c r="H109" s="794" t="s">
        <v>851</v>
      </c>
      <c r="I109" s="794" t="s">
        <v>1207</v>
      </c>
      <c r="J109" s="794" t="s">
        <v>809</v>
      </c>
      <c r="K109" s="794" t="s">
        <v>1208</v>
      </c>
      <c r="L109" s="797">
        <v>48.42</v>
      </c>
      <c r="M109" s="797">
        <v>48.42</v>
      </c>
      <c r="N109" s="794">
        <v>1</v>
      </c>
      <c r="O109" s="798">
        <v>0.5</v>
      </c>
      <c r="P109" s="797"/>
      <c r="Q109" s="799">
        <v>0</v>
      </c>
      <c r="R109" s="794"/>
      <c r="S109" s="799">
        <v>0</v>
      </c>
      <c r="T109" s="798"/>
      <c r="U109" s="800">
        <v>0</v>
      </c>
    </row>
    <row r="110" spans="1:21" ht="14.4" customHeight="1" x14ac:dyDescent="0.3">
      <c r="A110" s="793">
        <v>25</v>
      </c>
      <c r="B110" s="794" t="s">
        <v>1053</v>
      </c>
      <c r="C110" s="794" t="s">
        <v>1144</v>
      </c>
      <c r="D110" s="795" t="s">
        <v>1478</v>
      </c>
      <c r="E110" s="796" t="s">
        <v>1175</v>
      </c>
      <c r="F110" s="794" t="s">
        <v>1140</v>
      </c>
      <c r="G110" s="794" t="s">
        <v>1206</v>
      </c>
      <c r="H110" s="794" t="s">
        <v>568</v>
      </c>
      <c r="I110" s="794" t="s">
        <v>808</v>
      </c>
      <c r="J110" s="794" t="s">
        <v>809</v>
      </c>
      <c r="K110" s="794" t="s">
        <v>1209</v>
      </c>
      <c r="L110" s="797">
        <v>48.42</v>
      </c>
      <c r="M110" s="797">
        <v>48.42</v>
      </c>
      <c r="N110" s="794">
        <v>1</v>
      </c>
      <c r="O110" s="798">
        <v>1</v>
      </c>
      <c r="P110" s="797">
        <v>48.42</v>
      </c>
      <c r="Q110" s="799">
        <v>1</v>
      </c>
      <c r="R110" s="794">
        <v>1</v>
      </c>
      <c r="S110" s="799">
        <v>1</v>
      </c>
      <c r="T110" s="798">
        <v>1</v>
      </c>
      <c r="U110" s="800">
        <v>1</v>
      </c>
    </row>
    <row r="111" spans="1:21" ht="14.4" customHeight="1" x14ac:dyDescent="0.3">
      <c r="A111" s="793">
        <v>25</v>
      </c>
      <c r="B111" s="794" t="s">
        <v>1053</v>
      </c>
      <c r="C111" s="794" t="s">
        <v>1144</v>
      </c>
      <c r="D111" s="795" t="s">
        <v>1478</v>
      </c>
      <c r="E111" s="796" t="s">
        <v>1175</v>
      </c>
      <c r="F111" s="794" t="s">
        <v>1140</v>
      </c>
      <c r="G111" s="794" t="s">
        <v>1206</v>
      </c>
      <c r="H111" s="794" t="s">
        <v>568</v>
      </c>
      <c r="I111" s="794" t="s">
        <v>1210</v>
      </c>
      <c r="J111" s="794" t="s">
        <v>809</v>
      </c>
      <c r="K111" s="794" t="s">
        <v>1211</v>
      </c>
      <c r="L111" s="797">
        <v>24.22</v>
      </c>
      <c r="M111" s="797">
        <v>96.88</v>
      </c>
      <c r="N111" s="794">
        <v>4</v>
      </c>
      <c r="O111" s="798">
        <v>2</v>
      </c>
      <c r="P111" s="797">
        <v>24.22</v>
      </c>
      <c r="Q111" s="799">
        <v>0.25</v>
      </c>
      <c r="R111" s="794">
        <v>1</v>
      </c>
      <c r="S111" s="799">
        <v>0.25</v>
      </c>
      <c r="T111" s="798">
        <v>0.5</v>
      </c>
      <c r="U111" s="800">
        <v>0.25</v>
      </c>
    </row>
    <row r="112" spans="1:21" ht="14.4" customHeight="1" x14ac:dyDescent="0.3">
      <c r="A112" s="793">
        <v>25</v>
      </c>
      <c r="B112" s="794" t="s">
        <v>1053</v>
      </c>
      <c r="C112" s="794" t="s">
        <v>1144</v>
      </c>
      <c r="D112" s="795" t="s">
        <v>1478</v>
      </c>
      <c r="E112" s="796" t="s">
        <v>1176</v>
      </c>
      <c r="F112" s="794" t="s">
        <v>1140</v>
      </c>
      <c r="G112" s="794" t="s">
        <v>1187</v>
      </c>
      <c r="H112" s="794" t="s">
        <v>851</v>
      </c>
      <c r="I112" s="794" t="s">
        <v>955</v>
      </c>
      <c r="J112" s="794" t="s">
        <v>1102</v>
      </c>
      <c r="K112" s="794" t="s">
        <v>1103</v>
      </c>
      <c r="L112" s="797">
        <v>154.36000000000001</v>
      </c>
      <c r="M112" s="797">
        <v>771.80000000000007</v>
      </c>
      <c r="N112" s="794">
        <v>5</v>
      </c>
      <c r="O112" s="798">
        <v>5</v>
      </c>
      <c r="P112" s="797">
        <v>308.72000000000003</v>
      </c>
      <c r="Q112" s="799">
        <v>0.4</v>
      </c>
      <c r="R112" s="794">
        <v>2</v>
      </c>
      <c r="S112" s="799">
        <v>0.4</v>
      </c>
      <c r="T112" s="798">
        <v>2</v>
      </c>
      <c r="U112" s="800">
        <v>0.4</v>
      </c>
    </row>
    <row r="113" spans="1:21" ht="14.4" customHeight="1" x14ac:dyDescent="0.3">
      <c r="A113" s="793">
        <v>25</v>
      </c>
      <c r="B113" s="794" t="s">
        <v>1053</v>
      </c>
      <c r="C113" s="794" t="s">
        <v>1144</v>
      </c>
      <c r="D113" s="795" t="s">
        <v>1478</v>
      </c>
      <c r="E113" s="796" t="s">
        <v>1176</v>
      </c>
      <c r="F113" s="794" t="s">
        <v>1140</v>
      </c>
      <c r="G113" s="794" t="s">
        <v>1353</v>
      </c>
      <c r="H113" s="794" t="s">
        <v>851</v>
      </c>
      <c r="I113" s="794" t="s">
        <v>1354</v>
      </c>
      <c r="J113" s="794" t="s">
        <v>1355</v>
      </c>
      <c r="K113" s="794" t="s">
        <v>1356</v>
      </c>
      <c r="L113" s="797">
        <v>42.57</v>
      </c>
      <c r="M113" s="797">
        <v>42.57</v>
      </c>
      <c r="N113" s="794">
        <v>1</v>
      </c>
      <c r="O113" s="798">
        <v>1</v>
      </c>
      <c r="P113" s="797"/>
      <c r="Q113" s="799">
        <v>0</v>
      </c>
      <c r="R113" s="794"/>
      <c r="S113" s="799">
        <v>0</v>
      </c>
      <c r="T113" s="798"/>
      <c r="U113" s="800">
        <v>0</v>
      </c>
    </row>
    <row r="114" spans="1:21" ht="14.4" customHeight="1" x14ac:dyDescent="0.3">
      <c r="A114" s="793">
        <v>25</v>
      </c>
      <c r="B114" s="794" t="s">
        <v>1053</v>
      </c>
      <c r="C114" s="794" t="s">
        <v>1144</v>
      </c>
      <c r="D114" s="795" t="s">
        <v>1478</v>
      </c>
      <c r="E114" s="796" t="s">
        <v>1176</v>
      </c>
      <c r="F114" s="794" t="s">
        <v>1140</v>
      </c>
      <c r="G114" s="794" t="s">
        <v>1357</v>
      </c>
      <c r="H114" s="794" t="s">
        <v>568</v>
      </c>
      <c r="I114" s="794" t="s">
        <v>1358</v>
      </c>
      <c r="J114" s="794" t="s">
        <v>1359</v>
      </c>
      <c r="K114" s="794" t="s">
        <v>1360</v>
      </c>
      <c r="L114" s="797">
        <v>0</v>
      </c>
      <c r="M114" s="797">
        <v>0</v>
      </c>
      <c r="N114" s="794">
        <v>1</v>
      </c>
      <c r="O114" s="798">
        <v>1</v>
      </c>
      <c r="P114" s="797">
        <v>0</v>
      </c>
      <c r="Q114" s="799"/>
      <c r="R114" s="794">
        <v>1</v>
      </c>
      <c r="S114" s="799">
        <v>1</v>
      </c>
      <c r="T114" s="798">
        <v>1</v>
      </c>
      <c r="U114" s="800">
        <v>1</v>
      </c>
    </row>
    <row r="115" spans="1:21" ht="14.4" customHeight="1" x14ac:dyDescent="0.3">
      <c r="A115" s="793">
        <v>25</v>
      </c>
      <c r="B115" s="794" t="s">
        <v>1053</v>
      </c>
      <c r="C115" s="794" t="s">
        <v>1144</v>
      </c>
      <c r="D115" s="795" t="s">
        <v>1478</v>
      </c>
      <c r="E115" s="796" t="s">
        <v>1176</v>
      </c>
      <c r="F115" s="794" t="s">
        <v>1140</v>
      </c>
      <c r="G115" s="794" t="s">
        <v>1230</v>
      </c>
      <c r="H115" s="794" t="s">
        <v>568</v>
      </c>
      <c r="I115" s="794" t="s">
        <v>662</v>
      </c>
      <c r="J115" s="794" t="s">
        <v>663</v>
      </c>
      <c r="K115" s="794" t="s">
        <v>1232</v>
      </c>
      <c r="L115" s="797">
        <v>107.27</v>
      </c>
      <c r="M115" s="797">
        <v>107.27</v>
      </c>
      <c r="N115" s="794">
        <v>1</v>
      </c>
      <c r="O115" s="798">
        <v>1</v>
      </c>
      <c r="P115" s="797">
        <v>107.27</v>
      </c>
      <c r="Q115" s="799">
        <v>1</v>
      </c>
      <c r="R115" s="794">
        <v>1</v>
      </c>
      <c r="S115" s="799">
        <v>1</v>
      </c>
      <c r="T115" s="798">
        <v>1</v>
      </c>
      <c r="U115" s="800">
        <v>1</v>
      </c>
    </row>
    <row r="116" spans="1:21" ht="14.4" customHeight="1" x14ac:dyDescent="0.3">
      <c r="A116" s="793">
        <v>25</v>
      </c>
      <c r="B116" s="794" t="s">
        <v>1053</v>
      </c>
      <c r="C116" s="794" t="s">
        <v>1144</v>
      </c>
      <c r="D116" s="795" t="s">
        <v>1478</v>
      </c>
      <c r="E116" s="796" t="s">
        <v>1176</v>
      </c>
      <c r="F116" s="794" t="s">
        <v>1140</v>
      </c>
      <c r="G116" s="794" t="s">
        <v>1198</v>
      </c>
      <c r="H116" s="794" t="s">
        <v>568</v>
      </c>
      <c r="I116" s="794" t="s">
        <v>1205</v>
      </c>
      <c r="J116" s="794" t="s">
        <v>1200</v>
      </c>
      <c r="K116" s="794" t="s">
        <v>1201</v>
      </c>
      <c r="L116" s="797">
        <v>132.97999999999999</v>
      </c>
      <c r="M116" s="797">
        <v>265.95999999999998</v>
      </c>
      <c r="N116" s="794">
        <v>2</v>
      </c>
      <c r="O116" s="798">
        <v>0.5</v>
      </c>
      <c r="P116" s="797">
        <v>265.95999999999998</v>
      </c>
      <c r="Q116" s="799">
        <v>1</v>
      </c>
      <c r="R116" s="794">
        <v>2</v>
      </c>
      <c r="S116" s="799">
        <v>1</v>
      </c>
      <c r="T116" s="798">
        <v>0.5</v>
      </c>
      <c r="U116" s="800">
        <v>1</v>
      </c>
    </row>
    <row r="117" spans="1:21" ht="14.4" customHeight="1" x14ac:dyDescent="0.3">
      <c r="A117" s="793">
        <v>25</v>
      </c>
      <c r="B117" s="794" t="s">
        <v>1053</v>
      </c>
      <c r="C117" s="794" t="s">
        <v>1144</v>
      </c>
      <c r="D117" s="795" t="s">
        <v>1478</v>
      </c>
      <c r="E117" s="796" t="s">
        <v>1176</v>
      </c>
      <c r="F117" s="794" t="s">
        <v>1140</v>
      </c>
      <c r="G117" s="794" t="s">
        <v>1361</v>
      </c>
      <c r="H117" s="794" t="s">
        <v>568</v>
      </c>
      <c r="I117" s="794" t="s">
        <v>1362</v>
      </c>
      <c r="J117" s="794" t="s">
        <v>1363</v>
      </c>
      <c r="K117" s="794" t="s">
        <v>1364</v>
      </c>
      <c r="L117" s="797">
        <v>0</v>
      </c>
      <c r="M117" s="797">
        <v>0</v>
      </c>
      <c r="N117" s="794">
        <v>2</v>
      </c>
      <c r="O117" s="798">
        <v>0.5</v>
      </c>
      <c r="P117" s="797">
        <v>0</v>
      </c>
      <c r="Q117" s="799"/>
      <c r="R117" s="794">
        <v>2</v>
      </c>
      <c r="S117" s="799">
        <v>1</v>
      </c>
      <c r="T117" s="798">
        <v>0.5</v>
      </c>
      <c r="U117" s="800">
        <v>1</v>
      </c>
    </row>
    <row r="118" spans="1:21" ht="14.4" customHeight="1" x14ac:dyDescent="0.3">
      <c r="A118" s="793">
        <v>25</v>
      </c>
      <c r="B118" s="794" t="s">
        <v>1053</v>
      </c>
      <c r="C118" s="794" t="s">
        <v>1144</v>
      </c>
      <c r="D118" s="795" t="s">
        <v>1478</v>
      </c>
      <c r="E118" s="796" t="s">
        <v>1176</v>
      </c>
      <c r="F118" s="794" t="s">
        <v>1140</v>
      </c>
      <c r="G118" s="794" t="s">
        <v>1206</v>
      </c>
      <c r="H118" s="794" t="s">
        <v>568</v>
      </c>
      <c r="I118" s="794" t="s">
        <v>808</v>
      </c>
      <c r="J118" s="794" t="s">
        <v>809</v>
      </c>
      <c r="K118" s="794" t="s">
        <v>1209</v>
      </c>
      <c r="L118" s="797">
        <v>48.42</v>
      </c>
      <c r="M118" s="797">
        <v>48.42</v>
      </c>
      <c r="N118" s="794">
        <v>1</v>
      </c>
      <c r="O118" s="798">
        <v>0.5</v>
      </c>
      <c r="P118" s="797">
        <v>48.42</v>
      </c>
      <c r="Q118" s="799">
        <v>1</v>
      </c>
      <c r="R118" s="794">
        <v>1</v>
      </c>
      <c r="S118" s="799">
        <v>1</v>
      </c>
      <c r="T118" s="798">
        <v>0.5</v>
      </c>
      <c r="U118" s="800">
        <v>1</v>
      </c>
    </row>
    <row r="119" spans="1:21" ht="14.4" customHeight="1" x14ac:dyDescent="0.3">
      <c r="A119" s="793">
        <v>25</v>
      </c>
      <c r="B119" s="794" t="s">
        <v>1053</v>
      </c>
      <c r="C119" s="794" t="s">
        <v>1144</v>
      </c>
      <c r="D119" s="795" t="s">
        <v>1478</v>
      </c>
      <c r="E119" s="796" t="s">
        <v>1176</v>
      </c>
      <c r="F119" s="794" t="s">
        <v>1140</v>
      </c>
      <c r="G119" s="794" t="s">
        <v>1365</v>
      </c>
      <c r="H119" s="794" t="s">
        <v>851</v>
      </c>
      <c r="I119" s="794" t="s">
        <v>1366</v>
      </c>
      <c r="J119" s="794" t="s">
        <v>1367</v>
      </c>
      <c r="K119" s="794" t="s">
        <v>1368</v>
      </c>
      <c r="L119" s="797">
        <v>48.27</v>
      </c>
      <c r="M119" s="797">
        <v>96.54</v>
      </c>
      <c r="N119" s="794">
        <v>2</v>
      </c>
      <c r="O119" s="798">
        <v>0.5</v>
      </c>
      <c r="P119" s="797">
        <v>96.54</v>
      </c>
      <c r="Q119" s="799">
        <v>1</v>
      </c>
      <c r="R119" s="794">
        <v>2</v>
      </c>
      <c r="S119" s="799">
        <v>1</v>
      </c>
      <c r="T119" s="798">
        <v>0.5</v>
      </c>
      <c r="U119" s="800">
        <v>1</v>
      </c>
    </row>
    <row r="120" spans="1:21" ht="14.4" customHeight="1" x14ac:dyDescent="0.3">
      <c r="A120" s="793">
        <v>25</v>
      </c>
      <c r="B120" s="794" t="s">
        <v>1053</v>
      </c>
      <c r="C120" s="794" t="s">
        <v>1144</v>
      </c>
      <c r="D120" s="795" t="s">
        <v>1478</v>
      </c>
      <c r="E120" s="796" t="s">
        <v>1179</v>
      </c>
      <c r="F120" s="794" t="s">
        <v>1140</v>
      </c>
      <c r="G120" s="794" t="s">
        <v>1187</v>
      </c>
      <c r="H120" s="794" t="s">
        <v>568</v>
      </c>
      <c r="I120" s="794" t="s">
        <v>1223</v>
      </c>
      <c r="J120" s="794" t="s">
        <v>1224</v>
      </c>
      <c r="K120" s="794" t="s">
        <v>1225</v>
      </c>
      <c r="L120" s="797">
        <v>154.36000000000001</v>
      </c>
      <c r="M120" s="797">
        <v>617.44000000000005</v>
      </c>
      <c r="N120" s="794">
        <v>4</v>
      </c>
      <c r="O120" s="798">
        <v>4</v>
      </c>
      <c r="P120" s="797">
        <v>308.72000000000003</v>
      </c>
      <c r="Q120" s="799">
        <v>0.5</v>
      </c>
      <c r="R120" s="794">
        <v>2</v>
      </c>
      <c r="S120" s="799">
        <v>0.5</v>
      </c>
      <c r="T120" s="798">
        <v>2</v>
      </c>
      <c r="U120" s="800">
        <v>0.5</v>
      </c>
    </row>
    <row r="121" spans="1:21" ht="14.4" customHeight="1" x14ac:dyDescent="0.3">
      <c r="A121" s="793">
        <v>25</v>
      </c>
      <c r="B121" s="794" t="s">
        <v>1053</v>
      </c>
      <c r="C121" s="794" t="s">
        <v>1144</v>
      </c>
      <c r="D121" s="795" t="s">
        <v>1478</v>
      </c>
      <c r="E121" s="796" t="s">
        <v>1179</v>
      </c>
      <c r="F121" s="794" t="s">
        <v>1140</v>
      </c>
      <c r="G121" s="794" t="s">
        <v>1187</v>
      </c>
      <c r="H121" s="794" t="s">
        <v>851</v>
      </c>
      <c r="I121" s="794" t="s">
        <v>955</v>
      </c>
      <c r="J121" s="794" t="s">
        <v>1102</v>
      </c>
      <c r="K121" s="794" t="s">
        <v>1103</v>
      </c>
      <c r="L121" s="797">
        <v>154.36000000000001</v>
      </c>
      <c r="M121" s="797">
        <v>771.80000000000007</v>
      </c>
      <c r="N121" s="794">
        <v>5</v>
      </c>
      <c r="O121" s="798">
        <v>5</v>
      </c>
      <c r="P121" s="797">
        <v>463.08000000000004</v>
      </c>
      <c r="Q121" s="799">
        <v>0.6</v>
      </c>
      <c r="R121" s="794">
        <v>3</v>
      </c>
      <c r="S121" s="799">
        <v>0.6</v>
      </c>
      <c r="T121" s="798">
        <v>3</v>
      </c>
      <c r="U121" s="800">
        <v>0.6</v>
      </c>
    </row>
    <row r="122" spans="1:21" ht="14.4" customHeight="1" x14ac:dyDescent="0.3">
      <c r="A122" s="793">
        <v>25</v>
      </c>
      <c r="B122" s="794" t="s">
        <v>1053</v>
      </c>
      <c r="C122" s="794" t="s">
        <v>1144</v>
      </c>
      <c r="D122" s="795" t="s">
        <v>1478</v>
      </c>
      <c r="E122" s="796" t="s">
        <v>1179</v>
      </c>
      <c r="F122" s="794" t="s">
        <v>1140</v>
      </c>
      <c r="G122" s="794" t="s">
        <v>1187</v>
      </c>
      <c r="H122" s="794" t="s">
        <v>568</v>
      </c>
      <c r="I122" s="794" t="s">
        <v>1369</v>
      </c>
      <c r="J122" s="794" t="s">
        <v>1224</v>
      </c>
      <c r="K122" s="794" t="s">
        <v>1370</v>
      </c>
      <c r="L122" s="797">
        <v>154.36000000000001</v>
      </c>
      <c r="M122" s="797">
        <v>154.36000000000001</v>
      </c>
      <c r="N122" s="794">
        <v>1</v>
      </c>
      <c r="O122" s="798">
        <v>1</v>
      </c>
      <c r="P122" s="797">
        <v>154.36000000000001</v>
      </c>
      <c r="Q122" s="799">
        <v>1</v>
      </c>
      <c r="R122" s="794">
        <v>1</v>
      </c>
      <c r="S122" s="799">
        <v>1</v>
      </c>
      <c r="T122" s="798">
        <v>1</v>
      </c>
      <c r="U122" s="800">
        <v>1</v>
      </c>
    </row>
    <row r="123" spans="1:21" ht="14.4" customHeight="1" x14ac:dyDescent="0.3">
      <c r="A123" s="793">
        <v>25</v>
      </c>
      <c r="B123" s="794" t="s">
        <v>1053</v>
      </c>
      <c r="C123" s="794" t="s">
        <v>1144</v>
      </c>
      <c r="D123" s="795" t="s">
        <v>1478</v>
      </c>
      <c r="E123" s="796" t="s">
        <v>1179</v>
      </c>
      <c r="F123" s="794" t="s">
        <v>1140</v>
      </c>
      <c r="G123" s="794" t="s">
        <v>1187</v>
      </c>
      <c r="H123" s="794" t="s">
        <v>851</v>
      </c>
      <c r="I123" s="794" t="s">
        <v>1371</v>
      </c>
      <c r="J123" s="794" t="s">
        <v>1102</v>
      </c>
      <c r="K123" s="794" t="s">
        <v>1372</v>
      </c>
      <c r="L123" s="797">
        <v>225.06</v>
      </c>
      <c r="M123" s="797">
        <v>450.12</v>
      </c>
      <c r="N123" s="794">
        <v>2</v>
      </c>
      <c r="O123" s="798">
        <v>1.5</v>
      </c>
      <c r="P123" s="797">
        <v>225.06</v>
      </c>
      <c r="Q123" s="799">
        <v>0.5</v>
      </c>
      <c r="R123" s="794">
        <v>1</v>
      </c>
      <c r="S123" s="799">
        <v>0.5</v>
      </c>
      <c r="T123" s="798">
        <v>1</v>
      </c>
      <c r="U123" s="800">
        <v>0.66666666666666663</v>
      </c>
    </row>
    <row r="124" spans="1:21" ht="14.4" customHeight="1" x14ac:dyDescent="0.3">
      <c r="A124" s="793">
        <v>25</v>
      </c>
      <c r="B124" s="794" t="s">
        <v>1053</v>
      </c>
      <c r="C124" s="794" t="s">
        <v>1144</v>
      </c>
      <c r="D124" s="795" t="s">
        <v>1478</v>
      </c>
      <c r="E124" s="796" t="s">
        <v>1179</v>
      </c>
      <c r="F124" s="794" t="s">
        <v>1140</v>
      </c>
      <c r="G124" s="794" t="s">
        <v>1187</v>
      </c>
      <c r="H124" s="794" t="s">
        <v>568</v>
      </c>
      <c r="I124" s="794" t="s">
        <v>1320</v>
      </c>
      <c r="J124" s="794" t="s">
        <v>1224</v>
      </c>
      <c r="K124" s="794" t="s">
        <v>1103</v>
      </c>
      <c r="L124" s="797">
        <v>154.36000000000001</v>
      </c>
      <c r="M124" s="797">
        <v>308.72000000000003</v>
      </c>
      <c r="N124" s="794">
        <v>2</v>
      </c>
      <c r="O124" s="798">
        <v>2</v>
      </c>
      <c r="P124" s="797"/>
      <c r="Q124" s="799">
        <v>0</v>
      </c>
      <c r="R124" s="794"/>
      <c r="S124" s="799">
        <v>0</v>
      </c>
      <c r="T124" s="798"/>
      <c r="U124" s="800">
        <v>0</v>
      </c>
    </row>
    <row r="125" spans="1:21" ht="14.4" customHeight="1" x14ac:dyDescent="0.3">
      <c r="A125" s="793">
        <v>25</v>
      </c>
      <c r="B125" s="794" t="s">
        <v>1053</v>
      </c>
      <c r="C125" s="794" t="s">
        <v>1144</v>
      </c>
      <c r="D125" s="795" t="s">
        <v>1478</v>
      </c>
      <c r="E125" s="796" t="s">
        <v>1179</v>
      </c>
      <c r="F125" s="794" t="s">
        <v>1140</v>
      </c>
      <c r="G125" s="794" t="s">
        <v>1187</v>
      </c>
      <c r="H125" s="794" t="s">
        <v>568</v>
      </c>
      <c r="I125" s="794" t="s">
        <v>1373</v>
      </c>
      <c r="J125" s="794" t="s">
        <v>1224</v>
      </c>
      <c r="K125" s="794" t="s">
        <v>1103</v>
      </c>
      <c r="L125" s="797">
        <v>0</v>
      </c>
      <c r="M125" s="797">
        <v>0</v>
      </c>
      <c r="N125" s="794">
        <v>1</v>
      </c>
      <c r="O125" s="798">
        <v>1</v>
      </c>
      <c r="P125" s="797">
        <v>0</v>
      </c>
      <c r="Q125" s="799"/>
      <c r="R125" s="794">
        <v>1</v>
      </c>
      <c r="S125" s="799">
        <v>1</v>
      </c>
      <c r="T125" s="798">
        <v>1</v>
      </c>
      <c r="U125" s="800">
        <v>1</v>
      </c>
    </row>
    <row r="126" spans="1:21" ht="14.4" customHeight="1" x14ac:dyDescent="0.3">
      <c r="A126" s="793">
        <v>25</v>
      </c>
      <c r="B126" s="794" t="s">
        <v>1053</v>
      </c>
      <c r="C126" s="794" t="s">
        <v>1144</v>
      </c>
      <c r="D126" s="795" t="s">
        <v>1478</v>
      </c>
      <c r="E126" s="796" t="s">
        <v>1179</v>
      </c>
      <c r="F126" s="794" t="s">
        <v>1140</v>
      </c>
      <c r="G126" s="794" t="s">
        <v>1321</v>
      </c>
      <c r="H126" s="794" t="s">
        <v>851</v>
      </c>
      <c r="I126" s="794" t="s">
        <v>1374</v>
      </c>
      <c r="J126" s="794" t="s">
        <v>1323</v>
      </c>
      <c r="K126" s="794" t="s">
        <v>1375</v>
      </c>
      <c r="L126" s="797">
        <v>70.540000000000006</v>
      </c>
      <c r="M126" s="797">
        <v>141.08000000000001</v>
      </c>
      <c r="N126" s="794">
        <v>2</v>
      </c>
      <c r="O126" s="798">
        <v>1</v>
      </c>
      <c r="P126" s="797">
        <v>141.08000000000001</v>
      </c>
      <c r="Q126" s="799">
        <v>1</v>
      </c>
      <c r="R126" s="794">
        <v>2</v>
      </c>
      <c r="S126" s="799">
        <v>1</v>
      </c>
      <c r="T126" s="798">
        <v>1</v>
      </c>
      <c r="U126" s="800">
        <v>1</v>
      </c>
    </row>
    <row r="127" spans="1:21" ht="14.4" customHeight="1" x14ac:dyDescent="0.3">
      <c r="A127" s="793">
        <v>25</v>
      </c>
      <c r="B127" s="794" t="s">
        <v>1053</v>
      </c>
      <c r="C127" s="794" t="s">
        <v>1144</v>
      </c>
      <c r="D127" s="795" t="s">
        <v>1478</v>
      </c>
      <c r="E127" s="796" t="s">
        <v>1179</v>
      </c>
      <c r="F127" s="794" t="s">
        <v>1140</v>
      </c>
      <c r="G127" s="794" t="s">
        <v>1376</v>
      </c>
      <c r="H127" s="794" t="s">
        <v>568</v>
      </c>
      <c r="I127" s="794" t="s">
        <v>1377</v>
      </c>
      <c r="J127" s="794" t="s">
        <v>1378</v>
      </c>
      <c r="K127" s="794" t="s">
        <v>1379</v>
      </c>
      <c r="L127" s="797">
        <v>0</v>
      </c>
      <c r="M127" s="797">
        <v>0</v>
      </c>
      <c r="N127" s="794">
        <v>1</v>
      </c>
      <c r="O127" s="798">
        <v>1</v>
      </c>
      <c r="P127" s="797">
        <v>0</v>
      </c>
      <c r="Q127" s="799"/>
      <c r="R127" s="794">
        <v>1</v>
      </c>
      <c r="S127" s="799">
        <v>1</v>
      </c>
      <c r="T127" s="798">
        <v>1</v>
      </c>
      <c r="U127" s="800">
        <v>1</v>
      </c>
    </row>
    <row r="128" spans="1:21" ht="14.4" customHeight="1" x14ac:dyDescent="0.3">
      <c r="A128" s="793">
        <v>25</v>
      </c>
      <c r="B128" s="794" t="s">
        <v>1053</v>
      </c>
      <c r="C128" s="794" t="s">
        <v>1144</v>
      </c>
      <c r="D128" s="795" t="s">
        <v>1478</v>
      </c>
      <c r="E128" s="796" t="s">
        <v>1179</v>
      </c>
      <c r="F128" s="794" t="s">
        <v>1140</v>
      </c>
      <c r="G128" s="794" t="s">
        <v>1275</v>
      </c>
      <c r="H128" s="794" t="s">
        <v>568</v>
      </c>
      <c r="I128" s="794" t="s">
        <v>1380</v>
      </c>
      <c r="J128" s="794" t="s">
        <v>1381</v>
      </c>
      <c r="K128" s="794" t="s">
        <v>1382</v>
      </c>
      <c r="L128" s="797">
        <v>0</v>
      </c>
      <c r="M128" s="797">
        <v>0</v>
      </c>
      <c r="N128" s="794">
        <v>1</v>
      </c>
      <c r="O128" s="798">
        <v>1</v>
      </c>
      <c r="P128" s="797"/>
      <c r="Q128" s="799"/>
      <c r="R128" s="794"/>
      <c r="S128" s="799">
        <v>0</v>
      </c>
      <c r="T128" s="798"/>
      <c r="U128" s="800">
        <v>0</v>
      </c>
    </row>
    <row r="129" spans="1:21" ht="14.4" customHeight="1" x14ac:dyDescent="0.3">
      <c r="A129" s="793">
        <v>25</v>
      </c>
      <c r="B129" s="794" t="s">
        <v>1053</v>
      </c>
      <c r="C129" s="794" t="s">
        <v>1144</v>
      </c>
      <c r="D129" s="795" t="s">
        <v>1478</v>
      </c>
      <c r="E129" s="796" t="s">
        <v>1179</v>
      </c>
      <c r="F129" s="794" t="s">
        <v>1140</v>
      </c>
      <c r="G129" s="794" t="s">
        <v>1275</v>
      </c>
      <c r="H129" s="794" t="s">
        <v>568</v>
      </c>
      <c r="I129" s="794" t="s">
        <v>1383</v>
      </c>
      <c r="J129" s="794" t="s">
        <v>1381</v>
      </c>
      <c r="K129" s="794" t="s">
        <v>1384</v>
      </c>
      <c r="L129" s="797">
        <v>0</v>
      </c>
      <c r="M129" s="797">
        <v>0</v>
      </c>
      <c r="N129" s="794">
        <v>1</v>
      </c>
      <c r="O129" s="798">
        <v>1</v>
      </c>
      <c r="P129" s="797"/>
      <c r="Q129" s="799"/>
      <c r="R129" s="794"/>
      <c r="S129" s="799">
        <v>0</v>
      </c>
      <c r="T129" s="798"/>
      <c r="U129" s="800">
        <v>0</v>
      </c>
    </row>
    <row r="130" spans="1:21" ht="14.4" customHeight="1" x14ac:dyDescent="0.3">
      <c r="A130" s="793">
        <v>25</v>
      </c>
      <c r="B130" s="794" t="s">
        <v>1053</v>
      </c>
      <c r="C130" s="794" t="s">
        <v>1144</v>
      </c>
      <c r="D130" s="795" t="s">
        <v>1478</v>
      </c>
      <c r="E130" s="796" t="s">
        <v>1179</v>
      </c>
      <c r="F130" s="794" t="s">
        <v>1140</v>
      </c>
      <c r="G130" s="794" t="s">
        <v>1212</v>
      </c>
      <c r="H130" s="794" t="s">
        <v>568</v>
      </c>
      <c r="I130" s="794" t="s">
        <v>1385</v>
      </c>
      <c r="J130" s="794" t="s">
        <v>1284</v>
      </c>
      <c r="K130" s="794" t="s">
        <v>1386</v>
      </c>
      <c r="L130" s="797">
        <v>0</v>
      </c>
      <c r="M130" s="797">
        <v>0</v>
      </c>
      <c r="N130" s="794">
        <v>1</v>
      </c>
      <c r="O130" s="798">
        <v>1</v>
      </c>
      <c r="P130" s="797"/>
      <c r="Q130" s="799"/>
      <c r="R130" s="794"/>
      <c r="S130" s="799">
        <v>0</v>
      </c>
      <c r="T130" s="798"/>
      <c r="U130" s="800">
        <v>0</v>
      </c>
    </row>
    <row r="131" spans="1:21" ht="14.4" customHeight="1" x14ac:dyDescent="0.3">
      <c r="A131" s="793">
        <v>25</v>
      </c>
      <c r="B131" s="794" t="s">
        <v>1053</v>
      </c>
      <c r="C131" s="794" t="s">
        <v>1144</v>
      </c>
      <c r="D131" s="795" t="s">
        <v>1478</v>
      </c>
      <c r="E131" s="796" t="s">
        <v>1179</v>
      </c>
      <c r="F131" s="794" t="s">
        <v>1140</v>
      </c>
      <c r="G131" s="794" t="s">
        <v>1387</v>
      </c>
      <c r="H131" s="794" t="s">
        <v>568</v>
      </c>
      <c r="I131" s="794" t="s">
        <v>1388</v>
      </c>
      <c r="J131" s="794" t="s">
        <v>1389</v>
      </c>
      <c r="K131" s="794" t="s">
        <v>1390</v>
      </c>
      <c r="L131" s="797">
        <v>48.42</v>
      </c>
      <c r="M131" s="797">
        <v>48.42</v>
      </c>
      <c r="N131" s="794">
        <v>1</v>
      </c>
      <c r="O131" s="798">
        <v>1</v>
      </c>
      <c r="P131" s="797"/>
      <c r="Q131" s="799">
        <v>0</v>
      </c>
      <c r="R131" s="794"/>
      <c r="S131" s="799">
        <v>0</v>
      </c>
      <c r="T131" s="798"/>
      <c r="U131" s="800">
        <v>0</v>
      </c>
    </row>
    <row r="132" spans="1:21" ht="14.4" customHeight="1" x14ac:dyDescent="0.3">
      <c r="A132" s="793">
        <v>25</v>
      </c>
      <c r="B132" s="794" t="s">
        <v>1053</v>
      </c>
      <c r="C132" s="794" t="s">
        <v>1144</v>
      </c>
      <c r="D132" s="795" t="s">
        <v>1478</v>
      </c>
      <c r="E132" s="796" t="s">
        <v>1179</v>
      </c>
      <c r="F132" s="794" t="s">
        <v>1140</v>
      </c>
      <c r="G132" s="794" t="s">
        <v>1305</v>
      </c>
      <c r="H132" s="794" t="s">
        <v>568</v>
      </c>
      <c r="I132" s="794" t="s">
        <v>915</v>
      </c>
      <c r="J132" s="794" t="s">
        <v>916</v>
      </c>
      <c r="K132" s="794" t="s">
        <v>1391</v>
      </c>
      <c r="L132" s="797">
        <v>48.09</v>
      </c>
      <c r="M132" s="797">
        <v>48.09</v>
      </c>
      <c r="N132" s="794">
        <v>1</v>
      </c>
      <c r="O132" s="798">
        <v>1</v>
      </c>
      <c r="P132" s="797"/>
      <c r="Q132" s="799">
        <v>0</v>
      </c>
      <c r="R132" s="794"/>
      <c r="S132" s="799">
        <v>0</v>
      </c>
      <c r="T132" s="798"/>
      <c r="U132" s="800">
        <v>0</v>
      </c>
    </row>
    <row r="133" spans="1:21" ht="14.4" customHeight="1" x14ac:dyDescent="0.3">
      <c r="A133" s="793">
        <v>25</v>
      </c>
      <c r="B133" s="794" t="s">
        <v>1053</v>
      </c>
      <c r="C133" s="794" t="s">
        <v>1144</v>
      </c>
      <c r="D133" s="795" t="s">
        <v>1478</v>
      </c>
      <c r="E133" s="796" t="s">
        <v>1179</v>
      </c>
      <c r="F133" s="794" t="s">
        <v>1140</v>
      </c>
      <c r="G133" s="794" t="s">
        <v>1305</v>
      </c>
      <c r="H133" s="794" t="s">
        <v>568</v>
      </c>
      <c r="I133" s="794" t="s">
        <v>1392</v>
      </c>
      <c r="J133" s="794" t="s">
        <v>1307</v>
      </c>
      <c r="K133" s="794" t="s">
        <v>1393</v>
      </c>
      <c r="L133" s="797">
        <v>0</v>
      </c>
      <c r="M133" s="797">
        <v>0</v>
      </c>
      <c r="N133" s="794">
        <v>1</v>
      </c>
      <c r="O133" s="798">
        <v>1</v>
      </c>
      <c r="P133" s="797"/>
      <c r="Q133" s="799"/>
      <c r="R133" s="794"/>
      <c r="S133" s="799">
        <v>0</v>
      </c>
      <c r="T133" s="798"/>
      <c r="U133" s="800">
        <v>0</v>
      </c>
    </row>
    <row r="134" spans="1:21" ht="14.4" customHeight="1" x14ac:dyDescent="0.3">
      <c r="A134" s="793">
        <v>25</v>
      </c>
      <c r="B134" s="794" t="s">
        <v>1053</v>
      </c>
      <c r="C134" s="794" t="s">
        <v>1144</v>
      </c>
      <c r="D134" s="795" t="s">
        <v>1478</v>
      </c>
      <c r="E134" s="796" t="s">
        <v>1179</v>
      </c>
      <c r="F134" s="794" t="s">
        <v>1140</v>
      </c>
      <c r="G134" s="794" t="s">
        <v>1198</v>
      </c>
      <c r="H134" s="794" t="s">
        <v>568</v>
      </c>
      <c r="I134" s="794" t="s">
        <v>1199</v>
      </c>
      <c r="J134" s="794" t="s">
        <v>1200</v>
      </c>
      <c r="K134" s="794" t="s">
        <v>1201</v>
      </c>
      <c r="L134" s="797">
        <v>132.97999999999999</v>
      </c>
      <c r="M134" s="797">
        <v>132.97999999999999</v>
      </c>
      <c r="N134" s="794">
        <v>1</v>
      </c>
      <c r="O134" s="798">
        <v>1</v>
      </c>
      <c r="P134" s="797"/>
      <c r="Q134" s="799">
        <v>0</v>
      </c>
      <c r="R134" s="794"/>
      <c r="S134" s="799">
        <v>0</v>
      </c>
      <c r="T134" s="798"/>
      <c r="U134" s="800">
        <v>0</v>
      </c>
    </row>
    <row r="135" spans="1:21" ht="14.4" customHeight="1" x14ac:dyDescent="0.3">
      <c r="A135" s="793">
        <v>25</v>
      </c>
      <c r="B135" s="794" t="s">
        <v>1053</v>
      </c>
      <c r="C135" s="794" t="s">
        <v>1144</v>
      </c>
      <c r="D135" s="795" t="s">
        <v>1478</v>
      </c>
      <c r="E135" s="796" t="s">
        <v>1179</v>
      </c>
      <c r="F135" s="794" t="s">
        <v>1140</v>
      </c>
      <c r="G135" s="794" t="s">
        <v>1198</v>
      </c>
      <c r="H135" s="794" t="s">
        <v>568</v>
      </c>
      <c r="I135" s="794" t="s">
        <v>1205</v>
      </c>
      <c r="J135" s="794" t="s">
        <v>1200</v>
      </c>
      <c r="K135" s="794" t="s">
        <v>1201</v>
      </c>
      <c r="L135" s="797">
        <v>132.97999999999999</v>
      </c>
      <c r="M135" s="797">
        <v>398.93999999999994</v>
      </c>
      <c r="N135" s="794">
        <v>3</v>
      </c>
      <c r="O135" s="798">
        <v>2</v>
      </c>
      <c r="P135" s="797"/>
      <c r="Q135" s="799">
        <v>0</v>
      </c>
      <c r="R135" s="794"/>
      <c r="S135" s="799">
        <v>0</v>
      </c>
      <c r="T135" s="798"/>
      <c r="U135" s="800">
        <v>0</v>
      </c>
    </row>
    <row r="136" spans="1:21" ht="14.4" customHeight="1" x14ac:dyDescent="0.3">
      <c r="A136" s="793">
        <v>25</v>
      </c>
      <c r="B136" s="794" t="s">
        <v>1053</v>
      </c>
      <c r="C136" s="794" t="s">
        <v>1144</v>
      </c>
      <c r="D136" s="795" t="s">
        <v>1478</v>
      </c>
      <c r="E136" s="796" t="s">
        <v>1179</v>
      </c>
      <c r="F136" s="794" t="s">
        <v>1140</v>
      </c>
      <c r="G136" s="794" t="s">
        <v>1206</v>
      </c>
      <c r="H136" s="794" t="s">
        <v>568</v>
      </c>
      <c r="I136" s="794" t="s">
        <v>808</v>
      </c>
      <c r="J136" s="794" t="s">
        <v>809</v>
      </c>
      <c r="K136" s="794" t="s">
        <v>1209</v>
      </c>
      <c r="L136" s="797">
        <v>48.42</v>
      </c>
      <c r="M136" s="797">
        <v>48.42</v>
      </c>
      <c r="N136" s="794">
        <v>1</v>
      </c>
      <c r="O136" s="798">
        <v>0.5</v>
      </c>
      <c r="P136" s="797"/>
      <c r="Q136" s="799">
        <v>0</v>
      </c>
      <c r="R136" s="794"/>
      <c r="S136" s="799">
        <v>0</v>
      </c>
      <c r="T136" s="798"/>
      <c r="U136" s="800">
        <v>0</v>
      </c>
    </row>
    <row r="137" spans="1:21" ht="14.4" customHeight="1" x14ac:dyDescent="0.3">
      <c r="A137" s="793">
        <v>25</v>
      </c>
      <c r="B137" s="794" t="s">
        <v>1053</v>
      </c>
      <c r="C137" s="794" t="s">
        <v>1144</v>
      </c>
      <c r="D137" s="795" t="s">
        <v>1478</v>
      </c>
      <c r="E137" s="796" t="s">
        <v>1180</v>
      </c>
      <c r="F137" s="794" t="s">
        <v>1140</v>
      </c>
      <c r="G137" s="794" t="s">
        <v>1187</v>
      </c>
      <c r="H137" s="794" t="s">
        <v>851</v>
      </c>
      <c r="I137" s="794" t="s">
        <v>955</v>
      </c>
      <c r="J137" s="794" t="s">
        <v>1102</v>
      </c>
      <c r="K137" s="794" t="s">
        <v>1103</v>
      </c>
      <c r="L137" s="797">
        <v>154.36000000000001</v>
      </c>
      <c r="M137" s="797">
        <v>617.44000000000005</v>
      </c>
      <c r="N137" s="794">
        <v>4</v>
      </c>
      <c r="O137" s="798">
        <v>3</v>
      </c>
      <c r="P137" s="797">
        <v>154.36000000000001</v>
      </c>
      <c r="Q137" s="799">
        <v>0.25</v>
      </c>
      <c r="R137" s="794">
        <v>1</v>
      </c>
      <c r="S137" s="799">
        <v>0.25</v>
      </c>
      <c r="T137" s="798">
        <v>1</v>
      </c>
      <c r="U137" s="800">
        <v>0.33333333333333331</v>
      </c>
    </row>
    <row r="138" spans="1:21" ht="14.4" customHeight="1" x14ac:dyDescent="0.3">
      <c r="A138" s="793">
        <v>25</v>
      </c>
      <c r="B138" s="794" t="s">
        <v>1053</v>
      </c>
      <c r="C138" s="794" t="s">
        <v>1144</v>
      </c>
      <c r="D138" s="795" t="s">
        <v>1478</v>
      </c>
      <c r="E138" s="796" t="s">
        <v>1180</v>
      </c>
      <c r="F138" s="794" t="s">
        <v>1140</v>
      </c>
      <c r="G138" s="794" t="s">
        <v>1226</v>
      </c>
      <c r="H138" s="794" t="s">
        <v>568</v>
      </c>
      <c r="I138" s="794" t="s">
        <v>1227</v>
      </c>
      <c r="J138" s="794" t="s">
        <v>1228</v>
      </c>
      <c r="K138" s="794" t="s">
        <v>1229</v>
      </c>
      <c r="L138" s="797">
        <v>238.72</v>
      </c>
      <c r="M138" s="797">
        <v>238.72</v>
      </c>
      <c r="N138" s="794">
        <v>1</v>
      </c>
      <c r="O138" s="798">
        <v>1</v>
      </c>
      <c r="P138" s="797">
        <v>238.72</v>
      </c>
      <c r="Q138" s="799">
        <v>1</v>
      </c>
      <c r="R138" s="794">
        <v>1</v>
      </c>
      <c r="S138" s="799">
        <v>1</v>
      </c>
      <c r="T138" s="798">
        <v>1</v>
      </c>
      <c r="U138" s="800">
        <v>1</v>
      </c>
    </row>
    <row r="139" spans="1:21" ht="14.4" customHeight="1" x14ac:dyDescent="0.3">
      <c r="A139" s="793">
        <v>25</v>
      </c>
      <c r="B139" s="794" t="s">
        <v>1053</v>
      </c>
      <c r="C139" s="794" t="s">
        <v>1144</v>
      </c>
      <c r="D139" s="795" t="s">
        <v>1478</v>
      </c>
      <c r="E139" s="796" t="s">
        <v>1180</v>
      </c>
      <c r="F139" s="794" t="s">
        <v>1140</v>
      </c>
      <c r="G139" s="794" t="s">
        <v>1394</v>
      </c>
      <c r="H139" s="794" t="s">
        <v>568</v>
      </c>
      <c r="I139" s="794" t="s">
        <v>1395</v>
      </c>
      <c r="J139" s="794" t="s">
        <v>1396</v>
      </c>
      <c r="K139" s="794" t="s">
        <v>1397</v>
      </c>
      <c r="L139" s="797">
        <v>846.47</v>
      </c>
      <c r="M139" s="797">
        <v>846.47</v>
      </c>
      <c r="N139" s="794">
        <v>1</v>
      </c>
      <c r="O139" s="798">
        <v>1</v>
      </c>
      <c r="P139" s="797">
        <v>846.47</v>
      </c>
      <c r="Q139" s="799">
        <v>1</v>
      </c>
      <c r="R139" s="794">
        <v>1</v>
      </c>
      <c r="S139" s="799">
        <v>1</v>
      </c>
      <c r="T139" s="798">
        <v>1</v>
      </c>
      <c r="U139" s="800">
        <v>1</v>
      </c>
    </row>
    <row r="140" spans="1:21" ht="14.4" customHeight="1" x14ac:dyDescent="0.3">
      <c r="A140" s="793">
        <v>25</v>
      </c>
      <c r="B140" s="794" t="s">
        <v>1053</v>
      </c>
      <c r="C140" s="794" t="s">
        <v>1144</v>
      </c>
      <c r="D140" s="795" t="s">
        <v>1478</v>
      </c>
      <c r="E140" s="796" t="s">
        <v>1180</v>
      </c>
      <c r="F140" s="794" t="s">
        <v>1140</v>
      </c>
      <c r="G140" s="794" t="s">
        <v>1398</v>
      </c>
      <c r="H140" s="794" t="s">
        <v>568</v>
      </c>
      <c r="I140" s="794" t="s">
        <v>698</v>
      </c>
      <c r="J140" s="794" t="s">
        <v>699</v>
      </c>
      <c r="K140" s="794" t="s">
        <v>1399</v>
      </c>
      <c r="L140" s="797">
        <v>0</v>
      </c>
      <c r="M140" s="797">
        <v>0</v>
      </c>
      <c r="N140" s="794">
        <v>1</v>
      </c>
      <c r="O140" s="798">
        <v>0.5</v>
      </c>
      <c r="P140" s="797"/>
      <c r="Q140" s="799"/>
      <c r="R140" s="794"/>
      <c r="S140" s="799">
        <v>0</v>
      </c>
      <c r="T140" s="798"/>
      <c r="U140" s="800">
        <v>0</v>
      </c>
    </row>
    <row r="141" spans="1:21" ht="14.4" customHeight="1" x14ac:dyDescent="0.3">
      <c r="A141" s="793">
        <v>25</v>
      </c>
      <c r="B141" s="794" t="s">
        <v>1053</v>
      </c>
      <c r="C141" s="794" t="s">
        <v>1144</v>
      </c>
      <c r="D141" s="795" t="s">
        <v>1478</v>
      </c>
      <c r="E141" s="796" t="s">
        <v>1180</v>
      </c>
      <c r="F141" s="794" t="s">
        <v>1140</v>
      </c>
      <c r="G141" s="794" t="s">
        <v>1400</v>
      </c>
      <c r="H141" s="794" t="s">
        <v>568</v>
      </c>
      <c r="I141" s="794" t="s">
        <v>1401</v>
      </c>
      <c r="J141" s="794" t="s">
        <v>1402</v>
      </c>
      <c r="K141" s="794" t="s">
        <v>1403</v>
      </c>
      <c r="L141" s="797">
        <v>58.62</v>
      </c>
      <c r="M141" s="797">
        <v>58.62</v>
      </c>
      <c r="N141" s="794">
        <v>1</v>
      </c>
      <c r="O141" s="798">
        <v>1</v>
      </c>
      <c r="P141" s="797"/>
      <c r="Q141" s="799">
        <v>0</v>
      </c>
      <c r="R141" s="794"/>
      <c r="S141" s="799">
        <v>0</v>
      </c>
      <c r="T141" s="798"/>
      <c r="U141" s="800">
        <v>0</v>
      </c>
    </row>
    <row r="142" spans="1:21" ht="14.4" customHeight="1" x14ac:dyDescent="0.3">
      <c r="A142" s="793">
        <v>25</v>
      </c>
      <c r="B142" s="794" t="s">
        <v>1053</v>
      </c>
      <c r="C142" s="794" t="s">
        <v>1144</v>
      </c>
      <c r="D142" s="795" t="s">
        <v>1478</v>
      </c>
      <c r="E142" s="796" t="s">
        <v>1180</v>
      </c>
      <c r="F142" s="794" t="s">
        <v>1140</v>
      </c>
      <c r="G142" s="794" t="s">
        <v>1206</v>
      </c>
      <c r="H142" s="794" t="s">
        <v>568</v>
      </c>
      <c r="I142" s="794" t="s">
        <v>1404</v>
      </c>
      <c r="J142" s="794" t="s">
        <v>809</v>
      </c>
      <c r="K142" s="794" t="s">
        <v>1405</v>
      </c>
      <c r="L142" s="797">
        <v>48.42</v>
      </c>
      <c r="M142" s="797">
        <v>48.42</v>
      </c>
      <c r="N142" s="794">
        <v>1</v>
      </c>
      <c r="O142" s="798">
        <v>1</v>
      </c>
      <c r="P142" s="797"/>
      <c r="Q142" s="799">
        <v>0</v>
      </c>
      <c r="R142" s="794"/>
      <c r="S142" s="799">
        <v>0</v>
      </c>
      <c r="T142" s="798"/>
      <c r="U142" s="800">
        <v>0</v>
      </c>
    </row>
    <row r="143" spans="1:21" ht="14.4" customHeight="1" x14ac:dyDescent="0.3">
      <c r="A143" s="793">
        <v>25</v>
      </c>
      <c r="B143" s="794" t="s">
        <v>1053</v>
      </c>
      <c r="C143" s="794" t="s">
        <v>1144</v>
      </c>
      <c r="D143" s="795" t="s">
        <v>1478</v>
      </c>
      <c r="E143" s="796" t="s">
        <v>1180</v>
      </c>
      <c r="F143" s="794" t="s">
        <v>1140</v>
      </c>
      <c r="G143" s="794" t="s">
        <v>1202</v>
      </c>
      <c r="H143" s="794" t="s">
        <v>851</v>
      </c>
      <c r="I143" s="794" t="s">
        <v>865</v>
      </c>
      <c r="J143" s="794" t="s">
        <v>1203</v>
      </c>
      <c r="K143" s="794" t="s">
        <v>1204</v>
      </c>
      <c r="L143" s="797">
        <v>0</v>
      </c>
      <c r="M143" s="797">
        <v>0</v>
      </c>
      <c r="N143" s="794">
        <v>1</v>
      </c>
      <c r="O143" s="798">
        <v>0.5</v>
      </c>
      <c r="P143" s="797"/>
      <c r="Q143" s="799"/>
      <c r="R143" s="794"/>
      <c r="S143" s="799">
        <v>0</v>
      </c>
      <c r="T143" s="798"/>
      <c r="U143" s="800">
        <v>0</v>
      </c>
    </row>
    <row r="144" spans="1:21" ht="14.4" customHeight="1" x14ac:dyDescent="0.3">
      <c r="A144" s="793">
        <v>25</v>
      </c>
      <c r="B144" s="794" t="s">
        <v>1053</v>
      </c>
      <c r="C144" s="794" t="s">
        <v>1144</v>
      </c>
      <c r="D144" s="795" t="s">
        <v>1478</v>
      </c>
      <c r="E144" s="796" t="s">
        <v>1182</v>
      </c>
      <c r="F144" s="794" t="s">
        <v>1140</v>
      </c>
      <c r="G144" s="794" t="s">
        <v>1406</v>
      </c>
      <c r="H144" s="794" t="s">
        <v>568</v>
      </c>
      <c r="I144" s="794" t="s">
        <v>1407</v>
      </c>
      <c r="J144" s="794" t="s">
        <v>591</v>
      </c>
      <c r="K144" s="794" t="s">
        <v>1408</v>
      </c>
      <c r="L144" s="797">
        <v>9.4</v>
      </c>
      <c r="M144" s="797">
        <v>9.4</v>
      </c>
      <c r="N144" s="794">
        <v>1</v>
      </c>
      <c r="O144" s="798">
        <v>1</v>
      </c>
      <c r="P144" s="797"/>
      <c r="Q144" s="799">
        <v>0</v>
      </c>
      <c r="R144" s="794"/>
      <c r="S144" s="799">
        <v>0</v>
      </c>
      <c r="T144" s="798"/>
      <c r="U144" s="800">
        <v>0</v>
      </c>
    </row>
    <row r="145" spans="1:21" ht="14.4" customHeight="1" x14ac:dyDescent="0.3">
      <c r="A145" s="793">
        <v>25</v>
      </c>
      <c r="B145" s="794" t="s">
        <v>1053</v>
      </c>
      <c r="C145" s="794" t="s">
        <v>1144</v>
      </c>
      <c r="D145" s="795" t="s">
        <v>1478</v>
      </c>
      <c r="E145" s="796" t="s">
        <v>1182</v>
      </c>
      <c r="F145" s="794" t="s">
        <v>1140</v>
      </c>
      <c r="G145" s="794" t="s">
        <v>1187</v>
      </c>
      <c r="H145" s="794" t="s">
        <v>568</v>
      </c>
      <c r="I145" s="794" t="s">
        <v>1190</v>
      </c>
      <c r="J145" s="794" t="s">
        <v>1102</v>
      </c>
      <c r="K145" s="794" t="s">
        <v>1191</v>
      </c>
      <c r="L145" s="797">
        <v>0</v>
      </c>
      <c r="M145" s="797">
        <v>0</v>
      </c>
      <c r="N145" s="794">
        <v>1</v>
      </c>
      <c r="O145" s="798">
        <v>1</v>
      </c>
      <c r="P145" s="797"/>
      <c r="Q145" s="799"/>
      <c r="R145" s="794"/>
      <c r="S145" s="799">
        <v>0</v>
      </c>
      <c r="T145" s="798"/>
      <c r="U145" s="800">
        <v>0</v>
      </c>
    </row>
    <row r="146" spans="1:21" ht="14.4" customHeight="1" x14ac:dyDescent="0.3">
      <c r="A146" s="793">
        <v>25</v>
      </c>
      <c r="B146" s="794" t="s">
        <v>1053</v>
      </c>
      <c r="C146" s="794" t="s">
        <v>1144</v>
      </c>
      <c r="D146" s="795" t="s">
        <v>1478</v>
      </c>
      <c r="E146" s="796" t="s">
        <v>1182</v>
      </c>
      <c r="F146" s="794" t="s">
        <v>1140</v>
      </c>
      <c r="G146" s="794" t="s">
        <v>1409</v>
      </c>
      <c r="H146" s="794" t="s">
        <v>568</v>
      </c>
      <c r="I146" s="794" t="s">
        <v>1410</v>
      </c>
      <c r="J146" s="794" t="s">
        <v>1411</v>
      </c>
      <c r="K146" s="794" t="s">
        <v>1412</v>
      </c>
      <c r="L146" s="797">
        <v>0</v>
      </c>
      <c r="M146" s="797">
        <v>0</v>
      </c>
      <c r="N146" s="794">
        <v>1</v>
      </c>
      <c r="O146" s="798">
        <v>1</v>
      </c>
      <c r="P146" s="797"/>
      <c r="Q146" s="799"/>
      <c r="R146" s="794"/>
      <c r="S146" s="799">
        <v>0</v>
      </c>
      <c r="T146" s="798"/>
      <c r="U146" s="800">
        <v>0</v>
      </c>
    </row>
    <row r="147" spans="1:21" ht="14.4" customHeight="1" x14ac:dyDescent="0.3">
      <c r="A147" s="793">
        <v>25</v>
      </c>
      <c r="B147" s="794" t="s">
        <v>1053</v>
      </c>
      <c r="C147" s="794" t="s">
        <v>1144</v>
      </c>
      <c r="D147" s="795" t="s">
        <v>1478</v>
      </c>
      <c r="E147" s="796" t="s">
        <v>1182</v>
      </c>
      <c r="F147" s="794" t="s">
        <v>1140</v>
      </c>
      <c r="G147" s="794" t="s">
        <v>1198</v>
      </c>
      <c r="H147" s="794" t="s">
        <v>568</v>
      </c>
      <c r="I147" s="794" t="s">
        <v>1413</v>
      </c>
      <c r="J147" s="794" t="s">
        <v>1414</v>
      </c>
      <c r="K147" s="794" t="s">
        <v>1415</v>
      </c>
      <c r="L147" s="797">
        <v>81.44</v>
      </c>
      <c r="M147" s="797">
        <v>81.44</v>
      </c>
      <c r="N147" s="794">
        <v>1</v>
      </c>
      <c r="O147" s="798">
        <v>1</v>
      </c>
      <c r="P147" s="797"/>
      <c r="Q147" s="799">
        <v>0</v>
      </c>
      <c r="R147" s="794"/>
      <c r="S147" s="799">
        <v>0</v>
      </c>
      <c r="T147" s="798"/>
      <c r="U147" s="800">
        <v>0</v>
      </c>
    </row>
    <row r="148" spans="1:21" ht="14.4" customHeight="1" x14ac:dyDescent="0.3">
      <c r="A148" s="793">
        <v>25</v>
      </c>
      <c r="B148" s="794" t="s">
        <v>1053</v>
      </c>
      <c r="C148" s="794" t="s">
        <v>1144</v>
      </c>
      <c r="D148" s="795" t="s">
        <v>1478</v>
      </c>
      <c r="E148" s="796" t="s">
        <v>1182</v>
      </c>
      <c r="F148" s="794" t="s">
        <v>1140</v>
      </c>
      <c r="G148" s="794" t="s">
        <v>1416</v>
      </c>
      <c r="H148" s="794" t="s">
        <v>568</v>
      </c>
      <c r="I148" s="794" t="s">
        <v>1417</v>
      </c>
      <c r="J148" s="794" t="s">
        <v>1418</v>
      </c>
      <c r="K148" s="794" t="s">
        <v>1419</v>
      </c>
      <c r="L148" s="797">
        <v>0</v>
      </c>
      <c r="M148" s="797">
        <v>0</v>
      </c>
      <c r="N148" s="794">
        <v>2</v>
      </c>
      <c r="O148" s="798">
        <v>2</v>
      </c>
      <c r="P148" s="797">
        <v>0</v>
      </c>
      <c r="Q148" s="799"/>
      <c r="R148" s="794">
        <v>1</v>
      </c>
      <c r="S148" s="799">
        <v>0.5</v>
      </c>
      <c r="T148" s="798">
        <v>1</v>
      </c>
      <c r="U148" s="800">
        <v>0.5</v>
      </c>
    </row>
    <row r="149" spans="1:21" ht="14.4" customHeight="1" x14ac:dyDescent="0.3">
      <c r="A149" s="793">
        <v>25</v>
      </c>
      <c r="B149" s="794" t="s">
        <v>1053</v>
      </c>
      <c r="C149" s="794" t="s">
        <v>1144</v>
      </c>
      <c r="D149" s="795" t="s">
        <v>1478</v>
      </c>
      <c r="E149" s="796" t="s">
        <v>1184</v>
      </c>
      <c r="F149" s="794" t="s">
        <v>1140</v>
      </c>
      <c r="G149" s="794" t="s">
        <v>1275</v>
      </c>
      <c r="H149" s="794" t="s">
        <v>568</v>
      </c>
      <c r="I149" s="794" t="s">
        <v>1420</v>
      </c>
      <c r="J149" s="794" t="s">
        <v>1332</v>
      </c>
      <c r="K149" s="794" t="s">
        <v>1421</v>
      </c>
      <c r="L149" s="797">
        <v>80.7</v>
      </c>
      <c r="M149" s="797">
        <v>80.7</v>
      </c>
      <c r="N149" s="794">
        <v>1</v>
      </c>
      <c r="O149" s="798">
        <v>0.5</v>
      </c>
      <c r="P149" s="797">
        <v>80.7</v>
      </c>
      <c r="Q149" s="799">
        <v>1</v>
      </c>
      <c r="R149" s="794">
        <v>1</v>
      </c>
      <c r="S149" s="799">
        <v>1</v>
      </c>
      <c r="T149" s="798">
        <v>0.5</v>
      </c>
      <c r="U149" s="800">
        <v>1</v>
      </c>
    </row>
    <row r="150" spans="1:21" ht="14.4" customHeight="1" x14ac:dyDescent="0.3">
      <c r="A150" s="793">
        <v>25</v>
      </c>
      <c r="B150" s="794" t="s">
        <v>1053</v>
      </c>
      <c r="C150" s="794" t="s">
        <v>1144</v>
      </c>
      <c r="D150" s="795" t="s">
        <v>1478</v>
      </c>
      <c r="E150" s="796" t="s">
        <v>1184</v>
      </c>
      <c r="F150" s="794" t="s">
        <v>1140</v>
      </c>
      <c r="G150" s="794" t="s">
        <v>1422</v>
      </c>
      <c r="H150" s="794" t="s">
        <v>568</v>
      </c>
      <c r="I150" s="794" t="s">
        <v>1423</v>
      </c>
      <c r="J150" s="794" t="s">
        <v>1424</v>
      </c>
      <c r="K150" s="794" t="s">
        <v>1425</v>
      </c>
      <c r="L150" s="797">
        <v>34.15</v>
      </c>
      <c r="M150" s="797">
        <v>34.15</v>
      </c>
      <c r="N150" s="794">
        <v>1</v>
      </c>
      <c r="O150" s="798">
        <v>1</v>
      </c>
      <c r="P150" s="797"/>
      <c r="Q150" s="799">
        <v>0</v>
      </c>
      <c r="R150" s="794"/>
      <c r="S150" s="799">
        <v>0</v>
      </c>
      <c r="T150" s="798"/>
      <c r="U150" s="800">
        <v>0</v>
      </c>
    </row>
    <row r="151" spans="1:21" ht="14.4" customHeight="1" x14ac:dyDescent="0.3">
      <c r="A151" s="793">
        <v>25</v>
      </c>
      <c r="B151" s="794" t="s">
        <v>1053</v>
      </c>
      <c r="C151" s="794" t="s">
        <v>1144</v>
      </c>
      <c r="D151" s="795" t="s">
        <v>1478</v>
      </c>
      <c r="E151" s="796" t="s">
        <v>1184</v>
      </c>
      <c r="F151" s="794" t="s">
        <v>1140</v>
      </c>
      <c r="G151" s="794" t="s">
        <v>1240</v>
      </c>
      <c r="H151" s="794" t="s">
        <v>568</v>
      </c>
      <c r="I151" s="794" t="s">
        <v>1426</v>
      </c>
      <c r="J151" s="794" t="s">
        <v>1427</v>
      </c>
      <c r="K151" s="794" t="s">
        <v>1428</v>
      </c>
      <c r="L151" s="797">
        <v>38.08</v>
      </c>
      <c r="M151" s="797">
        <v>38.08</v>
      </c>
      <c r="N151" s="794">
        <v>1</v>
      </c>
      <c r="O151" s="798">
        <v>0.5</v>
      </c>
      <c r="P151" s="797">
        <v>38.08</v>
      </c>
      <c r="Q151" s="799">
        <v>1</v>
      </c>
      <c r="R151" s="794">
        <v>1</v>
      </c>
      <c r="S151" s="799">
        <v>1</v>
      </c>
      <c r="T151" s="798">
        <v>0.5</v>
      </c>
      <c r="U151" s="800">
        <v>1</v>
      </c>
    </row>
    <row r="152" spans="1:21" ht="14.4" customHeight="1" x14ac:dyDescent="0.3">
      <c r="A152" s="793">
        <v>25</v>
      </c>
      <c r="B152" s="794" t="s">
        <v>1053</v>
      </c>
      <c r="C152" s="794" t="s">
        <v>1144</v>
      </c>
      <c r="D152" s="795" t="s">
        <v>1478</v>
      </c>
      <c r="E152" s="796" t="s">
        <v>1186</v>
      </c>
      <c r="F152" s="794" t="s">
        <v>1140</v>
      </c>
      <c r="G152" s="794" t="s">
        <v>1429</v>
      </c>
      <c r="H152" s="794" t="s">
        <v>568</v>
      </c>
      <c r="I152" s="794" t="s">
        <v>1430</v>
      </c>
      <c r="J152" s="794" t="s">
        <v>1431</v>
      </c>
      <c r="K152" s="794" t="s">
        <v>1432</v>
      </c>
      <c r="L152" s="797">
        <v>0</v>
      </c>
      <c r="M152" s="797">
        <v>0</v>
      </c>
      <c r="N152" s="794">
        <v>1</v>
      </c>
      <c r="O152" s="798">
        <v>0.5</v>
      </c>
      <c r="P152" s="797">
        <v>0</v>
      </c>
      <c r="Q152" s="799"/>
      <c r="R152" s="794">
        <v>1</v>
      </c>
      <c r="S152" s="799">
        <v>1</v>
      </c>
      <c r="T152" s="798">
        <v>0.5</v>
      </c>
      <c r="U152" s="800">
        <v>1</v>
      </c>
    </row>
    <row r="153" spans="1:21" ht="14.4" customHeight="1" x14ac:dyDescent="0.3">
      <c r="A153" s="793">
        <v>25</v>
      </c>
      <c r="B153" s="794" t="s">
        <v>1053</v>
      </c>
      <c r="C153" s="794" t="s">
        <v>1144</v>
      </c>
      <c r="D153" s="795" t="s">
        <v>1478</v>
      </c>
      <c r="E153" s="796" t="s">
        <v>1186</v>
      </c>
      <c r="F153" s="794" t="s">
        <v>1140</v>
      </c>
      <c r="G153" s="794" t="s">
        <v>1321</v>
      </c>
      <c r="H153" s="794" t="s">
        <v>851</v>
      </c>
      <c r="I153" s="794" t="s">
        <v>1322</v>
      </c>
      <c r="J153" s="794" t="s">
        <v>1323</v>
      </c>
      <c r="K153" s="794" t="s">
        <v>1324</v>
      </c>
      <c r="L153" s="797">
        <v>141.09</v>
      </c>
      <c r="M153" s="797">
        <v>282.18</v>
      </c>
      <c r="N153" s="794">
        <v>2</v>
      </c>
      <c r="O153" s="798">
        <v>0.5</v>
      </c>
      <c r="P153" s="797">
        <v>282.18</v>
      </c>
      <c r="Q153" s="799">
        <v>1</v>
      </c>
      <c r="R153" s="794">
        <v>2</v>
      </c>
      <c r="S153" s="799">
        <v>1</v>
      </c>
      <c r="T153" s="798">
        <v>0.5</v>
      </c>
      <c r="U153" s="800">
        <v>1</v>
      </c>
    </row>
    <row r="154" spans="1:21" ht="14.4" customHeight="1" x14ac:dyDescent="0.3">
      <c r="A154" s="793">
        <v>25</v>
      </c>
      <c r="B154" s="794" t="s">
        <v>1053</v>
      </c>
      <c r="C154" s="794" t="s">
        <v>1144</v>
      </c>
      <c r="D154" s="795" t="s">
        <v>1478</v>
      </c>
      <c r="E154" s="796" t="s">
        <v>1186</v>
      </c>
      <c r="F154" s="794" t="s">
        <v>1140</v>
      </c>
      <c r="G154" s="794" t="s">
        <v>1240</v>
      </c>
      <c r="H154" s="794" t="s">
        <v>568</v>
      </c>
      <c r="I154" s="794" t="s">
        <v>1433</v>
      </c>
      <c r="J154" s="794" t="s">
        <v>1434</v>
      </c>
      <c r="K154" s="794" t="s">
        <v>1435</v>
      </c>
      <c r="L154" s="797">
        <v>63.47</v>
      </c>
      <c r="M154" s="797">
        <v>63.47</v>
      </c>
      <c r="N154" s="794">
        <v>1</v>
      </c>
      <c r="O154" s="798">
        <v>0.5</v>
      </c>
      <c r="P154" s="797">
        <v>63.47</v>
      </c>
      <c r="Q154" s="799">
        <v>1</v>
      </c>
      <c r="R154" s="794">
        <v>1</v>
      </c>
      <c r="S154" s="799">
        <v>1</v>
      </c>
      <c r="T154" s="798">
        <v>0.5</v>
      </c>
      <c r="U154" s="800">
        <v>1</v>
      </c>
    </row>
    <row r="155" spans="1:21" ht="14.4" customHeight="1" x14ac:dyDescent="0.3">
      <c r="A155" s="793">
        <v>25</v>
      </c>
      <c r="B155" s="794" t="s">
        <v>1053</v>
      </c>
      <c r="C155" s="794" t="s">
        <v>1144</v>
      </c>
      <c r="D155" s="795" t="s">
        <v>1478</v>
      </c>
      <c r="E155" s="796" t="s">
        <v>1186</v>
      </c>
      <c r="F155" s="794" t="s">
        <v>1140</v>
      </c>
      <c r="G155" s="794" t="s">
        <v>1198</v>
      </c>
      <c r="H155" s="794" t="s">
        <v>568</v>
      </c>
      <c r="I155" s="794" t="s">
        <v>1199</v>
      </c>
      <c r="J155" s="794" t="s">
        <v>1200</v>
      </c>
      <c r="K155" s="794" t="s">
        <v>1201</v>
      </c>
      <c r="L155" s="797">
        <v>132.97999999999999</v>
      </c>
      <c r="M155" s="797">
        <v>265.95999999999998</v>
      </c>
      <c r="N155" s="794">
        <v>2</v>
      </c>
      <c r="O155" s="798">
        <v>1</v>
      </c>
      <c r="P155" s="797"/>
      <c r="Q155" s="799">
        <v>0</v>
      </c>
      <c r="R155" s="794"/>
      <c r="S155" s="799">
        <v>0</v>
      </c>
      <c r="T155" s="798"/>
      <c r="U155" s="800">
        <v>0</v>
      </c>
    </row>
    <row r="156" spans="1:21" ht="14.4" customHeight="1" x14ac:dyDescent="0.3">
      <c r="A156" s="793">
        <v>25</v>
      </c>
      <c r="B156" s="794" t="s">
        <v>1053</v>
      </c>
      <c r="C156" s="794" t="s">
        <v>1144</v>
      </c>
      <c r="D156" s="795" t="s">
        <v>1478</v>
      </c>
      <c r="E156" s="796" t="s">
        <v>1186</v>
      </c>
      <c r="F156" s="794" t="s">
        <v>1140</v>
      </c>
      <c r="G156" s="794" t="s">
        <v>1436</v>
      </c>
      <c r="H156" s="794" t="s">
        <v>851</v>
      </c>
      <c r="I156" s="794" t="s">
        <v>1437</v>
      </c>
      <c r="J156" s="794" t="s">
        <v>1438</v>
      </c>
      <c r="K156" s="794" t="s">
        <v>1439</v>
      </c>
      <c r="L156" s="797">
        <v>205.84</v>
      </c>
      <c r="M156" s="797">
        <v>4322.6400000000003</v>
      </c>
      <c r="N156" s="794">
        <v>21</v>
      </c>
      <c r="O156" s="798">
        <v>0.5</v>
      </c>
      <c r="P156" s="797">
        <v>4322.6400000000003</v>
      </c>
      <c r="Q156" s="799">
        <v>1</v>
      </c>
      <c r="R156" s="794">
        <v>21</v>
      </c>
      <c r="S156" s="799">
        <v>1</v>
      </c>
      <c r="T156" s="798">
        <v>0.5</v>
      </c>
      <c r="U156" s="800">
        <v>1</v>
      </c>
    </row>
    <row r="157" spans="1:21" ht="14.4" customHeight="1" x14ac:dyDescent="0.3">
      <c r="A157" s="793">
        <v>25</v>
      </c>
      <c r="B157" s="794" t="s">
        <v>1053</v>
      </c>
      <c r="C157" s="794" t="s">
        <v>1144</v>
      </c>
      <c r="D157" s="795" t="s">
        <v>1478</v>
      </c>
      <c r="E157" s="796" t="s">
        <v>1186</v>
      </c>
      <c r="F157" s="794" t="s">
        <v>1140</v>
      </c>
      <c r="G157" s="794" t="s">
        <v>1440</v>
      </c>
      <c r="H157" s="794" t="s">
        <v>568</v>
      </c>
      <c r="I157" s="794" t="s">
        <v>1441</v>
      </c>
      <c r="J157" s="794" t="s">
        <v>1442</v>
      </c>
      <c r="K157" s="794" t="s">
        <v>1443</v>
      </c>
      <c r="L157" s="797">
        <v>0</v>
      </c>
      <c r="M157" s="797">
        <v>0</v>
      </c>
      <c r="N157" s="794">
        <v>1</v>
      </c>
      <c r="O157" s="798">
        <v>1</v>
      </c>
      <c r="P157" s="797"/>
      <c r="Q157" s="799"/>
      <c r="R157" s="794"/>
      <c r="S157" s="799">
        <v>0</v>
      </c>
      <c r="T157" s="798"/>
      <c r="U157" s="800">
        <v>0</v>
      </c>
    </row>
    <row r="158" spans="1:21" ht="14.4" customHeight="1" x14ac:dyDescent="0.3">
      <c r="A158" s="793">
        <v>25</v>
      </c>
      <c r="B158" s="794" t="s">
        <v>1053</v>
      </c>
      <c r="C158" s="794" t="s">
        <v>1144</v>
      </c>
      <c r="D158" s="795" t="s">
        <v>1478</v>
      </c>
      <c r="E158" s="796" t="s">
        <v>1156</v>
      </c>
      <c r="F158" s="794" t="s">
        <v>1140</v>
      </c>
      <c r="G158" s="794" t="s">
        <v>1187</v>
      </c>
      <c r="H158" s="794" t="s">
        <v>568</v>
      </c>
      <c r="I158" s="794" t="s">
        <v>1223</v>
      </c>
      <c r="J158" s="794" t="s">
        <v>1224</v>
      </c>
      <c r="K158" s="794" t="s">
        <v>1225</v>
      </c>
      <c r="L158" s="797">
        <v>154.36000000000001</v>
      </c>
      <c r="M158" s="797">
        <v>154.36000000000001</v>
      </c>
      <c r="N158" s="794">
        <v>1</v>
      </c>
      <c r="O158" s="798">
        <v>1</v>
      </c>
      <c r="P158" s="797"/>
      <c r="Q158" s="799">
        <v>0</v>
      </c>
      <c r="R158" s="794"/>
      <c r="S158" s="799">
        <v>0</v>
      </c>
      <c r="T158" s="798"/>
      <c r="U158" s="800">
        <v>0</v>
      </c>
    </row>
    <row r="159" spans="1:21" ht="14.4" customHeight="1" x14ac:dyDescent="0.3">
      <c r="A159" s="793">
        <v>25</v>
      </c>
      <c r="B159" s="794" t="s">
        <v>1053</v>
      </c>
      <c r="C159" s="794" t="s">
        <v>1144</v>
      </c>
      <c r="D159" s="795" t="s">
        <v>1478</v>
      </c>
      <c r="E159" s="796" t="s">
        <v>1156</v>
      </c>
      <c r="F159" s="794" t="s">
        <v>1140</v>
      </c>
      <c r="G159" s="794" t="s">
        <v>1187</v>
      </c>
      <c r="H159" s="794" t="s">
        <v>851</v>
      </c>
      <c r="I159" s="794" t="s">
        <v>955</v>
      </c>
      <c r="J159" s="794" t="s">
        <v>1102</v>
      </c>
      <c r="K159" s="794" t="s">
        <v>1103</v>
      </c>
      <c r="L159" s="797">
        <v>154.36000000000001</v>
      </c>
      <c r="M159" s="797">
        <v>3087.2000000000007</v>
      </c>
      <c r="N159" s="794">
        <v>20</v>
      </c>
      <c r="O159" s="798">
        <v>17.5</v>
      </c>
      <c r="P159" s="797">
        <v>1389.2400000000002</v>
      </c>
      <c r="Q159" s="799">
        <v>0.44999999999999996</v>
      </c>
      <c r="R159" s="794">
        <v>9</v>
      </c>
      <c r="S159" s="799">
        <v>0.45</v>
      </c>
      <c r="T159" s="798">
        <v>8</v>
      </c>
      <c r="U159" s="800">
        <v>0.45714285714285713</v>
      </c>
    </row>
    <row r="160" spans="1:21" ht="14.4" customHeight="1" x14ac:dyDescent="0.3">
      <c r="A160" s="793">
        <v>25</v>
      </c>
      <c r="B160" s="794" t="s">
        <v>1053</v>
      </c>
      <c r="C160" s="794" t="s">
        <v>1144</v>
      </c>
      <c r="D160" s="795" t="s">
        <v>1478</v>
      </c>
      <c r="E160" s="796" t="s">
        <v>1156</v>
      </c>
      <c r="F160" s="794" t="s">
        <v>1140</v>
      </c>
      <c r="G160" s="794" t="s">
        <v>1226</v>
      </c>
      <c r="H160" s="794" t="s">
        <v>568</v>
      </c>
      <c r="I160" s="794" t="s">
        <v>1300</v>
      </c>
      <c r="J160" s="794" t="s">
        <v>1228</v>
      </c>
      <c r="K160" s="794" t="s">
        <v>1301</v>
      </c>
      <c r="L160" s="797">
        <v>0</v>
      </c>
      <c r="M160" s="797">
        <v>0</v>
      </c>
      <c r="N160" s="794">
        <v>1</v>
      </c>
      <c r="O160" s="798">
        <v>1</v>
      </c>
      <c r="P160" s="797"/>
      <c r="Q160" s="799"/>
      <c r="R160" s="794"/>
      <c r="S160" s="799">
        <v>0</v>
      </c>
      <c r="T160" s="798"/>
      <c r="U160" s="800">
        <v>0</v>
      </c>
    </row>
    <row r="161" spans="1:21" ht="14.4" customHeight="1" x14ac:dyDescent="0.3">
      <c r="A161" s="793">
        <v>25</v>
      </c>
      <c r="B161" s="794" t="s">
        <v>1053</v>
      </c>
      <c r="C161" s="794" t="s">
        <v>1144</v>
      </c>
      <c r="D161" s="795" t="s">
        <v>1478</v>
      </c>
      <c r="E161" s="796" t="s">
        <v>1156</v>
      </c>
      <c r="F161" s="794" t="s">
        <v>1140</v>
      </c>
      <c r="G161" s="794" t="s">
        <v>1275</v>
      </c>
      <c r="H161" s="794" t="s">
        <v>568</v>
      </c>
      <c r="I161" s="794" t="s">
        <v>1420</v>
      </c>
      <c r="J161" s="794" t="s">
        <v>1332</v>
      </c>
      <c r="K161" s="794" t="s">
        <v>1421</v>
      </c>
      <c r="L161" s="797">
        <v>80.7</v>
      </c>
      <c r="M161" s="797">
        <v>80.7</v>
      </c>
      <c r="N161" s="794">
        <v>1</v>
      </c>
      <c r="O161" s="798">
        <v>1</v>
      </c>
      <c r="P161" s="797"/>
      <c r="Q161" s="799">
        <v>0</v>
      </c>
      <c r="R161" s="794"/>
      <c r="S161" s="799">
        <v>0</v>
      </c>
      <c r="T161" s="798"/>
      <c r="U161" s="800">
        <v>0</v>
      </c>
    </row>
    <row r="162" spans="1:21" ht="14.4" customHeight="1" x14ac:dyDescent="0.3">
      <c r="A162" s="793">
        <v>25</v>
      </c>
      <c r="B162" s="794" t="s">
        <v>1053</v>
      </c>
      <c r="C162" s="794" t="s">
        <v>1144</v>
      </c>
      <c r="D162" s="795" t="s">
        <v>1478</v>
      </c>
      <c r="E162" s="796" t="s">
        <v>1156</v>
      </c>
      <c r="F162" s="794" t="s">
        <v>1140</v>
      </c>
      <c r="G162" s="794" t="s">
        <v>1230</v>
      </c>
      <c r="H162" s="794" t="s">
        <v>568</v>
      </c>
      <c r="I162" s="794" t="s">
        <v>1231</v>
      </c>
      <c r="J162" s="794" t="s">
        <v>663</v>
      </c>
      <c r="K162" s="794" t="s">
        <v>1232</v>
      </c>
      <c r="L162" s="797">
        <v>107.27</v>
      </c>
      <c r="M162" s="797">
        <v>321.81</v>
      </c>
      <c r="N162" s="794">
        <v>3</v>
      </c>
      <c r="O162" s="798">
        <v>0.5</v>
      </c>
      <c r="P162" s="797"/>
      <c r="Q162" s="799">
        <v>0</v>
      </c>
      <c r="R162" s="794"/>
      <c r="S162" s="799">
        <v>0</v>
      </c>
      <c r="T162" s="798"/>
      <c r="U162" s="800">
        <v>0</v>
      </c>
    </row>
    <row r="163" spans="1:21" ht="14.4" customHeight="1" x14ac:dyDescent="0.3">
      <c r="A163" s="793">
        <v>25</v>
      </c>
      <c r="B163" s="794" t="s">
        <v>1053</v>
      </c>
      <c r="C163" s="794" t="s">
        <v>1144</v>
      </c>
      <c r="D163" s="795" t="s">
        <v>1478</v>
      </c>
      <c r="E163" s="796" t="s">
        <v>1156</v>
      </c>
      <c r="F163" s="794" t="s">
        <v>1140</v>
      </c>
      <c r="G163" s="794" t="s">
        <v>1305</v>
      </c>
      <c r="H163" s="794" t="s">
        <v>568</v>
      </c>
      <c r="I163" s="794" t="s">
        <v>915</v>
      </c>
      <c r="J163" s="794" t="s">
        <v>916</v>
      </c>
      <c r="K163" s="794" t="s">
        <v>1391</v>
      </c>
      <c r="L163" s="797">
        <v>48.09</v>
      </c>
      <c r="M163" s="797">
        <v>96.18</v>
      </c>
      <c r="N163" s="794">
        <v>2</v>
      </c>
      <c r="O163" s="798">
        <v>1.5</v>
      </c>
      <c r="P163" s="797">
        <v>96.18</v>
      </c>
      <c r="Q163" s="799">
        <v>1</v>
      </c>
      <c r="R163" s="794">
        <v>2</v>
      </c>
      <c r="S163" s="799">
        <v>1</v>
      </c>
      <c r="T163" s="798">
        <v>1.5</v>
      </c>
      <c r="U163" s="800">
        <v>1</v>
      </c>
    </row>
    <row r="164" spans="1:21" ht="14.4" customHeight="1" x14ac:dyDescent="0.3">
      <c r="A164" s="793">
        <v>25</v>
      </c>
      <c r="B164" s="794" t="s">
        <v>1053</v>
      </c>
      <c r="C164" s="794" t="s">
        <v>1144</v>
      </c>
      <c r="D164" s="795" t="s">
        <v>1478</v>
      </c>
      <c r="E164" s="796" t="s">
        <v>1156</v>
      </c>
      <c r="F164" s="794" t="s">
        <v>1140</v>
      </c>
      <c r="G164" s="794" t="s">
        <v>1198</v>
      </c>
      <c r="H164" s="794" t="s">
        <v>568</v>
      </c>
      <c r="I164" s="794" t="s">
        <v>1199</v>
      </c>
      <c r="J164" s="794" t="s">
        <v>1200</v>
      </c>
      <c r="K164" s="794" t="s">
        <v>1201</v>
      </c>
      <c r="L164" s="797">
        <v>132.97999999999999</v>
      </c>
      <c r="M164" s="797">
        <v>265.95999999999998</v>
      </c>
      <c r="N164" s="794">
        <v>2</v>
      </c>
      <c r="O164" s="798">
        <v>2</v>
      </c>
      <c r="P164" s="797"/>
      <c r="Q164" s="799">
        <v>0</v>
      </c>
      <c r="R164" s="794"/>
      <c r="S164" s="799">
        <v>0</v>
      </c>
      <c r="T164" s="798"/>
      <c r="U164" s="800">
        <v>0</v>
      </c>
    </row>
    <row r="165" spans="1:21" ht="14.4" customHeight="1" x14ac:dyDescent="0.3">
      <c r="A165" s="793">
        <v>25</v>
      </c>
      <c r="B165" s="794" t="s">
        <v>1053</v>
      </c>
      <c r="C165" s="794" t="s">
        <v>1144</v>
      </c>
      <c r="D165" s="795" t="s">
        <v>1478</v>
      </c>
      <c r="E165" s="796" t="s">
        <v>1156</v>
      </c>
      <c r="F165" s="794" t="s">
        <v>1140</v>
      </c>
      <c r="G165" s="794" t="s">
        <v>1198</v>
      </c>
      <c r="H165" s="794" t="s">
        <v>568</v>
      </c>
      <c r="I165" s="794" t="s">
        <v>1205</v>
      </c>
      <c r="J165" s="794" t="s">
        <v>1200</v>
      </c>
      <c r="K165" s="794" t="s">
        <v>1201</v>
      </c>
      <c r="L165" s="797">
        <v>132.97999999999999</v>
      </c>
      <c r="M165" s="797">
        <v>2393.64</v>
      </c>
      <c r="N165" s="794">
        <v>18</v>
      </c>
      <c r="O165" s="798">
        <v>10</v>
      </c>
      <c r="P165" s="797">
        <v>398.93999999999994</v>
      </c>
      <c r="Q165" s="799">
        <v>0.16666666666666666</v>
      </c>
      <c r="R165" s="794">
        <v>3</v>
      </c>
      <c r="S165" s="799">
        <v>0.16666666666666666</v>
      </c>
      <c r="T165" s="798">
        <v>1.5</v>
      </c>
      <c r="U165" s="800">
        <v>0.15</v>
      </c>
    </row>
    <row r="166" spans="1:21" ht="14.4" customHeight="1" x14ac:dyDescent="0.3">
      <c r="A166" s="793">
        <v>25</v>
      </c>
      <c r="B166" s="794" t="s">
        <v>1053</v>
      </c>
      <c r="C166" s="794" t="s">
        <v>1144</v>
      </c>
      <c r="D166" s="795" t="s">
        <v>1478</v>
      </c>
      <c r="E166" s="796" t="s">
        <v>1156</v>
      </c>
      <c r="F166" s="794" t="s">
        <v>1140</v>
      </c>
      <c r="G166" s="794" t="s">
        <v>1292</v>
      </c>
      <c r="H166" s="794" t="s">
        <v>851</v>
      </c>
      <c r="I166" s="794" t="s">
        <v>1293</v>
      </c>
      <c r="J166" s="794" t="s">
        <v>1294</v>
      </c>
      <c r="K166" s="794" t="s">
        <v>1295</v>
      </c>
      <c r="L166" s="797">
        <v>141.25</v>
      </c>
      <c r="M166" s="797">
        <v>141.25</v>
      </c>
      <c r="N166" s="794">
        <v>1</v>
      </c>
      <c r="O166" s="798">
        <v>1</v>
      </c>
      <c r="P166" s="797">
        <v>141.25</v>
      </c>
      <c r="Q166" s="799">
        <v>1</v>
      </c>
      <c r="R166" s="794">
        <v>1</v>
      </c>
      <c r="S166" s="799">
        <v>1</v>
      </c>
      <c r="T166" s="798">
        <v>1</v>
      </c>
      <c r="U166" s="800">
        <v>1</v>
      </c>
    </row>
    <row r="167" spans="1:21" ht="14.4" customHeight="1" x14ac:dyDescent="0.3">
      <c r="A167" s="793">
        <v>25</v>
      </c>
      <c r="B167" s="794" t="s">
        <v>1053</v>
      </c>
      <c r="C167" s="794" t="s">
        <v>1144</v>
      </c>
      <c r="D167" s="795" t="s">
        <v>1478</v>
      </c>
      <c r="E167" s="796" t="s">
        <v>1156</v>
      </c>
      <c r="F167" s="794" t="s">
        <v>1140</v>
      </c>
      <c r="G167" s="794" t="s">
        <v>1206</v>
      </c>
      <c r="H167" s="794" t="s">
        <v>851</v>
      </c>
      <c r="I167" s="794" t="s">
        <v>1207</v>
      </c>
      <c r="J167" s="794" t="s">
        <v>809</v>
      </c>
      <c r="K167" s="794" t="s">
        <v>1208</v>
      </c>
      <c r="L167" s="797">
        <v>48.42</v>
      </c>
      <c r="M167" s="797">
        <v>96.84</v>
      </c>
      <c r="N167" s="794">
        <v>2</v>
      </c>
      <c r="O167" s="798">
        <v>1</v>
      </c>
      <c r="P167" s="797"/>
      <c r="Q167" s="799">
        <v>0</v>
      </c>
      <c r="R167" s="794"/>
      <c r="S167" s="799">
        <v>0</v>
      </c>
      <c r="T167" s="798"/>
      <c r="U167" s="800">
        <v>0</v>
      </c>
    </row>
    <row r="168" spans="1:21" ht="14.4" customHeight="1" x14ac:dyDescent="0.3">
      <c r="A168" s="793">
        <v>25</v>
      </c>
      <c r="B168" s="794" t="s">
        <v>1053</v>
      </c>
      <c r="C168" s="794" t="s">
        <v>1144</v>
      </c>
      <c r="D168" s="795" t="s">
        <v>1478</v>
      </c>
      <c r="E168" s="796" t="s">
        <v>1156</v>
      </c>
      <c r="F168" s="794" t="s">
        <v>1140</v>
      </c>
      <c r="G168" s="794" t="s">
        <v>1206</v>
      </c>
      <c r="H168" s="794" t="s">
        <v>568</v>
      </c>
      <c r="I168" s="794" t="s">
        <v>808</v>
      </c>
      <c r="J168" s="794" t="s">
        <v>809</v>
      </c>
      <c r="K168" s="794" t="s">
        <v>1209</v>
      </c>
      <c r="L168" s="797">
        <v>48.42</v>
      </c>
      <c r="M168" s="797">
        <v>145.26</v>
      </c>
      <c r="N168" s="794">
        <v>3</v>
      </c>
      <c r="O168" s="798">
        <v>1.5</v>
      </c>
      <c r="P168" s="797">
        <v>48.42</v>
      </c>
      <c r="Q168" s="799">
        <v>0.33333333333333337</v>
      </c>
      <c r="R168" s="794">
        <v>1</v>
      </c>
      <c r="S168" s="799">
        <v>0.33333333333333331</v>
      </c>
      <c r="T168" s="798">
        <v>0.5</v>
      </c>
      <c r="U168" s="800">
        <v>0.33333333333333331</v>
      </c>
    </row>
    <row r="169" spans="1:21" ht="14.4" customHeight="1" x14ac:dyDescent="0.3">
      <c r="A169" s="793">
        <v>25</v>
      </c>
      <c r="B169" s="794" t="s">
        <v>1053</v>
      </c>
      <c r="C169" s="794" t="s">
        <v>1144</v>
      </c>
      <c r="D169" s="795" t="s">
        <v>1478</v>
      </c>
      <c r="E169" s="796" t="s">
        <v>1156</v>
      </c>
      <c r="F169" s="794" t="s">
        <v>1140</v>
      </c>
      <c r="G169" s="794" t="s">
        <v>1202</v>
      </c>
      <c r="H169" s="794" t="s">
        <v>851</v>
      </c>
      <c r="I169" s="794" t="s">
        <v>865</v>
      </c>
      <c r="J169" s="794" t="s">
        <v>1203</v>
      </c>
      <c r="K169" s="794" t="s">
        <v>1204</v>
      </c>
      <c r="L169" s="797">
        <v>0</v>
      </c>
      <c r="M169" s="797">
        <v>0</v>
      </c>
      <c r="N169" s="794">
        <v>3</v>
      </c>
      <c r="O169" s="798">
        <v>2</v>
      </c>
      <c r="P169" s="797"/>
      <c r="Q169" s="799"/>
      <c r="R169" s="794"/>
      <c r="S169" s="799">
        <v>0</v>
      </c>
      <c r="T169" s="798"/>
      <c r="U169" s="800">
        <v>0</v>
      </c>
    </row>
    <row r="170" spans="1:21" ht="14.4" customHeight="1" x14ac:dyDescent="0.3">
      <c r="A170" s="793">
        <v>25</v>
      </c>
      <c r="B170" s="794" t="s">
        <v>1053</v>
      </c>
      <c r="C170" s="794" t="s">
        <v>1144</v>
      </c>
      <c r="D170" s="795" t="s">
        <v>1478</v>
      </c>
      <c r="E170" s="796" t="s">
        <v>1156</v>
      </c>
      <c r="F170" s="794" t="s">
        <v>1140</v>
      </c>
      <c r="G170" s="794" t="s">
        <v>1188</v>
      </c>
      <c r="H170" s="794" t="s">
        <v>568</v>
      </c>
      <c r="I170" s="794" t="s">
        <v>1444</v>
      </c>
      <c r="J170" s="794" t="s">
        <v>938</v>
      </c>
      <c r="K170" s="794" t="s">
        <v>1189</v>
      </c>
      <c r="L170" s="797">
        <v>42.54</v>
      </c>
      <c r="M170" s="797">
        <v>170.16</v>
      </c>
      <c r="N170" s="794">
        <v>4</v>
      </c>
      <c r="O170" s="798">
        <v>0.5</v>
      </c>
      <c r="P170" s="797"/>
      <c r="Q170" s="799">
        <v>0</v>
      </c>
      <c r="R170" s="794"/>
      <c r="S170" s="799">
        <v>0</v>
      </c>
      <c r="T170" s="798"/>
      <c r="U170" s="800">
        <v>0</v>
      </c>
    </row>
    <row r="171" spans="1:21" ht="14.4" customHeight="1" x14ac:dyDescent="0.3">
      <c r="A171" s="793">
        <v>25</v>
      </c>
      <c r="B171" s="794" t="s">
        <v>1053</v>
      </c>
      <c r="C171" s="794" t="s">
        <v>1144</v>
      </c>
      <c r="D171" s="795" t="s">
        <v>1478</v>
      </c>
      <c r="E171" s="796" t="s">
        <v>1156</v>
      </c>
      <c r="F171" s="794" t="s">
        <v>1140</v>
      </c>
      <c r="G171" s="794" t="s">
        <v>1445</v>
      </c>
      <c r="H171" s="794" t="s">
        <v>568</v>
      </c>
      <c r="I171" s="794" t="s">
        <v>1446</v>
      </c>
      <c r="J171" s="794" t="s">
        <v>817</v>
      </c>
      <c r="K171" s="794" t="s">
        <v>1447</v>
      </c>
      <c r="L171" s="797">
        <v>100.62</v>
      </c>
      <c r="M171" s="797">
        <v>100.62</v>
      </c>
      <c r="N171" s="794">
        <v>1</v>
      </c>
      <c r="O171" s="798">
        <v>0.5</v>
      </c>
      <c r="P171" s="797">
        <v>100.62</v>
      </c>
      <c r="Q171" s="799">
        <v>1</v>
      </c>
      <c r="R171" s="794">
        <v>1</v>
      </c>
      <c r="S171" s="799">
        <v>1</v>
      </c>
      <c r="T171" s="798">
        <v>0.5</v>
      </c>
      <c r="U171" s="800">
        <v>1</v>
      </c>
    </row>
    <row r="172" spans="1:21" ht="14.4" customHeight="1" x14ac:dyDescent="0.3">
      <c r="A172" s="793">
        <v>25</v>
      </c>
      <c r="B172" s="794" t="s">
        <v>1053</v>
      </c>
      <c r="C172" s="794" t="s">
        <v>1144</v>
      </c>
      <c r="D172" s="795" t="s">
        <v>1478</v>
      </c>
      <c r="E172" s="796" t="s">
        <v>1159</v>
      </c>
      <c r="F172" s="794" t="s">
        <v>1140</v>
      </c>
      <c r="G172" s="794" t="s">
        <v>1187</v>
      </c>
      <c r="H172" s="794" t="s">
        <v>568</v>
      </c>
      <c r="I172" s="794" t="s">
        <v>1223</v>
      </c>
      <c r="J172" s="794" t="s">
        <v>1224</v>
      </c>
      <c r="K172" s="794" t="s">
        <v>1225</v>
      </c>
      <c r="L172" s="797">
        <v>154.36000000000001</v>
      </c>
      <c r="M172" s="797">
        <v>154.36000000000001</v>
      </c>
      <c r="N172" s="794">
        <v>1</v>
      </c>
      <c r="O172" s="798">
        <v>1</v>
      </c>
      <c r="P172" s="797"/>
      <c r="Q172" s="799">
        <v>0</v>
      </c>
      <c r="R172" s="794"/>
      <c r="S172" s="799">
        <v>0</v>
      </c>
      <c r="T172" s="798"/>
      <c r="U172" s="800">
        <v>0</v>
      </c>
    </row>
    <row r="173" spans="1:21" ht="14.4" customHeight="1" x14ac:dyDescent="0.3">
      <c r="A173" s="793">
        <v>25</v>
      </c>
      <c r="B173" s="794" t="s">
        <v>1053</v>
      </c>
      <c r="C173" s="794" t="s">
        <v>1144</v>
      </c>
      <c r="D173" s="795" t="s">
        <v>1478</v>
      </c>
      <c r="E173" s="796" t="s">
        <v>1159</v>
      </c>
      <c r="F173" s="794" t="s">
        <v>1140</v>
      </c>
      <c r="G173" s="794" t="s">
        <v>1187</v>
      </c>
      <c r="H173" s="794" t="s">
        <v>851</v>
      </c>
      <c r="I173" s="794" t="s">
        <v>955</v>
      </c>
      <c r="J173" s="794" t="s">
        <v>1102</v>
      </c>
      <c r="K173" s="794" t="s">
        <v>1103</v>
      </c>
      <c r="L173" s="797">
        <v>154.36000000000001</v>
      </c>
      <c r="M173" s="797">
        <v>463.08000000000004</v>
      </c>
      <c r="N173" s="794">
        <v>3</v>
      </c>
      <c r="O173" s="798">
        <v>3</v>
      </c>
      <c r="P173" s="797">
        <v>154.36000000000001</v>
      </c>
      <c r="Q173" s="799">
        <v>0.33333333333333331</v>
      </c>
      <c r="R173" s="794">
        <v>1</v>
      </c>
      <c r="S173" s="799">
        <v>0.33333333333333331</v>
      </c>
      <c r="T173" s="798">
        <v>1</v>
      </c>
      <c r="U173" s="800">
        <v>0.33333333333333331</v>
      </c>
    </row>
    <row r="174" spans="1:21" ht="14.4" customHeight="1" x14ac:dyDescent="0.3">
      <c r="A174" s="793">
        <v>25</v>
      </c>
      <c r="B174" s="794" t="s">
        <v>1053</v>
      </c>
      <c r="C174" s="794" t="s">
        <v>1144</v>
      </c>
      <c r="D174" s="795" t="s">
        <v>1478</v>
      </c>
      <c r="E174" s="796" t="s">
        <v>1159</v>
      </c>
      <c r="F174" s="794" t="s">
        <v>1140</v>
      </c>
      <c r="G174" s="794" t="s">
        <v>1187</v>
      </c>
      <c r="H174" s="794" t="s">
        <v>568</v>
      </c>
      <c r="I174" s="794" t="s">
        <v>1194</v>
      </c>
      <c r="J174" s="794" t="s">
        <v>1102</v>
      </c>
      <c r="K174" s="794" t="s">
        <v>1103</v>
      </c>
      <c r="L174" s="797">
        <v>154.36000000000001</v>
      </c>
      <c r="M174" s="797">
        <v>1697.96</v>
      </c>
      <c r="N174" s="794">
        <v>11</v>
      </c>
      <c r="O174" s="798">
        <v>11</v>
      </c>
      <c r="P174" s="797">
        <v>1080.52</v>
      </c>
      <c r="Q174" s="799">
        <v>0.63636363636363635</v>
      </c>
      <c r="R174" s="794">
        <v>7</v>
      </c>
      <c r="S174" s="799">
        <v>0.63636363636363635</v>
      </c>
      <c r="T174" s="798">
        <v>7</v>
      </c>
      <c r="U174" s="800">
        <v>0.63636363636363635</v>
      </c>
    </row>
    <row r="175" spans="1:21" ht="14.4" customHeight="1" x14ac:dyDescent="0.3">
      <c r="A175" s="793">
        <v>25</v>
      </c>
      <c r="B175" s="794" t="s">
        <v>1053</v>
      </c>
      <c r="C175" s="794" t="s">
        <v>1144</v>
      </c>
      <c r="D175" s="795" t="s">
        <v>1478</v>
      </c>
      <c r="E175" s="796" t="s">
        <v>1159</v>
      </c>
      <c r="F175" s="794" t="s">
        <v>1140</v>
      </c>
      <c r="G175" s="794" t="s">
        <v>1187</v>
      </c>
      <c r="H175" s="794" t="s">
        <v>568</v>
      </c>
      <c r="I175" s="794" t="s">
        <v>1448</v>
      </c>
      <c r="J175" s="794" t="s">
        <v>1102</v>
      </c>
      <c r="K175" s="794" t="s">
        <v>1103</v>
      </c>
      <c r="L175" s="797">
        <v>154.36000000000001</v>
      </c>
      <c r="M175" s="797">
        <v>154.36000000000001</v>
      </c>
      <c r="N175" s="794">
        <v>1</v>
      </c>
      <c r="O175" s="798">
        <v>1</v>
      </c>
      <c r="P175" s="797"/>
      <c r="Q175" s="799">
        <v>0</v>
      </c>
      <c r="R175" s="794"/>
      <c r="S175" s="799">
        <v>0</v>
      </c>
      <c r="T175" s="798"/>
      <c r="U175" s="800">
        <v>0</v>
      </c>
    </row>
    <row r="176" spans="1:21" ht="14.4" customHeight="1" x14ac:dyDescent="0.3">
      <c r="A176" s="793">
        <v>25</v>
      </c>
      <c r="B176" s="794" t="s">
        <v>1053</v>
      </c>
      <c r="C176" s="794" t="s">
        <v>1144</v>
      </c>
      <c r="D176" s="795" t="s">
        <v>1478</v>
      </c>
      <c r="E176" s="796" t="s">
        <v>1159</v>
      </c>
      <c r="F176" s="794" t="s">
        <v>1140</v>
      </c>
      <c r="G176" s="794" t="s">
        <v>1226</v>
      </c>
      <c r="H176" s="794" t="s">
        <v>568</v>
      </c>
      <c r="I176" s="794" t="s">
        <v>1300</v>
      </c>
      <c r="J176" s="794" t="s">
        <v>1228</v>
      </c>
      <c r="K176" s="794" t="s">
        <v>1301</v>
      </c>
      <c r="L176" s="797">
        <v>0</v>
      </c>
      <c r="M176" s="797">
        <v>0</v>
      </c>
      <c r="N176" s="794">
        <v>1</v>
      </c>
      <c r="O176" s="798">
        <v>1</v>
      </c>
      <c r="P176" s="797"/>
      <c r="Q176" s="799"/>
      <c r="R176" s="794"/>
      <c r="S176" s="799">
        <v>0</v>
      </c>
      <c r="T176" s="798"/>
      <c r="U176" s="800">
        <v>0</v>
      </c>
    </row>
    <row r="177" spans="1:21" ht="14.4" customHeight="1" x14ac:dyDescent="0.3">
      <c r="A177" s="793">
        <v>25</v>
      </c>
      <c r="B177" s="794" t="s">
        <v>1053</v>
      </c>
      <c r="C177" s="794" t="s">
        <v>1144</v>
      </c>
      <c r="D177" s="795" t="s">
        <v>1478</v>
      </c>
      <c r="E177" s="796" t="s">
        <v>1159</v>
      </c>
      <c r="F177" s="794" t="s">
        <v>1140</v>
      </c>
      <c r="G177" s="794" t="s">
        <v>1226</v>
      </c>
      <c r="H177" s="794" t="s">
        <v>568</v>
      </c>
      <c r="I177" s="794" t="s">
        <v>1227</v>
      </c>
      <c r="J177" s="794" t="s">
        <v>1228</v>
      </c>
      <c r="K177" s="794" t="s">
        <v>1229</v>
      </c>
      <c r="L177" s="797">
        <v>238.72</v>
      </c>
      <c r="M177" s="797">
        <v>954.88</v>
      </c>
      <c r="N177" s="794">
        <v>4</v>
      </c>
      <c r="O177" s="798">
        <v>4</v>
      </c>
      <c r="P177" s="797">
        <v>477.44</v>
      </c>
      <c r="Q177" s="799">
        <v>0.5</v>
      </c>
      <c r="R177" s="794">
        <v>2</v>
      </c>
      <c r="S177" s="799">
        <v>0.5</v>
      </c>
      <c r="T177" s="798">
        <v>2</v>
      </c>
      <c r="U177" s="800">
        <v>0.5</v>
      </c>
    </row>
    <row r="178" spans="1:21" ht="14.4" customHeight="1" x14ac:dyDescent="0.3">
      <c r="A178" s="793">
        <v>25</v>
      </c>
      <c r="B178" s="794" t="s">
        <v>1053</v>
      </c>
      <c r="C178" s="794" t="s">
        <v>1144</v>
      </c>
      <c r="D178" s="795" t="s">
        <v>1478</v>
      </c>
      <c r="E178" s="796" t="s">
        <v>1159</v>
      </c>
      <c r="F178" s="794" t="s">
        <v>1140</v>
      </c>
      <c r="G178" s="794" t="s">
        <v>1313</v>
      </c>
      <c r="H178" s="794" t="s">
        <v>568</v>
      </c>
      <c r="I178" s="794" t="s">
        <v>1325</v>
      </c>
      <c r="J178" s="794" t="s">
        <v>1315</v>
      </c>
      <c r="K178" s="794" t="s">
        <v>1326</v>
      </c>
      <c r="L178" s="797">
        <v>58.86</v>
      </c>
      <c r="M178" s="797">
        <v>58.86</v>
      </c>
      <c r="N178" s="794">
        <v>1</v>
      </c>
      <c r="O178" s="798">
        <v>0.5</v>
      </c>
      <c r="P178" s="797"/>
      <c r="Q178" s="799">
        <v>0</v>
      </c>
      <c r="R178" s="794"/>
      <c r="S178" s="799">
        <v>0</v>
      </c>
      <c r="T178" s="798"/>
      <c r="U178" s="800">
        <v>0</v>
      </c>
    </row>
    <row r="179" spans="1:21" ht="14.4" customHeight="1" x14ac:dyDescent="0.3">
      <c r="A179" s="793">
        <v>25</v>
      </c>
      <c r="B179" s="794" t="s">
        <v>1053</v>
      </c>
      <c r="C179" s="794" t="s">
        <v>1144</v>
      </c>
      <c r="D179" s="795" t="s">
        <v>1478</v>
      </c>
      <c r="E179" s="796" t="s">
        <v>1159</v>
      </c>
      <c r="F179" s="794" t="s">
        <v>1140</v>
      </c>
      <c r="G179" s="794" t="s">
        <v>1394</v>
      </c>
      <c r="H179" s="794" t="s">
        <v>568</v>
      </c>
      <c r="I179" s="794" t="s">
        <v>1395</v>
      </c>
      <c r="J179" s="794" t="s">
        <v>1396</v>
      </c>
      <c r="K179" s="794" t="s">
        <v>1397</v>
      </c>
      <c r="L179" s="797">
        <v>846.47</v>
      </c>
      <c r="M179" s="797">
        <v>846.47</v>
      </c>
      <c r="N179" s="794">
        <v>1</v>
      </c>
      <c r="O179" s="798">
        <v>0.5</v>
      </c>
      <c r="P179" s="797"/>
      <c r="Q179" s="799">
        <v>0</v>
      </c>
      <c r="R179" s="794"/>
      <c r="S179" s="799">
        <v>0</v>
      </c>
      <c r="T179" s="798"/>
      <c r="U179" s="800">
        <v>0</v>
      </c>
    </row>
    <row r="180" spans="1:21" ht="14.4" customHeight="1" x14ac:dyDescent="0.3">
      <c r="A180" s="793">
        <v>25</v>
      </c>
      <c r="B180" s="794" t="s">
        <v>1053</v>
      </c>
      <c r="C180" s="794" t="s">
        <v>1144</v>
      </c>
      <c r="D180" s="795" t="s">
        <v>1478</v>
      </c>
      <c r="E180" s="796" t="s">
        <v>1159</v>
      </c>
      <c r="F180" s="794" t="s">
        <v>1140</v>
      </c>
      <c r="G180" s="794" t="s">
        <v>1198</v>
      </c>
      <c r="H180" s="794" t="s">
        <v>568</v>
      </c>
      <c r="I180" s="794" t="s">
        <v>1449</v>
      </c>
      <c r="J180" s="794" t="s">
        <v>1200</v>
      </c>
      <c r="K180" s="794" t="s">
        <v>1450</v>
      </c>
      <c r="L180" s="797">
        <v>77.52</v>
      </c>
      <c r="M180" s="797">
        <v>77.52</v>
      </c>
      <c r="N180" s="794">
        <v>1</v>
      </c>
      <c r="O180" s="798">
        <v>1</v>
      </c>
      <c r="P180" s="797">
        <v>77.52</v>
      </c>
      <c r="Q180" s="799">
        <v>1</v>
      </c>
      <c r="R180" s="794">
        <v>1</v>
      </c>
      <c r="S180" s="799">
        <v>1</v>
      </c>
      <c r="T180" s="798">
        <v>1</v>
      </c>
      <c r="U180" s="800">
        <v>1</v>
      </c>
    </row>
    <row r="181" spans="1:21" ht="14.4" customHeight="1" x14ac:dyDescent="0.3">
      <c r="A181" s="793">
        <v>25</v>
      </c>
      <c r="B181" s="794" t="s">
        <v>1053</v>
      </c>
      <c r="C181" s="794" t="s">
        <v>1144</v>
      </c>
      <c r="D181" s="795" t="s">
        <v>1478</v>
      </c>
      <c r="E181" s="796" t="s">
        <v>1159</v>
      </c>
      <c r="F181" s="794" t="s">
        <v>1140</v>
      </c>
      <c r="G181" s="794" t="s">
        <v>1198</v>
      </c>
      <c r="H181" s="794" t="s">
        <v>568</v>
      </c>
      <c r="I181" s="794" t="s">
        <v>1205</v>
      </c>
      <c r="J181" s="794" t="s">
        <v>1200</v>
      </c>
      <c r="K181" s="794" t="s">
        <v>1201</v>
      </c>
      <c r="L181" s="797">
        <v>132.97999999999999</v>
      </c>
      <c r="M181" s="797">
        <v>132.97999999999999</v>
      </c>
      <c r="N181" s="794">
        <v>1</v>
      </c>
      <c r="O181" s="798">
        <v>1</v>
      </c>
      <c r="P181" s="797"/>
      <c r="Q181" s="799">
        <v>0</v>
      </c>
      <c r="R181" s="794"/>
      <c r="S181" s="799">
        <v>0</v>
      </c>
      <c r="T181" s="798"/>
      <c r="U181" s="800">
        <v>0</v>
      </c>
    </row>
    <row r="182" spans="1:21" ht="14.4" customHeight="1" x14ac:dyDescent="0.3">
      <c r="A182" s="793">
        <v>25</v>
      </c>
      <c r="B182" s="794" t="s">
        <v>1053</v>
      </c>
      <c r="C182" s="794" t="s">
        <v>1144</v>
      </c>
      <c r="D182" s="795" t="s">
        <v>1478</v>
      </c>
      <c r="E182" s="796" t="s">
        <v>1159</v>
      </c>
      <c r="F182" s="794" t="s">
        <v>1140</v>
      </c>
      <c r="G182" s="794" t="s">
        <v>1206</v>
      </c>
      <c r="H182" s="794" t="s">
        <v>851</v>
      </c>
      <c r="I182" s="794" t="s">
        <v>1252</v>
      </c>
      <c r="J182" s="794" t="s">
        <v>809</v>
      </c>
      <c r="K182" s="794" t="s">
        <v>1253</v>
      </c>
      <c r="L182" s="797">
        <v>24.22</v>
      </c>
      <c r="M182" s="797">
        <v>96.88</v>
      </c>
      <c r="N182" s="794">
        <v>4</v>
      </c>
      <c r="O182" s="798">
        <v>4</v>
      </c>
      <c r="P182" s="797">
        <v>24.22</v>
      </c>
      <c r="Q182" s="799">
        <v>0.25</v>
      </c>
      <c r="R182" s="794">
        <v>1</v>
      </c>
      <c r="S182" s="799">
        <v>0.25</v>
      </c>
      <c r="T182" s="798">
        <v>1</v>
      </c>
      <c r="U182" s="800">
        <v>0.25</v>
      </c>
    </row>
    <row r="183" spans="1:21" ht="14.4" customHeight="1" x14ac:dyDescent="0.3">
      <c r="A183" s="793">
        <v>25</v>
      </c>
      <c r="B183" s="794" t="s">
        <v>1053</v>
      </c>
      <c r="C183" s="794" t="s">
        <v>1144</v>
      </c>
      <c r="D183" s="795" t="s">
        <v>1478</v>
      </c>
      <c r="E183" s="796" t="s">
        <v>1159</v>
      </c>
      <c r="F183" s="794" t="s">
        <v>1140</v>
      </c>
      <c r="G183" s="794" t="s">
        <v>1202</v>
      </c>
      <c r="H183" s="794" t="s">
        <v>851</v>
      </c>
      <c r="I183" s="794" t="s">
        <v>865</v>
      </c>
      <c r="J183" s="794" t="s">
        <v>1203</v>
      </c>
      <c r="K183" s="794" t="s">
        <v>1204</v>
      </c>
      <c r="L183" s="797">
        <v>0</v>
      </c>
      <c r="M183" s="797">
        <v>0</v>
      </c>
      <c r="N183" s="794">
        <v>3</v>
      </c>
      <c r="O183" s="798">
        <v>3</v>
      </c>
      <c r="P183" s="797"/>
      <c r="Q183" s="799"/>
      <c r="R183" s="794"/>
      <c r="S183" s="799">
        <v>0</v>
      </c>
      <c r="T183" s="798"/>
      <c r="U183" s="800">
        <v>0</v>
      </c>
    </row>
    <row r="184" spans="1:21" ht="14.4" customHeight="1" x14ac:dyDescent="0.3">
      <c r="A184" s="793">
        <v>25</v>
      </c>
      <c r="B184" s="794" t="s">
        <v>1053</v>
      </c>
      <c r="C184" s="794" t="s">
        <v>1144</v>
      </c>
      <c r="D184" s="795" t="s">
        <v>1478</v>
      </c>
      <c r="E184" s="796" t="s">
        <v>1159</v>
      </c>
      <c r="F184" s="794" t="s">
        <v>1141</v>
      </c>
      <c r="G184" s="794" t="s">
        <v>1268</v>
      </c>
      <c r="H184" s="794" t="s">
        <v>568</v>
      </c>
      <c r="I184" s="794" t="s">
        <v>1451</v>
      </c>
      <c r="J184" s="794" t="s">
        <v>1165</v>
      </c>
      <c r="K184" s="794"/>
      <c r="L184" s="797">
        <v>0</v>
      </c>
      <c r="M184" s="797">
        <v>0</v>
      </c>
      <c r="N184" s="794">
        <v>1</v>
      </c>
      <c r="O184" s="798">
        <v>1</v>
      </c>
      <c r="P184" s="797"/>
      <c r="Q184" s="799"/>
      <c r="R184" s="794"/>
      <c r="S184" s="799">
        <v>0</v>
      </c>
      <c r="T184" s="798"/>
      <c r="U184" s="800">
        <v>0</v>
      </c>
    </row>
    <row r="185" spans="1:21" ht="14.4" customHeight="1" x14ac:dyDescent="0.3">
      <c r="A185" s="793">
        <v>25</v>
      </c>
      <c r="B185" s="794" t="s">
        <v>1053</v>
      </c>
      <c r="C185" s="794" t="s">
        <v>1144</v>
      </c>
      <c r="D185" s="795" t="s">
        <v>1478</v>
      </c>
      <c r="E185" s="796" t="s">
        <v>1155</v>
      </c>
      <c r="F185" s="794" t="s">
        <v>1140</v>
      </c>
      <c r="G185" s="794" t="s">
        <v>1187</v>
      </c>
      <c r="H185" s="794" t="s">
        <v>851</v>
      </c>
      <c r="I185" s="794" t="s">
        <v>955</v>
      </c>
      <c r="J185" s="794" t="s">
        <v>1102</v>
      </c>
      <c r="K185" s="794" t="s">
        <v>1103</v>
      </c>
      <c r="L185" s="797">
        <v>154.36000000000001</v>
      </c>
      <c r="M185" s="797">
        <v>926.16000000000008</v>
      </c>
      <c r="N185" s="794">
        <v>6</v>
      </c>
      <c r="O185" s="798">
        <v>5</v>
      </c>
      <c r="P185" s="797"/>
      <c r="Q185" s="799">
        <v>0</v>
      </c>
      <c r="R185" s="794"/>
      <c r="S185" s="799">
        <v>0</v>
      </c>
      <c r="T185" s="798"/>
      <c r="U185" s="800">
        <v>0</v>
      </c>
    </row>
    <row r="186" spans="1:21" ht="14.4" customHeight="1" x14ac:dyDescent="0.3">
      <c r="A186" s="793">
        <v>25</v>
      </c>
      <c r="B186" s="794" t="s">
        <v>1053</v>
      </c>
      <c r="C186" s="794" t="s">
        <v>1144</v>
      </c>
      <c r="D186" s="795" t="s">
        <v>1478</v>
      </c>
      <c r="E186" s="796" t="s">
        <v>1155</v>
      </c>
      <c r="F186" s="794" t="s">
        <v>1140</v>
      </c>
      <c r="G186" s="794" t="s">
        <v>1279</v>
      </c>
      <c r="H186" s="794" t="s">
        <v>568</v>
      </c>
      <c r="I186" s="794" t="s">
        <v>1452</v>
      </c>
      <c r="J186" s="794" t="s">
        <v>1281</v>
      </c>
      <c r="K186" s="794" t="s">
        <v>1453</v>
      </c>
      <c r="L186" s="797">
        <v>477.5</v>
      </c>
      <c r="M186" s="797">
        <v>477.5</v>
      </c>
      <c r="N186" s="794">
        <v>1</v>
      </c>
      <c r="O186" s="798">
        <v>1</v>
      </c>
      <c r="P186" s="797"/>
      <c r="Q186" s="799">
        <v>0</v>
      </c>
      <c r="R186" s="794"/>
      <c r="S186" s="799">
        <v>0</v>
      </c>
      <c r="T186" s="798"/>
      <c r="U186" s="800">
        <v>0</v>
      </c>
    </row>
    <row r="187" spans="1:21" ht="14.4" customHeight="1" x14ac:dyDescent="0.3">
      <c r="A187" s="793">
        <v>25</v>
      </c>
      <c r="B187" s="794" t="s">
        <v>1053</v>
      </c>
      <c r="C187" s="794" t="s">
        <v>1144</v>
      </c>
      <c r="D187" s="795" t="s">
        <v>1478</v>
      </c>
      <c r="E187" s="796" t="s">
        <v>1155</v>
      </c>
      <c r="F187" s="794" t="s">
        <v>1140</v>
      </c>
      <c r="G187" s="794" t="s">
        <v>1198</v>
      </c>
      <c r="H187" s="794" t="s">
        <v>568</v>
      </c>
      <c r="I187" s="794" t="s">
        <v>1205</v>
      </c>
      <c r="J187" s="794" t="s">
        <v>1200</v>
      </c>
      <c r="K187" s="794" t="s">
        <v>1201</v>
      </c>
      <c r="L187" s="797">
        <v>132.97999999999999</v>
      </c>
      <c r="M187" s="797">
        <v>265.95999999999998</v>
      </c>
      <c r="N187" s="794">
        <v>2</v>
      </c>
      <c r="O187" s="798">
        <v>1</v>
      </c>
      <c r="P187" s="797">
        <v>265.95999999999998</v>
      </c>
      <c r="Q187" s="799">
        <v>1</v>
      </c>
      <c r="R187" s="794">
        <v>2</v>
      </c>
      <c r="S187" s="799">
        <v>1</v>
      </c>
      <c r="T187" s="798">
        <v>1</v>
      </c>
      <c r="U187" s="800">
        <v>1</v>
      </c>
    </row>
    <row r="188" spans="1:21" ht="14.4" customHeight="1" x14ac:dyDescent="0.3">
      <c r="A188" s="793">
        <v>25</v>
      </c>
      <c r="B188" s="794" t="s">
        <v>1053</v>
      </c>
      <c r="C188" s="794" t="s">
        <v>1144</v>
      </c>
      <c r="D188" s="795" t="s">
        <v>1478</v>
      </c>
      <c r="E188" s="796" t="s">
        <v>1155</v>
      </c>
      <c r="F188" s="794" t="s">
        <v>1140</v>
      </c>
      <c r="G188" s="794" t="s">
        <v>1206</v>
      </c>
      <c r="H188" s="794" t="s">
        <v>851</v>
      </c>
      <c r="I188" s="794" t="s">
        <v>1252</v>
      </c>
      <c r="J188" s="794" t="s">
        <v>809</v>
      </c>
      <c r="K188" s="794" t="s">
        <v>1253</v>
      </c>
      <c r="L188" s="797">
        <v>24.22</v>
      </c>
      <c r="M188" s="797">
        <v>24.22</v>
      </c>
      <c r="N188" s="794">
        <v>1</v>
      </c>
      <c r="O188" s="798">
        <v>1</v>
      </c>
      <c r="P188" s="797">
        <v>24.22</v>
      </c>
      <c r="Q188" s="799">
        <v>1</v>
      </c>
      <c r="R188" s="794">
        <v>1</v>
      </c>
      <c r="S188" s="799">
        <v>1</v>
      </c>
      <c r="T188" s="798">
        <v>1</v>
      </c>
      <c r="U188" s="800">
        <v>1</v>
      </c>
    </row>
    <row r="189" spans="1:21" ht="14.4" customHeight="1" x14ac:dyDescent="0.3">
      <c r="A189" s="793">
        <v>25</v>
      </c>
      <c r="B189" s="794" t="s">
        <v>1053</v>
      </c>
      <c r="C189" s="794" t="s">
        <v>1144</v>
      </c>
      <c r="D189" s="795" t="s">
        <v>1478</v>
      </c>
      <c r="E189" s="796" t="s">
        <v>1155</v>
      </c>
      <c r="F189" s="794" t="s">
        <v>1140</v>
      </c>
      <c r="G189" s="794" t="s">
        <v>1206</v>
      </c>
      <c r="H189" s="794" t="s">
        <v>851</v>
      </c>
      <c r="I189" s="794" t="s">
        <v>1207</v>
      </c>
      <c r="J189" s="794" t="s">
        <v>809</v>
      </c>
      <c r="K189" s="794" t="s">
        <v>1208</v>
      </c>
      <c r="L189" s="797">
        <v>48.42</v>
      </c>
      <c r="M189" s="797">
        <v>48.42</v>
      </c>
      <c r="N189" s="794">
        <v>1</v>
      </c>
      <c r="O189" s="798">
        <v>1</v>
      </c>
      <c r="P189" s="797">
        <v>48.42</v>
      </c>
      <c r="Q189" s="799">
        <v>1</v>
      </c>
      <c r="R189" s="794">
        <v>1</v>
      </c>
      <c r="S189" s="799">
        <v>1</v>
      </c>
      <c r="T189" s="798">
        <v>1</v>
      </c>
      <c r="U189" s="800">
        <v>1</v>
      </c>
    </row>
    <row r="190" spans="1:21" ht="14.4" customHeight="1" x14ac:dyDescent="0.3">
      <c r="A190" s="793">
        <v>25</v>
      </c>
      <c r="B190" s="794" t="s">
        <v>1053</v>
      </c>
      <c r="C190" s="794" t="s">
        <v>1144</v>
      </c>
      <c r="D190" s="795" t="s">
        <v>1478</v>
      </c>
      <c r="E190" s="796" t="s">
        <v>1155</v>
      </c>
      <c r="F190" s="794" t="s">
        <v>1140</v>
      </c>
      <c r="G190" s="794" t="s">
        <v>1206</v>
      </c>
      <c r="H190" s="794" t="s">
        <v>568</v>
      </c>
      <c r="I190" s="794" t="s">
        <v>808</v>
      </c>
      <c r="J190" s="794" t="s">
        <v>809</v>
      </c>
      <c r="K190" s="794" t="s">
        <v>1209</v>
      </c>
      <c r="L190" s="797">
        <v>48.42</v>
      </c>
      <c r="M190" s="797">
        <v>242.1</v>
      </c>
      <c r="N190" s="794">
        <v>5</v>
      </c>
      <c r="O190" s="798">
        <v>4</v>
      </c>
      <c r="P190" s="797">
        <v>96.84</v>
      </c>
      <c r="Q190" s="799">
        <v>0.4</v>
      </c>
      <c r="R190" s="794">
        <v>2</v>
      </c>
      <c r="S190" s="799">
        <v>0.4</v>
      </c>
      <c r="T190" s="798">
        <v>2</v>
      </c>
      <c r="U190" s="800">
        <v>0.5</v>
      </c>
    </row>
    <row r="191" spans="1:21" ht="14.4" customHeight="1" x14ac:dyDescent="0.3">
      <c r="A191" s="793">
        <v>25</v>
      </c>
      <c r="B191" s="794" t="s">
        <v>1053</v>
      </c>
      <c r="C191" s="794" t="s">
        <v>1144</v>
      </c>
      <c r="D191" s="795" t="s">
        <v>1478</v>
      </c>
      <c r="E191" s="796" t="s">
        <v>1155</v>
      </c>
      <c r="F191" s="794" t="s">
        <v>1140</v>
      </c>
      <c r="G191" s="794" t="s">
        <v>1206</v>
      </c>
      <c r="H191" s="794" t="s">
        <v>568</v>
      </c>
      <c r="I191" s="794" t="s">
        <v>1210</v>
      </c>
      <c r="J191" s="794" t="s">
        <v>809</v>
      </c>
      <c r="K191" s="794" t="s">
        <v>1211</v>
      </c>
      <c r="L191" s="797">
        <v>24.22</v>
      </c>
      <c r="M191" s="797">
        <v>24.22</v>
      </c>
      <c r="N191" s="794">
        <v>1</v>
      </c>
      <c r="O191" s="798">
        <v>1</v>
      </c>
      <c r="P191" s="797"/>
      <c r="Q191" s="799">
        <v>0</v>
      </c>
      <c r="R191" s="794"/>
      <c r="S191" s="799">
        <v>0</v>
      </c>
      <c r="T191" s="798"/>
      <c r="U191" s="800">
        <v>0</v>
      </c>
    </row>
    <row r="192" spans="1:21" ht="14.4" customHeight="1" x14ac:dyDescent="0.3">
      <c r="A192" s="793">
        <v>25</v>
      </c>
      <c r="B192" s="794" t="s">
        <v>1053</v>
      </c>
      <c r="C192" s="794" t="s">
        <v>1144</v>
      </c>
      <c r="D192" s="795" t="s">
        <v>1478</v>
      </c>
      <c r="E192" s="796" t="s">
        <v>1155</v>
      </c>
      <c r="F192" s="794" t="s">
        <v>1140</v>
      </c>
      <c r="G192" s="794" t="s">
        <v>1202</v>
      </c>
      <c r="H192" s="794" t="s">
        <v>851</v>
      </c>
      <c r="I192" s="794" t="s">
        <v>865</v>
      </c>
      <c r="J192" s="794" t="s">
        <v>1203</v>
      </c>
      <c r="K192" s="794" t="s">
        <v>1204</v>
      </c>
      <c r="L192" s="797">
        <v>0</v>
      </c>
      <c r="M192" s="797">
        <v>0</v>
      </c>
      <c r="N192" s="794">
        <v>2</v>
      </c>
      <c r="O192" s="798">
        <v>2</v>
      </c>
      <c r="P192" s="797"/>
      <c r="Q192" s="799"/>
      <c r="R192" s="794"/>
      <c r="S192" s="799">
        <v>0</v>
      </c>
      <c r="T192" s="798"/>
      <c r="U192" s="800">
        <v>0</v>
      </c>
    </row>
    <row r="193" spans="1:21" ht="14.4" customHeight="1" x14ac:dyDescent="0.3">
      <c r="A193" s="793">
        <v>25</v>
      </c>
      <c r="B193" s="794" t="s">
        <v>1053</v>
      </c>
      <c r="C193" s="794" t="s">
        <v>1144</v>
      </c>
      <c r="D193" s="795" t="s">
        <v>1478</v>
      </c>
      <c r="E193" s="796" t="s">
        <v>1177</v>
      </c>
      <c r="F193" s="794" t="s">
        <v>1140</v>
      </c>
      <c r="G193" s="794" t="s">
        <v>1187</v>
      </c>
      <c r="H193" s="794" t="s">
        <v>851</v>
      </c>
      <c r="I193" s="794" t="s">
        <v>955</v>
      </c>
      <c r="J193" s="794" t="s">
        <v>1102</v>
      </c>
      <c r="K193" s="794" t="s">
        <v>1103</v>
      </c>
      <c r="L193" s="797">
        <v>154.36000000000001</v>
      </c>
      <c r="M193" s="797">
        <v>771.80000000000007</v>
      </c>
      <c r="N193" s="794">
        <v>5</v>
      </c>
      <c r="O193" s="798">
        <v>4</v>
      </c>
      <c r="P193" s="797">
        <v>463.08000000000004</v>
      </c>
      <c r="Q193" s="799">
        <v>0.6</v>
      </c>
      <c r="R193" s="794">
        <v>3</v>
      </c>
      <c r="S193" s="799">
        <v>0.6</v>
      </c>
      <c r="T193" s="798">
        <v>2</v>
      </c>
      <c r="U193" s="800">
        <v>0.5</v>
      </c>
    </row>
    <row r="194" spans="1:21" ht="14.4" customHeight="1" x14ac:dyDescent="0.3">
      <c r="A194" s="793">
        <v>25</v>
      </c>
      <c r="B194" s="794" t="s">
        <v>1053</v>
      </c>
      <c r="C194" s="794" t="s">
        <v>1144</v>
      </c>
      <c r="D194" s="795" t="s">
        <v>1478</v>
      </c>
      <c r="E194" s="796" t="s">
        <v>1177</v>
      </c>
      <c r="F194" s="794" t="s">
        <v>1140</v>
      </c>
      <c r="G194" s="794" t="s">
        <v>1279</v>
      </c>
      <c r="H194" s="794" t="s">
        <v>568</v>
      </c>
      <c r="I194" s="794" t="s">
        <v>1454</v>
      </c>
      <c r="J194" s="794" t="s">
        <v>1281</v>
      </c>
      <c r="K194" s="794" t="s">
        <v>1455</v>
      </c>
      <c r="L194" s="797">
        <v>0</v>
      </c>
      <c r="M194" s="797">
        <v>0</v>
      </c>
      <c r="N194" s="794">
        <v>1</v>
      </c>
      <c r="O194" s="798">
        <v>1</v>
      </c>
      <c r="P194" s="797">
        <v>0</v>
      </c>
      <c r="Q194" s="799"/>
      <c r="R194" s="794">
        <v>1</v>
      </c>
      <c r="S194" s="799">
        <v>1</v>
      </c>
      <c r="T194" s="798">
        <v>1</v>
      </c>
      <c r="U194" s="800">
        <v>1</v>
      </c>
    </row>
    <row r="195" spans="1:21" ht="14.4" customHeight="1" x14ac:dyDescent="0.3">
      <c r="A195" s="793">
        <v>25</v>
      </c>
      <c r="B195" s="794" t="s">
        <v>1053</v>
      </c>
      <c r="C195" s="794" t="s">
        <v>1144</v>
      </c>
      <c r="D195" s="795" t="s">
        <v>1478</v>
      </c>
      <c r="E195" s="796" t="s">
        <v>1177</v>
      </c>
      <c r="F195" s="794" t="s">
        <v>1140</v>
      </c>
      <c r="G195" s="794" t="s">
        <v>1206</v>
      </c>
      <c r="H195" s="794" t="s">
        <v>568</v>
      </c>
      <c r="I195" s="794" t="s">
        <v>808</v>
      </c>
      <c r="J195" s="794" t="s">
        <v>809</v>
      </c>
      <c r="K195" s="794" t="s">
        <v>1209</v>
      </c>
      <c r="L195" s="797">
        <v>48.42</v>
      </c>
      <c r="M195" s="797">
        <v>145.26</v>
      </c>
      <c r="N195" s="794">
        <v>3</v>
      </c>
      <c r="O195" s="798">
        <v>1.5</v>
      </c>
      <c r="P195" s="797">
        <v>145.26</v>
      </c>
      <c r="Q195" s="799">
        <v>1</v>
      </c>
      <c r="R195" s="794">
        <v>3</v>
      </c>
      <c r="S195" s="799">
        <v>1</v>
      </c>
      <c r="T195" s="798">
        <v>1.5</v>
      </c>
      <c r="U195" s="800">
        <v>1</v>
      </c>
    </row>
    <row r="196" spans="1:21" ht="14.4" customHeight="1" x14ac:dyDescent="0.3">
      <c r="A196" s="793">
        <v>25</v>
      </c>
      <c r="B196" s="794" t="s">
        <v>1053</v>
      </c>
      <c r="C196" s="794" t="s">
        <v>1144</v>
      </c>
      <c r="D196" s="795" t="s">
        <v>1478</v>
      </c>
      <c r="E196" s="796" t="s">
        <v>1177</v>
      </c>
      <c r="F196" s="794" t="s">
        <v>1140</v>
      </c>
      <c r="G196" s="794" t="s">
        <v>1202</v>
      </c>
      <c r="H196" s="794" t="s">
        <v>851</v>
      </c>
      <c r="I196" s="794" t="s">
        <v>865</v>
      </c>
      <c r="J196" s="794" t="s">
        <v>1203</v>
      </c>
      <c r="K196" s="794" t="s">
        <v>1204</v>
      </c>
      <c r="L196" s="797">
        <v>0</v>
      </c>
      <c r="M196" s="797">
        <v>0</v>
      </c>
      <c r="N196" s="794">
        <v>2</v>
      </c>
      <c r="O196" s="798">
        <v>0.5</v>
      </c>
      <c r="P196" s="797">
        <v>0</v>
      </c>
      <c r="Q196" s="799"/>
      <c r="R196" s="794">
        <v>2</v>
      </c>
      <c r="S196" s="799">
        <v>1</v>
      </c>
      <c r="T196" s="798">
        <v>0.5</v>
      </c>
      <c r="U196" s="800">
        <v>1</v>
      </c>
    </row>
    <row r="197" spans="1:21" ht="14.4" customHeight="1" x14ac:dyDescent="0.3">
      <c r="A197" s="793">
        <v>25</v>
      </c>
      <c r="B197" s="794" t="s">
        <v>1053</v>
      </c>
      <c r="C197" s="794" t="s">
        <v>1144</v>
      </c>
      <c r="D197" s="795" t="s">
        <v>1478</v>
      </c>
      <c r="E197" s="796" t="s">
        <v>1177</v>
      </c>
      <c r="F197" s="794" t="s">
        <v>1140</v>
      </c>
      <c r="G197" s="794" t="s">
        <v>1188</v>
      </c>
      <c r="H197" s="794" t="s">
        <v>568</v>
      </c>
      <c r="I197" s="794" t="s">
        <v>922</v>
      </c>
      <c r="J197" s="794" t="s">
        <v>923</v>
      </c>
      <c r="K197" s="794" t="s">
        <v>1189</v>
      </c>
      <c r="L197" s="797">
        <v>42.54</v>
      </c>
      <c r="M197" s="797">
        <v>85.08</v>
      </c>
      <c r="N197" s="794">
        <v>2</v>
      </c>
      <c r="O197" s="798">
        <v>1</v>
      </c>
      <c r="P197" s="797"/>
      <c r="Q197" s="799">
        <v>0</v>
      </c>
      <c r="R197" s="794"/>
      <c r="S197" s="799">
        <v>0</v>
      </c>
      <c r="T197" s="798"/>
      <c r="U197" s="800">
        <v>0</v>
      </c>
    </row>
    <row r="198" spans="1:21" ht="14.4" customHeight="1" x14ac:dyDescent="0.3">
      <c r="A198" s="793">
        <v>25</v>
      </c>
      <c r="B198" s="794" t="s">
        <v>1053</v>
      </c>
      <c r="C198" s="794" t="s">
        <v>1144</v>
      </c>
      <c r="D198" s="795" t="s">
        <v>1478</v>
      </c>
      <c r="E198" s="796" t="s">
        <v>1157</v>
      </c>
      <c r="F198" s="794" t="s">
        <v>1140</v>
      </c>
      <c r="G198" s="794" t="s">
        <v>1187</v>
      </c>
      <c r="H198" s="794" t="s">
        <v>851</v>
      </c>
      <c r="I198" s="794" t="s">
        <v>955</v>
      </c>
      <c r="J198" s="794" t="s">
        <v>1102</v>
      </c>
      <c r="K198" s="794" t="s">
        <v>1103</v>
      </c>
      <c r="L198" s="797">
        <v>154.36000000000001</v>
      </c>
      <c r="M198" s="797">
        <v>154.36000000000001</v>
      </c>
      <c r="N198" s="794">
        <v>1</v>
      </c>
      <c r="O198" s="798">
        <v>1</v>
      </c>
      <c r="P198" s="797"/>
      <c r="Q198" s="799">
        <v>0</v>
      </c>
      <c r="R198" s="794"/>
      <c r="S198" s="799">
        <v>0</v>
      </c>
      <c r="T198" s="798"/>
      <c r="U198" s="800">
        <v>0</v>
      </c>
    </row>
    <row r="199" spans="1:21" ht="14.4" customHeight="1" x14ac:dyDescent="0.3">
      <c r="A199" s="793">
        <v>25</v>
      </c>
      <c r="B199" s="794" t="s">
        <v>1053</v>
      </c>
      <c r="C199" s="794" t="s">
        <v>1144</v>
      </c>
      <c r="D199" s="795" t="s">
        <v>1478</v>
      </c>
      <c r="E199" s="796" t="s">
        <v>1157</v>
      </c>
      <c r="F199" s="794" t="s">
        <v>1140</v>
      </c>
      <c r="G199" s="794" t="s">
        <v>1226</v>
      </c>
      <c r="H199" s="794" t="s">
        <v>568</v>
      </c>
      <c r="I199" s="794" t="s">
        <v>1270</v>
      </c>
      <c r="J199" s="794" t="s">
        <v>1228</v>
      </c>
      <c r="K199" s="794" t="s">
        <v>1193</v>
      </c>
      <c r="L199" s="797">
        <v>170.52</v>
      </c>
      <c r="M199" s="797">
        <v>170.52</v>
      </c>
      <c r="N199" s="794">
        <v>1</v>
      </c>
      <c r="O199" s="798">
        <v>1</v>
      </c>
      <c r="P199" s="797"/>
      <c r="Q199" s="799">
        <v>0</v>
      </c>
      <c r="R199" s="794"/>
      <c r="S199" s="799">
        <v>0</v>
      </c>
      <c r="T199" s="798"/>
      <c r="U199" s="800">
        <v>0</v>
      </c>
    </row>
    <row r="200" spans="1:21" ht="14.4" customHeight="1" x14ac:dyDescent="0.3">
      <c r="A200" s="793">
        <v>25</v>
      </c>
      <c r="B200" s="794" t="s">
        <v>1053</v>
      </c>
      <c r="C200" s="794" t="s">
        <v>1144</v>
      </c>
      <c r="D200" s="795" t="s">
        <v>1478</v>
      </c>
      <c r="E200" s="796" t="s">
        <v>1157</v>
      </c>
      <c r="F200" s="794" t="s">
        <v>1140</v>
      </c>
      <c r="G200" s="794" t="s">
        <v>1305</v>
      </c>
      <c r="H200" s="794" t="s">
        <v>568</v>
      </c>
      <c r="I200" s="794" t="s">
        <v>915</v>
      </c>
      <c r="J200" s="794" t="s">
        <v>916</v>
      </c>
      <c r="K200" s="794" t="s">
        <v>1391</v>
      </c>
      <c r="L200" s="797">
        <v>48.09</v>
      </c>
      <c r="M200" s="797">
        <v>48.09</v>
      </c>
      <c r="N200" s="794">
        <v>1</v>
      </c>
      <c r="O200" s="798">
        <v>1</v>
      </c>
      <c r="P200" s="797"/>
      <c r="Q200" s="799">
        <v>0</v>
      </c>
      <c r="R200" s="794"/>
      <c r="S200" s="799">
        <v>0</v>
      </c>
      <c r="T200" s="798"/>
      <c r="U200" s="800">
        <v>0</v>
      </c>
    </row>
    <row r="201" spans="1:21" ht="14.4" customHeight="1" x14ac:dyDescent="0.3">
      <c r="A201" s="793">
        <v>25</v>
      </c>
      <c r="B201" s="794" t="s">
        <v>1053</v>
      </c>
      <c r="C201" s="794" t="s">
        <v>1144</v>
      </c>
      <c r="D201" s="795" t="s">
        <v>1478</v>
      </c>
      <c r="E201" s="796" t="s">
        <v>1157</v>
      </c>
      <c r="F201" s="794" t="s">
        <v>1140</v>
      </c>
      <c r="G201" s="794" t="s">
        <v>1456</v>
      </c>
      <c r="H201" s="794" t="s">
        <v>568</v>
      </c>
      <c r="I201" s="794" t="s">
        <v>1457</v>
      </c>
      <c r="J201" s="794" t="s">
        <v>1458</v>
      </c>
      <c r="K201" s="794" t="s">
        <v>1229</v>
      </c>
      <c r="L201" s="797">
        <v>98.75</v>
      </c>
      <c r="M201" s="797">
        <v>98.75</v>
      </c>
      <c r="N201" s="794">
        <v>1</v>
      </c>
      <c r="O201" s="798">
        <v>1</v>
      </c>
      <c r="P201" s="797"/>
      <c r="Q201" s="799">
        <v>0</v>
      </c>
      <c r="R201" s="794"/>
      <c r="S201" s="799">
        <v>0</v>
      </c>
      <c r="T201" s="798"/>
      <c r="U201" s="800">
        <v>0</v>
      </c>
    </row>
    <row r="202" spans="1:21" ht="14.4" customHeight="1" x14ac:dyDescent="0.3">
      <c r="A202" s="793">
        <v>25</v>
      </c>
      <c r="B202" s="794" t="s">
        <v>1053</v>
      </c>
      <c r="C202" s="794" t="s">
        <v>1144</v>
      </c>
      <c r="D202" s="795" t="s">
        <v>1478</v>
      </c>
      <c r="E202" s="796" t="s">
        <v>1178</v>
      </c>
      <c r="F202" s="794" t="s">
        <v>1140</v>
      </c>
      <c r="G202" s="794" t="s">
        <v>1187</v>
      </c>
      <c r="H202" s="794" t="s">
        <v>568</v>
      </c>
      <c r="I202" s="794" t="s">
        <v>1190</v>
      </c>
      <c r="J202" s="794" t="s">
        <v>1102</v>
      </c>
      <c r="K202" s="794" t="s">
        <v>1191</v>
      </c>
      <c r="L202" s="797">
        <v>0</v>
      </c>
      <c r="M202" s="797">
        <v>0</v>
      </c>
      <c r="N202" s="794">
        <v>3</v>
      </c>
      <c r="O202" s="798">
        <v>3</v>
      </c>
      <c r="P202" s="797">
        <v>0</v>
      </c>
      <c r="Q202" s="799"/>
      <c r="R202" s="794">
        <v>2</v>
      </c>
      <c r="S202" s="799">
        <v>0.66666666666666663</v>
      </c>
      <c r="T202" s="798">
        <v>2</v>
      </c>
      <c r="U202" s="800">
        <v>0.66666666666666663</v>
      </c>
    </row>
    <row r="203" spans="1:21" ht="14.4" customHeight="1" x14ac:dyDescent="0.3">
      <c r="A203" s="793">
        <v>25</v>
      </c>
      <c r="B203" s="794" t="s">
        <v>1053</v>
      </c>
      <c r="C203" s="794" t="s">
        <v>1144</v>
      </c>
      <c r="D203" s="795" t="s">
        <v>1478</v>
      </c>
      <c r="E203" s="796" t="s">
        <v>1178</v>
      </c>
      <c r="F203" s="794" t="s">
        <v>1140</v>
      </c>
      <c r="G203" s="794" t="s">
        <v>1187</v>
      </c>
      <c r="H203" s="794" t="s">
        <v>851</v>
      </c>
      <c r="I203" s="794" t="s">
        <v>955</v>
      </c>
      <c r="J203" s="794" t="s">
        <v>1102</v>
      </c>
      <c r="K203" s="794" t="s">
        <v>1103</v>
      </c>
      <c r="L203" s="797">
        <v>154.36000000000001</v>
      </c>
      <c r="M203" s="797">
        <v>463.08000000000004</v>
      </c>
      <c r="N203" s="794">
        <v>3</v>
      </c>
      <c r="O203" s="798">
        <v>3</v>
      </c>
      <c r="P203" s="797">
        <v>154.36000000000001</v>
      </c>
      <c r="Q203" s="799">
        <v>0.33333333333333331</v>
      </c>
      <c r="R203" s="794">
        <v>1</v>
      </c>
      <c r="S203" s="799">
        <v>0.33333333333333331</v>
      </c>
      <c r="T203" s="798">
        <v>1</v>
      </c>
      <c r="U203" s="800">
        <v>0.33333333333333331</v>
      </c>
    </row>
    <row r="204" spans="1:21" ht="14.4" customHeight="1" x14ac:dyDescent="0.3">
      <c r="A204" s="793">
        <v>25</v>
      </c>
      <c r="B204" s="794" t="s">
        <v>1053</v>
      </c>
      <c r="C204" s="794" t="s">
        <v>1144</v>
      </c>
      <c r="D204" s="795" t="s">
        <v>1478</v>
      </c>
      <c r="E204" s="796" t="s">
        <v>1178</v>
      </c>
      <c r="F204" s="794" t="s">
        <v>1140</v>
      </c>
      <c r="G204" s="794" t="s">
        <v>1198</v>
      </c>
      <c r="H204" s="794" t="s">
        <v>568</v>
      </c>
      <c r="I204" s="794" t="s">
        <v>1199</v>
      </c>
      <c r="J204" s="794" t="s">
        <v>1200</v>
      </c>
      <c r="K204" s="794" t="s">
        <v>1201</v>
      </c>
      <c r="L204" s="797">
        <v>132.97999999999999</v>
      </c>
      <c r="M204" s="797">
        <v>132.97999999999999</v>
      </c>
      <c r="N204" s="794">
        <v>1</v>
      </c>
      <c r="O204" s="798">
        <v>1</v>
      </c>
      <c r="P204" s="797"/>
      <c r="Q204" s="799">
        <v>0</v>
      </c>
      <c r="R204" s="794"/>
      <c r="S204" s="799">
        <v>0</v>
      </c>
      <c r="T204" s="798"/>
      <c r="U204" s="800">
        <v>0</v>
      </c>
    </row>
    <row r="205" spans="1:21" ht="14.4" customHeight="1" x14ac:dyDescent="0.3">
      <c r="A205" s="793">
        <v>25</v>
      </c>
      <c r="B205" s="794" t="s">
        <v>1053</v>
      </c>
      <c r="C205" s="794" t="s">
        <v>1144</v>
      </c>
      <c r="D205" s="795" t="s">
        <v>1478</v>
      </c>
      <c r="E205" s="796" t="s">
        <v>1178</v>
      </c>
      <c r="F205" s="794" t="s">
        <v>1140</v>
      </c>
      <c r="G205" s="794" t="s">
        <v>1198</v>
      </c>
      <c r="H205" s="794" t="s">
        <v>568</v>
      </c>
      <c r="I205" s="794" t="s">
        <v>1205</v>
      </c>
      <c r="J205" s="794" t="s">
        <v>1200</v>
      </c>
      <c r="K205" s="794" t="s">
        <v>1201</v>
      </c>
      <c r="L205" s="797">
        <v>132.97999999999999</v>
      </c>
      <c r="M205" s="797">
        <v>132.97999999999999</v>
      </c>
      <c r="N205" s="794">
        <v>1</v>
      </c>
      <c r="O205" s="798">
        <v>1</v>
      </c>
      <c r="P205" s="797">
        <v>132.97999999999999</v>
      </c>
      <c r="Q205" s="799">
        <v>1</v>
      </c>
      <c r="R205" s="794">
        <v>1</v>
      </c>
      <c r="S205" s="799">
        <v>1</v>
      </c>
      <c r="T205" s="798">
        <v>1</v>
      </c>
      <c r="U205" s="800">
        <v>1</v>
      </c>
    </row>
    <row r="206" spans="1:21" ht="14.4" customHeight="1" x14ac:dyDescent="0.3">
      <c r="A206" s="793">
        <v>25</v>
      </c>
      <c r="B206" s="794" t="s">
        <v>1053</v>
      </c>
      <c r="C206" s="794" t="s">
        <v>1146</v>
      </c>
      <c r="D206" s="795" t="s">
        <v>1479</v>
      </c>
      <c r="E206" s="796" t="s">
        <v>1160</v>
      </c>
      <c r="F206" s="794" t="s">
        <v>1140</v>
      </c>
      <c r="G206" s="794" t="s">
        <v>1187</v>
      </c>
      <c r="H206" s="794" t="s">
        <v>851</v>
      </c>
      <c r="I206" s="794" t="s">
        <v>955</v>
      </c>
      <c r="J206" s="794" t="s">
        <v>1102</v>
      </c>
      <c r="K206" s="794" t="s">
        <v>1103</v>
      </c>
      <c r="L206" s="797">
        <v>154.36000000000001</v>
      </c>
      <c r="M206" s="797">
        <v>463.08000000000004</v>
      </c>
      <c r="N206" s="794">
        <v>3</v>
      </c>
      <c r="O206" s="798">
        <v>2</v>
      </c>
      <c r="P206" s="797">
        <v>308.72000000000003</v>
      </c>
      <c r="Q206" s="799">
        <v>0.66666666666666663</v>
      </c>
      <c r="R206" s="794">
        <v>2</v>
      </c>
      <c r="S206" s="799">
        <v>0.66666666666666663</v>
      </c>
      <c r="T206" s="798">
        <v>1</v>
      </c>
      <c r="U206" s="800">
        <v>0.5</v>
      </c>
    </row>
    <row r="207" spans="1:21" ht="14.4" customHeight="1" x14ac:dyDescent="0.3">
      <c r="A207" s="793">
        <v>25</v>
      </c>
      <c r="B207" s="794" t="s">
        <v>1053</v>
      </c>
      <c r="C207" s="794" t="s">
        <v>1146</v>
      </c>
      <c r="D207" s="795" t="s">
        <v>1479</v>
      </c>
      <c r="E207" s="796" t="s">
        <v>1160</v>
      </c>
      <c r="F207" s="794" t="s">
        <v>1140</v>
      </c>
      <c r="G207" s="794" t="s">
        <v>1206</v>
      </c>
      <c r="H207" s="794" t="s">
        <v>851</v>
      </c>
      <c r="I207" s="794" t="s">
        <v>1252</v>
      </c>
      <c r="J207" s="794" t="s">
        <v>809</v>
      </c>
      <c r="K207" s="794" t="s">
        <v>1253</v>
      </c>
      <c r="L207" s="797">
        <v>24.22</v>
      </c>
      <c r="M207" s="797">
        <v>72.66</v>
      </c>
      <c r="N207" s="794">
        <v>3</v>
      </c>
      <c r="O207" s="798">
        <v>2</v>
      </c>
      <c r="P207" s="797">
        <v>48.44</v>
      </c>
      <c r="Q207" s="799">
        <v>0.66666666666666663</v>
      </c>
      <c r="R207" s="794">
        <v>2</v>
      </c>
      <c r="S207" s="799">
        <v>0.66666666666666663</v>
      </c>
      <c r="T207" s="798">
        <v>1</v>
      </c>
      <c r="U207" s="800">
        <v>0.5</v>
      </c>
    </row>
    <row r="208" spans="1:21" ht="14.4" customHeight="1" x14ac:dyDescent="0.3">
      <c r="A208" s="793">
        <v>25</v>
      </c>
      <c r="B208" s="794" t="s">
        <v>1053</v>
      </c>
      <c r="C208" s="794" t="s">
        <v>1146</v>
      </c>
      <c r="D208" s="795" t="s">
        <v>1479</v>
      </c>
      <c r="E208" s="796" t="s">
        <v>1162</v>
      </c>
      <c r="F208" s="794" t="s">
        <v>1140</v>
      </c>
      <c r="G208" s="794" t="s">
        <v>1187</v>
      </c>
      <c r="H208" s="794" t="s">
        <v>851</v>
      </c>
      <c r="I208" s="794" t="s">
        <v>955</v>
      </c>
      <c r="J208" s="794" t="s">
        <v>1102</v>
      </c>
      <c r="K208" s="794" t="s">
        <v>1103</v>
      </c>
      <c r="L208" s="797">
        <v>154.36000000000001</v>
      </c>
      <c r="M208" s="797">
        <v>308.72000000000003</v>
      </c>
      <c r="N208" s="794">
        <v>2</v>
      </c>
      <c r="O208" s="798">
        <v>2</v>
      </c>
      <c r="P208" s="797">
        <v>154.36000000000001</v>
      </c>
      <c r="Q208" s="799">
        <v>0.5</v>
      </c>
      <c r="R208" s="794">
        <v>1</v>
      </c>
      <c r="S208" s="799">
        <v>0.5</v>
      </c>
      <c r="T208" s="798">
        <v>1</v>
      </c>
      <c r="U208" s="800">
        <v>0.5</v>
      </c>
    </row>
    <row r="209" spans="1:21" ht="14.4" customHeight="1" x14ac:dyDescent="0.3">
      <c r="A209" s="793">
        <v>25</v>
      </c>
      <c r="B209" s="794" t="s">
        <v>1053</v>
      </c>
      <c r="C209" s="794" t="s">
        <v>1146</v>
      </c>
      <c r="D209" s="795" t="s">
        <v>1479</v>
      </c>
      <c r="E209" s="796" t="s">
        <v>1162</v>
      </c>
      <c r="F209" s="794" t="s">
        <v>1140</v>
      </c>
      <c r="G209" s="794" t="s">
        <v>1226</v>
      </c>
      <c r="H209" s="794" t="s">
        <v>568</v>
      </c>
      <c r="I209" s="794" t="s">
        <v>1459</v>
      </c>
      <c r="J209" s="794" t="s">
        <v>1228</v>
      </c>
      <c r="K209" s="794" t="s">
        <v>1193</v>
      </c>
      <c r="L209" s="797">
        <v>170.52</v>
      </c>
      <c r="M209" s="797">
        <v>170.52</v>
      </c>
      <c r="N209" s="794">
        <v>1</v>
      </c>
      <c r="O209" s="798">
        <v>0.5</v>
      </c>
      <c r="P209" s="797"/>
      <c r="Q209" s="799">
        <v>0</v>
      </c>
      <c r="R209" s="794"/>
      <c r="S209" s="799">
        <v>0</v>
      </c>
      <c r="T209" s="798"/>
      <c r="U209" s="800">
        <v>0</v>
      </c>
    </row>
    <row r="210" spans="1:21" ht="14.4" customHeight="1" x14ac:dyDescent="0.3">
      <c r="A210" s="793">
        <v>25</v>
      </c>
      <c r="B210" s="794" t="s">
        <v>1053</v>
      </c>
      <c r="C210" s="794" t="s">
        <v>1146</v>
      </c>
      <c r="D210" s="795" t="s">
        <v>1479</v>
      </c>
      <c r="E210" s="796" t="s">
        <v>1162</v>
      </c>
      <c r="F210" s="794" t="s">
        <v>1140</v>
      </c>
      <c r="G210" s="794" t="s">
        <v>1206</v>
      </c>
      <c r="H210" s="794" t="s">
        <v>568</v>
      </c>
      <c r="I210" s="794" t="s">
        <v>1210</v>
      </c>
      <c r="J210" s="794" t="s">
        <v>809</v>
      </c>
      <c r="K210" s="794" t="s">
        <v>1211</v>
      </c>
      <c r="L210" s="797">
        <v>24.22</v>
      </c>
      <c r="M210" s="797">
        <v>24.22</v>
      </c>
      <c r="N210" s="794">
        <v>1</v>
      </c>
      <c r="O210" s="798">
        <v>0.5</v>
      </c>
      <c r="P210" s="797"/>
      <c r="Q210" s="799">
        <v>0</v>
      </c>
      <c r="R210" s="794"/>
      <c r="S210" s="799">
        <v>0</v>
      </c>
      <c r="T210" s="798"/>
      <c r="U210" s="800">
        <v>0</v>
      </c>
    </row>
    <row r="211" spans="1:21" ht="14.4" customHeight="1" x14ac:dyDescent="0.3">
      <c r="A211" s="793">
        <v>25</v>
      </c>
      <c r="B211" s="794" t="s">
        <v>1053</v>
      </c>
      <c r="C211" s="794" t="s">
        <v>1146</v>
      </c>
      <c r="D211" s="795" t="s">
        <v>1479</v>
      </c>
      <c r="E211" s="796" t="s">
        <v>1170</v>
      </c>
      <c r="F211" s="794" t="s">
        <v>1140</v>
      </c>
      <c r="G211" s="794" t="s">
        <v>1187</v>
      </c>
      <c r="H211" s="794" t="s">
        <v>851</v>
      </c>
      <c r="I211" s="794" t="s">
        <v>955</v>
      </c>
      <c r="J211" s="794" t="s">
        <v>1102</v>
      </c>
      <c r="K211" s="794" t="s">
        <v>1103</v>
      </c>
      <c r="L211" s="797">
        <v>154.36000000000001</v>
      </c>
      <c r="M211" s="797">
        <v>771.80000000000007</v>
      </c>
      <c r="N211" s="794">
        <v>5</v>
      </c>
      <c r="O211" s="798">
        <v>2</v>
      </c>
      <c r="P211" s="797">
        <v>308.72000000000003</v>
      </c>
      <c r="Q211" s="799">
        <v>0.4</v>
      </c>
      <c r="R211" s="794">
        <v>2</v>
      </c>
      <c r="S211" s="799">
        <v>0.4</v>
      </c>
      <c r="T211" s="798">
        <v>1</v>
      </c>
      <c r="U211" s="800">
        <v>0.5</v>
      </c>
    </row>
    <row r="212" spans="1:21" ht="14.4" customHeight="1" x14ac:dyDescent="0.3">
      <c r="A212" s="793">
        <v>25</v>
      </c>
      <c r="B212" s="794" t="s">
        <v>1053</v>
      </c>
      <c r="C212" s="794" t="s">
        <v>1146</v>
      </c>
      <c r="D212" s="795" t="s">
        <v>1479</v>
      </c>
      <c r="E212" s="796" t="s">
        <v>1170</v>
      </c>
      <c r="F212" s="794" t="s">
        <v>1140</v>
      </c>
      <c r="G212" s="794" t="s">
        <v>1206</v>
      </c>
      <c r="H212" s="794" t="s">
        <v>851</v>
      </c>
      <c r="I212" s="794" t="s">
        <v>1252</v>
      </c>
      <c r="J212" s="794" t="s">
        <v>809</v>
      </c>
      <c r="K212" s="794" t="s">
        <v>1253</v>
      </c>
      <c r="L212" s="797">
        <v>24.22</v>
      </c>
      <c r="M212" s="797">
        <v>48.44</v>
      </c>
      <c r="N212" s="794">
        <v>2</v>
      </c>
      <c r="O212" s="798">
        <v>1</v>
      </c>
      <c r="P212" s="797"/>
      <c r="Q212" s="799">
        <v>0</v>
      </c>
      <c r="R212" s="794"/>
      <c r="S212" s="799">
        <v>0</v>
      </c>
      <c r="T212" s="798"/>
      <c r="U212" s="800">
        <v>0</v>
      </c>
    </row>
    <row r="213" spans="1:21" ht="14.4" customHeight="1" x14ac:dyDescent="0.3">
      <c r="A213" s="793">
        <v>25</v>
      </c>
      <c r="B213" s="794" t="s">
        <v>1053</v>
      </c>
      <c r="C213" s="794" t="s">
        <v>1146</v>
      </c>
      <c r="D213" s="795" t="s">
        <v>1479</v>
      </c>
      <c r="E213" s="796" t="s">
        <v>1170</v>
      </c>
      <c r="F213" s="794" t="s">
        <v>1140</v>
      </c>
      <c r="G213" s="794" t="s">
        <v>1206</v>
      </c>
      <c r="H213" s="794" t="s">
        <v>568</v>
      </c>
      <c r="I213" s="794" t="s">
        <v>1210</v>
      </c>
      <c r="J213" s="794" t="s">
        <v>809</v>
      </c>
      <c r="K213" s="794" t="s">
        <v>1211</v>
      </c>
      <c r="L213" s="797">
        <v>24.22</v>
      </c>
      <c r="M213" s="797">
        <v>24.22</v>
      </c>
      <c r="N213" s="794">
        <v>1</v>
      </c>
      <c r="O213" s="798">
        <v>1</v>
      </c>
      <c r="P213" s="797">
        <v>24.22</v>
      </c>
      <c r="Q213" s="799">
        <v>1</v>
      </c>
      <c r="R213" s="794">
        <v>1</v>
      </c>
      <c r="S213" s="799">
        <v>1</v>
      </c>
      <c r="T213" s="798">
        <v>1</v>
      </c>
      <c r="U213" s="800">
        <v>1</v>
      </c>
    </row>
    <row r="214" spans="1:21" ht="14.4" customHeight="1" x14ac:dyDescent="0.3">
      <c r="A214" s="793">
        <v>25</v>
      </c>
      <c r="B214" s="794" t="s">
        <v>1053</v>
      </c>
      <c r="C214" s="794" t="s">
        <v>1146</v>
      </c>
      <c r="D214" s="795" t="s">
        <v>1479</v>
      </c>
      <c r="E214" s="796" t="s">
        <v>1171</v>
      </c>
      <c r="F214" s="794" t="s">
        <v>1140</v>
      </c>
      <c r="G214" s="794" t="s">
        <v>1187</v>
      </c>
      <c r="H214" s="794" t="s">
        <v>851</v>
      </c>
      <c r="I214" s="794" t="s">
        <v>955</v>
      </c>
      <c r="J214" s="794" t="s">
        <v>1102</v>
      </c>
      <c r="K214" s="794" t="s">
        <v>1103</v>
      </c>
      <c r="L214" s="797">
        <v>154.36000000000001</v>
      </c>
      <c r="M214" s="797">
        <v>463.08000000000004</v>
      </c>
      <c r="N214" s="794">
        <v>3</v>
      </c>
      <c r="O214" s="798">
        <v>3</v>
      </c>
      <c r="P214" s="797">
        <v>154.36000000000001</v>
      </c>
      <c r="Q214" s="799">
        <v>0.33333333333333331</v>
      </c>
      <c r="R214" s="794">
        <v>1</v>
      </c>
      <c r="S214" s="799">
        <v>0.33333333333333331</v>
      </c>
      <c r="T214" s="798">
        <v>1</v>
      </c>
      <c r="U214" s="800">
        <v>0.33333333333333331</v>
      </c>
    </row>
    <row r="215" spans="1:21" ht="14.4" customHeight="1" x14ac:dyDescent="0.3">
      <c r="A215" s="793">
        <v>25</v>
      </c>
      <c r="B215" s="794" t="s">
        <v>1053</v>
      </c>
      <c r="C215" s="794" t="s">
        <v>1146</v>
      </c>
      <c r="D215" s="795" t="s">
        <v>1479</v>
      </c>
      <c r="E215" s="796" t="s">
        <v>1171</v>
      </c>
      <c r="F215" s="794" t="s">
        <v>1140</v>
      </c>
      <c r="G215" s="794" t="s">
        <v>1198</v>
      </c>
      <c r="H215" s="794" t="s">
        <v>568</v>
      </c>
      <c r="I215" s="794" t="s">
        <v>1205</v>
      </c>
      <c r="J215" s="794" t="s">
        <v>1200</v>
      </c>
      <c r="K215" s="794" t="s">
        <v>1201</v>
      </c>
      <c r="L215" s="797">
        <v>132.97999999999999</v>
      </c>
      <c r="M215" s="797">
        <v>265.95999999999998</v>
      </c>
      <c r="N215" s="794">
        <v>2</v>
      </c>
      <c r="O215" s="798">
        <v>1</v>
      </c>
      <c r="P215" s="797">
        <v>265.95999999999998</v>
      </c>
      <c r="Q215" s="799">
        <v>1</v>
      </c>
      <c r="R215" s="794">
        <v>2</v>
      </c>
      <c r="S215" s="799">
        <v>1</v>
      </c>
      <c r="T215" s="798">
        <v>1</v>
      </c>
      <c r="U215" s="800">
        <v>1</v>
      </c>
    </row>
    <row r="216" spans="1:21" ht="14.4" customHeight="1" x14ac:dyDescent="0.3">
      <c r="A216" s="793">
        <v>25</v>
      </c>
      <c r="B216" s="794" t="s">
        <v>1053</v>
      </c>
      <c r="C216" s="794" t="s">
        <v>1146</v>
      </c>
      <c r="D216" s="795" t="s">
        <v>1479</v>
      </c>
      <c r="E216" s="796" t="s">
        <v>1175</v>
      </c>
      <c r="F216" s="794" t="s">
        <v>1140</v>
      </c>
      <c r="G216" s="794" t="s">
        <v>1187</v>
      </c>
      <c r="H216" s="794" t="s">
        <v>851</v>
      </c>
      <c r="I216" s="794" t="s">
        <v>955</v>
      </c>
      <c r="J216" s="794" t="s">
        <v>1102</v>
      </c>
      <c r="K216" s="794" t="s">
        <v>1103</v>
      </c>
      <c r="L216" s="797">
        <v>154.36000000000001</v>
      </c>
      <c r="M216" s="797">
        <v>154.36000000000001</v>
      </c>
      <c r="N216" s="794">
        <v>1</v>
      </c>
      <c r="O216" s="798">
        <v>1</v>
      </c>
      <c r="P216" s="797"/>
      <c r="Q216" s="799">
        <v>0</v>
      </c>
      <c r="R216" s="794"/>
      <c r="S216" s="799">
        <v>0</v>
      </c>
      <c r="T216" s="798"/>
      <c r="U216" s="800">
        <v>0</v>
      </c>
    </row>
    <row r="217" spans="1:21" ht="14.4" customHeight="1" x14ac:dyDescent="0.3">
      <c r="A217" s="793">
        <v>25</v>
      </c>
      <c r="B217" s="794" t="s">
        <v>1053</v>
      </c>
      <c r="C217" s="794" t="s">
        <v>1146</v>
      </c>
      <c r="D217" s="795" t="s">
        <v>1479</v>
      </c>
      <c r="E217" s="796" t="s">
        <v>1156</v>
      </c>
      <c r="F217" s="794" t="s">
        <v>1140</v>
      </c>
      <c r="G217" s="794" t="s">
        <v>1187</v>
      </c>
      <c r="H217" s="794" t="s">
        <v>851</v>
      </c>
      <c r="I217" s="794" t="s">
        <v>955</v>
      </c>
      <c r="J217" s="794" t="s">
        <v>1102</v>
      </c>
      <c r="K217" s="794" t="s">
        <v>1103</v>
      </c>
      <c r="L217" s="797">
        <v>154.36000000000001</v>
      </c>
      <c r="M217" s="797">
        <v>1080.52</v>
      </c>
      <c r="N217" s="794">
        <v>7</v>
      </c>
      <c r="O217" s="798">
        <v>6</v>
      </c>
      <c r="P217" s="797">
        <v>617.44000000000005</v>
      </c>
      <c r="Q217" s="799">
        <v>0.57142857142857151</v>
      </c>
      <c r="R217" s="794">
        <v>4</v>
      </c>
      <c r="S217" s="799">
        <v>0.5714285714285714</v>
      </c>
      <c r="T217" s="798">
        <v>3</v>
      </c>
      <c r="U217" s="800">
        <v>0.5</v>
      </c>
    </row>
    <row r="218" spans="1:21" ht="14.4" customHeight="1" x14ac:dyDescent="0.3">
      <c r="A218" s="793">
        <v>25</v>
      </c>
      <c r="B218" s="794" t="s">
        <v>1053</v>
      </c>
      <c r="C218" s="794" t="s">
        <v>1146</v>
      </c>
      <c r="D218" s="795" t="s">
        <v>1479</v>
      </c>
      <c r="E218" s="796" t="s">
        <v>1156</v>
      </c>
      <c r="F218" s="794" t="s">
        <v>1140</v>
      </c>
      <c r="G218" s="794" t="s">
        <v>1198</v>
      </c>
      <c r="H218" s="794" t="s">
        <v>568</v>
      </c>
      <c r="I218" s="794" t="s">
        <v>1199</v>
      </c>
      <c r="J218" s="794" t="s">
        <v>1200</v>
      </c>
      <c r="K218" s="794" t="s">
        <v>1201</v>
      </c>
      <c r="L218" s="797">
        <v>132.97999999999999</v>
      </c>
      <c r="M218" s="797">
        <v>132.97999999999999</v>
      </c>
      <c r="N218" s="794">
        <v>1</v>
      </c>
      <c r="O218" s="798">
        <v>1</v>
      </c>
      <c r="P218" s="797"/>
      <c r="Q218" s="799">
        <v>0</v>
      </c>
      <c r="R218" s="794"/>
      <c r="S218" s="799">
        <v>0</v>
      </c>
      <c r="T218" s="798"/>
      <c r="U218" s="800">
        <v>0</v>
      </c>
    </row>
    <row r="219" spans="1:21" ht="14.4" customHeight="1" x14ac:dyDescent="0.3">
      <c r="A219" s="793">
        <v>25</v>
      </c>
      <c r="B219" s="794" t="s">
        <v>1053</v>
      </c>
      <c r="C219" s="794" t="s">
        <v>1146</v>
      </c>
      <c r="D219" s="795" t="s">
        <v>1479</v>
      </c>
      <c r="E219" s="796" t="s">
        <v>1156</v>
      </c>
      <c r="F219" s="794" t="s">
        <v>1140</v>
      </c>
      <c r="G219" s="794" t="s">
        <v>1198</v>
      </c>
      <c r="H219" s="794" t="s">
        <v>568</v>
      </c>
      <c r="I219" s="794" t="s">
        <v>1205</v>
      </c>
      <c r="J219" s="794" t="s">
        <v>1200</v>
      </c>
      <c r="K219" s="794" t="s">
        <v>1201</v>
      </c>
      <c r="L219" s="797">
        <v>132.97999999999999</v>
      </c>
      <c r="M219" s="797">
        <v>265.95999999999998</v>
      </c>
      <c r="N219" s="794">
        <v>2</v>
      </c>
      <c r="O219" s="798">
        <v>2</v>
      </c>
      <c r="P219" s="797">
        <v>132.97999999999999</v>
      </c>
      <c r="Q219" s="799">
        <v>0.5</v>
      </c>
      <c r="R219" s="794">
        <v>1</v>
      </c>
      <c r="S219" s="799">
        <v>0.5</v>
      </c>
      <c r="T219" s="798">
        <v>1</v>
      </c>
      <c r="U219" s="800">
        <v>0.5</v>
      </c>
    </row>
    <row r="220" spans="1:21" ht="14.4" customHeight="1" x14ac:dyDescent="0.3">
      <c r="A220" s="793">
        <v>25</v>
      </c>
      <c r="B220" s="794" t="s">
        <v>1053</v>
      </c>
      <c r="C220" s="794" t="s">
        <v>1146</v>
      </c>
      <c r="D220" s="795" t="s">
        <v>1479</v>
      </c>
      <c r="E220" s="796" t="s">
        <v>1156</v>
      </c>
      <c r="F220" s="794" t="s">
        <v>1140</v>
      </c>
      <c r="G220" s="794" t="s">
        <v>1206</v>
      </c>
      <c r="H220" s="794" t="s">
        <v>568</v>
      </c>
      <c r="I220" s="794" t="s">
        <v>808</v>
      </c>
      <c r="J220" s="794" t="s">
        <v>809</v>
      </c>
      <c r="K220" s="794" t="s">
        <v>1209</v>
      </c>
      <c r="L220" s="797">
        <v>48.42</v>
      </c>
      <c r="M220" s="797">
        <v>96.84</v>
      </c>
      <c r="N220" s="794">
        <v>2</v>
      </c>
      <c r="O220" s="798">
        <v>1</v>
      </c>
      <c r="P220" s="797">
        <v>96.84</v>
      </c>
      <c r="Q220" s="799">
        <v>1</v>
      </c>
      <c r="R220" s="794">
        <v>2</v>
      </c>
      <c r="S220" s="799">
        <v>1</v>
      </c>
      <c r="T220" s="798">
        <v>1</v>
      </c>
      <c r="U220" s="800">
        <v>1</v>
      </c>
    </row>
    <row r="221" spans="1:21" ht="14.4" customHeight="1" x14ac:dyDescent="0.3">
      <c r="A221" s="793">
        <v>25</v>
      </c>
      <c r="B221" s="794" t="s">
        <v>1053</v>
      </c>
      <c r="C221" s="794" t="s">
        <v>1146</v>
      </c>
      <c r="D221" s="795" t="s">
        <v>1479</v>
      </c>
      <c r="E221" s="796" t="s">
        <v>1159</v>
      </c>
      <c r="F221" s="794" t="s">
        <v>1140</v>
      </c>
      <c r="G221" s="794" t="s">
        <v>1187</v>
      </c>
      <c r="H221" s="794" t="s">
        <v>851</v>
      </c>
      <c r="I221" s="794" t="s">
        <v>955</v>
      </c>
      <c r="J221" s="794" t="s">
        <v>1102</v>
      </c>
      <c r="K221" s="794" t="s">
        <v>1103</v>
      </c>
      <c r="L221" s="797">
        <v>154.36000000000001</v>
      </c>
      <c r="M221" s="797">
        <v>308.72000000000003</v>
      </c>
      <c r="N221" s="794">
        <v>2</v>
      </c>
      <c r="O221" s="798">
        <v>1.5</v>
      </c>
      <c r="P221" s="797"/>
      <c r="Q221" s="799">
        <v>0</v>
      </c>
      <c r="R221" s="794"/>
      <c r="S221" s="799">
        <v>0</v>
      </c>
      <c r="T221" s="798"/>
      <c r="U221" s="800">
        <v>0</v>
      </c>
    </row>
    <row r="222" spans="1:21" ht="14.4" customHeight="1" x14ac:dyDescent="0.3">
      <c r="A222" s="793">
        <v>25</v>
      </c>
      <c r="B222" s="794" t="s">
        <v>1053</v>
      </c>
      <c r="C222" s="794" t="s">
        <v>1146</v>
      </c>
      <c r="D222" s="795" t="s">
        <v>1479</v>
      </c>
      <c r="E222" s="796" t="s">
        <v>1159</v>
      </c>
      <c r="F222" s="794" t="s">
        <v>1140</v>
      </c>
      <c r="G222" s="794" t="s">
        <v>1187</v>
      </c>
      <c r="H222" s="794" t="s">
        <v>568</v>
      </c>
      <c r="I222" s="794" t="s">
        <v>1194</v>
      </c>
      <c r="J222" s="794" t="s">
        <v>1102</v>
      </c>
      <c r="K222" s="794" t="s">
        <v>1103</v>
      </c>
      <c r="L222" s="797">
        <v>154.36000000000001</v>
      </c>
      <c r="M222" s="797">
        <v>926.16000000000008</v>
      </c>
      <c r="N222" s="794">
        <v>6</v>
      </c>
      <c r="O222" s="798">
        <v>6</v>
      </c>
      <c r="P222" s="797">
        <v>617.44000000000005</v>
      </c>
      <c r="Q222" s="799">
        <v>0.66666666666666663</v>
      </c>
      <c r="R222" s="794">
        <v>4</v>
      </c>
      <c r="S222" s="799">
        <v>0.66666666666666663</v>
      </c>
      <c r="T222" s="798">
        <v>4</v>
      </c>
      <c r="U222" s="800">
        <v>0.66666666666666663</v>
      </c>
    </row>
    <row r="223" spans="1:21" ht="14.4" customHeight="1" x14ac:dyDescent="0.3">
      <c r="A223" s="793">
        <v>25</v>
      </c>
      <c r="B223" s="794" t="s">
        <v>1053</v>
      </c>
      <c r="C223" s="794" t="s">
        <v>1146</v>
      </c>
      <c r="D223" s="795" t="s">
        <v>1479</v>
      </c>
      <c r="E223" s="796" t="s">
        <v>1159</v>
      </c>
      <c r="F223" s="794" t="s">
        <v>1140</v>
      </c>
      <c r="G223" s="794" t="s">
        <v>1305</v>
      </c>
      <c r="H223" s="794" t="s">
        <v>568</v>
      </c>
      <c r="I223" s="794" t="s">
        <v>915</v>
      </c>
      <c r="J223" s="794" t="s">
        <v>916</v>
      </c>
      <c r="K223" s="794" t="s">
        <v>1391</v>
      </c>
      <c r="L223" s="797">
        <v>48.09</v>
      </c>
      <c r="M223" s="797">
        <v>48.09</v>
      </c>
      <c r="N223" s="794">
        <v>1</v>
      </c>
      <c r="O223" s="798">
        <v>1</v>
      </c>
      <c r="P223" s="797">
        <v>48.09</v>
      </c>
      <c r="Q223" s="799">
        <v>1</v>
      </c>
      <c r="R223" s="794">
        <v>1</v>
      </c>
      <c r="S223" s="799">
        <v>1</v>
      </c>
      <c r="T223" s="798">
        <v>1</v>
      </c>
      <c r="U223" s="800">
        <v>1</v>
      </c>
    </row>
    <row r="224" spans="1:21" ht="14.4" customHeight="1" x14ac:dyDescent="0.3">
      <c r="A224" s="793">
        <v>25</v>
      </c>
      <c r="B224" s="794" t="s">
        <v>1053</v>
      </c>
      <c r="C224" s="794" t="s">
        <v>1146</v>
      </c>
      <c r="D224" s="795" t="s">
        <v>1479</v>
      </c>
      <c r="E224" s="796" t="s">
        <v>1159</v>
      </c>
      <c r="F224" s="794" t="s">
        <v>1140</v>
      </c>
      <c r="G224" s="794" t="s">
        <v>1198</v>
      </c>
      <c r="H224" s="794" t="s">
        <v>568</v>
      </c>
      <c r="I224" s="794" t="s">
        <v>1205</v>
      </c>
      <c r="J224" s="794" t="s">
        <v>1200</v>
      </c>
      <c r="K224" s="794" t="s">
        <v>1201</v>
      </c>
      <c r="L224" s="797">
        <v>132.97999999999999</v>
      </c>
      <c r="M224" s="797">
        <v>132.97999999999999</v>
      </c>
      <c r="N224" s="794">
        <v>1</v>
      </c>
      <c r="O224" s="798">
        <v>0.5</v>
      </c>
      <c r="P224" s="797">
        <v>132.97999999999999</v>
      </c>
      <c r="Q224" s="799">
        <v>1</v>
      </c>
      <c r="R224" s="794">
        <v>1</v>
      </c>
      <c r="S224" s="799">
        <v>1</v>
      </c>
      <c r="T224" s="798">
        <v>0.5</v>
      </c>
      <c r="U224" s="800">
        <v>1</v>
      </c>
    </row>
    <row r="225" spans="1:21" ht="14.4" customHeight="1" x14ac:dyDescent="0.3">
      <c r="A225" s="793">
        <v>25</v>
      </c>
      <c r="B225" s="794" t="s">
        <v>1053</v>
      </c>
      <c r="C225" s="794" t="s">
        <v>1146</v>
      </c>
      <c r="D225" s="795" t="s">
        <v>1479</v>
      </c>
      <c r="E225" s="796" t="s">
        <v>1159</v>
      </c>
      <c r="F225" s="794" t="s">
        <v>1140</v>
      </c>
      <c r="G225" s="794" t="s">
        <v>1206</v>
      </c>
      <c r="H225" s="794" t="s">
        <v>851</v>
      </c>
      <c r="I225" s="794" t="s">
        <v>1252</v>
      </c>
      <c r="J225" s="794" t="s">
        <v>809</v>
      </c>
      <c r="K225" s="794" t="s">
        <v>1253</v>
      </c>
      <c r="L225" s="797">
        <v>24.22</v>
      </c>
      <c r="M225" s="797">
        <v>24.22</v>
      </c>
      <c r="N225" s="794">
        <v>1</v>
      </c>
      <c r="O225" s="798">
        <v>1</v>
      </c>
      <c r="P225" s="797"/>
      <c r="Q225" s="799">
        <v>0</v>
      </c>
      <c r="R225" s="794"/>
      <c r="S225" s="799">
        <v>0</v>
      </c>
      <c r="T225" s="798"/>
      <c r="U225" s="800">
        <v>0</v>
      </c>
    </row>
    <row r="226" spans="1:21" ht="14.4" customHeight="1" x14ac:dyDescent="0.3">
      <c r="A226" s="793">
        <v>25</v>
      </c>
      <c r="B226" s="794" t="s">
        <v>1053</v>
      </c>
      <c r="C226" s="794" t="s">
        <v>1146</v>
      </c>
      <c r="D226" s="795" t="s">
        <v>1479</v>
      </c>
      <c r="E226" s="796" t="s">
        <v>1159</v>
      </c>
      <c r="F226" s="794" t="s">
        <v>1140</v>
      </c>
      <c r="G226" s="794" t="s">
        <v>1206</v>
      </c>
      <c r="H226" s="794" t="s">
        <v>568</v>
      </c>
      <c r="I226" s="794" t="s">
        <v>1210</v>
      </c>
      <c r="J226" s="794" t="s">
        <v>809</v>
      </c>
      <c r="K226" s="794" t="s">
        <v>1211</v>
      </c>
      <c r="L226" s="797">
        <v>24.22</v>
      </c>
      <c r="M226" s="797">
        <v>72.66</v>
      </c>
      <c r="N226" s="794">
        <v>3</v>
      </c>
      <c r="O226" s="798">
        <v>2</v>
      </c>
      <c r="P226" s="797">
        <v>24.22</v>
      </c>
      <c r="Q226" s="799">
        <v>0.33333333333333331</v>
      </c>
      <c r="R226" s="794">
        <v>1</v>
      </c>
      <c r="S226" s="799">
        <v>0.33333333333333331</v>
      </c>
      <c r="T226" s="798">
        <v>0.5</v>
      </c>
      <c r="U226" s="800">
        <v>0.25</v>
      </c>
    </row>
    <row r="227" spans="1:21" ht="14.4" customHeight="1" x14ac:dyDescent="0.3">
      <c r="A227" s="793">
        <v>25</v>
      </c>
      <c r="B227" s="794" t="s">
        <v>1053</v>
      </c>
      <c r="C227" s="794" t="s">
        <v>1146</v>
      </c>
      <c r="D227" s="795" t="s">
        <v>1479</v>
      </c>
      <c r="E227" s="796" t="s">
        <v>1155</v>
      </c>
      <c r="F227" s="794" t="s">
        <v>1140</v>
      </c>
      <c r="G227" s="794" t="s">
        <v>1187</v>
      </c>
      <c r="H227" s="794" t="s">
        <v>851</v>
      </c>
      <c r="I227" s="794" t="s">
        <v>955</v>
      </c>
      <c r="J227" s="794" t="s">
        <v>1102</v>
      </c>
      <c r="K227" s="794" t="s">
        <v>1103</v>
      </c>
      <c r="L227" s="797">
        <v>154.36000000000001</v>
      </c>
      <c r="M227" s="797">
        <v>308.72000000000003</v>
      </c>
      <c r="N227" s="794">
        <v>2</v>
      </c>
      <c r="O227" s="798">
        <v>2</v>
      </c>
      <c r="P227" s="797">
        <v>154.36000000000001</v>
      </c>
      <c r="Q227" s="799">
        <v>0.5</v>
      </c>
      <c r="R227" s="794">
        <v>1</v>
      </c>
      <c r="S227" s="799">
        <v>0.5</v>
      </c>
      <c r="T227" s="798">
        <v>1</v>
      </c>
      <c r="U227" s="800">
        <v>0.5</v>
      </c>
    </row>
    <row r="228" spans="1:21" ht="14.4" customHeight="1" x14ac:dyDescent="0.3">
      <c r="A228" s="793">
        <v>25</v>
      </c>
      <c r="B228" s="794" t="s">
        <v>1053</v>
      </c>
      <c r="C228" s="794" t="s">
        <v>1146</v>
      </c>
      <c r="D228" s="795" t="s">
        <v>1479</v>
      </c>
      <c r="E228" s="796" t="s">
        <v>1177</v>
      </c>
      <c r="F228" s="794" t="s">
        <v>1140</v>
      </c>
      <c r="G228" s="794" t="s">
        <v>1187</v>
      </c>
      <c r="H228" s="794" t="s">
        <v>851</v>
      </c>
      <c r="I228" s="794" t="s">
        <v>955</v>
      </c>
      <c r="J228" s="794" t="s">
        <v>1102</v>
      </c>
      <c r="K228" s="794" t="s">
        <v>1103</v>
      </c>
      <c r="L228" s="797">
        <v>154.36000000000001</v>
      </c>
      <c r="M228" s="797">
        <v>154.36000000000001</v>
      </c>
      <c r="N228" s="794">
        <v>1</v>
      </c>
      <c r="O228" s="798">
        <v>1</v>
      </c>
      <c r="P228" s="797"/>
      <c r="Q228" s="799">
        <v>0</v>
      </c>
      <c r="R228" s="794"/>
      <c r="S228" s="799">
        <v>0</v>
      </c>
      <c r="T228" s="798"/>
      <c r="U228" s="800">
        <v>0</v>
      </c>
    </row>
    <row r="229" spans="1:21" ht="14.4" customHeight="1" x14ac:dyDescent="0.3">
      <c r="A229" s="793">
        <v>25</v>
      </c>
      <c r="B229" s="794" t="s">
        <v>1053</v>
      </c>
      <c r="C229" s="794" t="s">
        <v>1146</v>
      </c>
      <c r="D229" s="795" t="s">
        <v>1479</v>
      </c>
      <c r="E229" s="796" t="s">
        <v>1177</v>
      </c>
      <c r="F229" s="794" t="s">
        <v>1140</v>
      </c>
      <c r="G229" s="794" t="s">
        <v>1198</v>
      </c>
      <c r="H229" s="794" t="s">
        <v>568</v>
      </c>
      <c r="I229" s="794" t="s">
        <v>1205</v>
      </c>
      <c r="J229" s="794" t="s">
        <v>1200</v>
      </c>
      <c r="K229" s="794" t="s">
        <v>1201</v>
      </c>
      <c r="L229" s="797">
        <v>132.97999999999999</v>
      </c>
      <c r="M229" s="797">
        <v>132.97999999999999</v>
      </c>
      <c r="N229" s="794">
        <v>1</v>
      </c>
      <c r="O229" s="798">
        <v>0.5</v>
      </c>
      <c r="P229" s="797"/>
      <c r="Q229" s="799">
        <v>0</v>
      </c>
      <c r="R229" s="794"/>
      <c r="S229" s="799">
        <v>0</v>
      </c>
      <c r="T229" s="798"/>
      <c r="U229" s="800">
        <v>0</v>
      </c>
    </row>
    <row r="230" spans="1:21" ht="14.4" customHeight="1" x14ac:dyDescent="0.3">
      <c r="A230" s="793">
        <v>25</v>
      </c>
      <c r="B230" s="794" t="s">
        <v>1053</v>
      </c>
      <c r="C230" s="794" t="s">
        <v>1146</v>
      </c>
      <c r="D230" s="795" t="s">
        <v>1479</v>
      </c>
      <c r="E230" s="796" t="s">
        <v>1177</v>
      </c>
      <c r="F230" s="794" t="s">
        <v>1140</v>
      </c>
      <c r="G230" s="794" t="s">
        <v>1206</v>
      </c>
      <c r="H230" s="794" t="s">
        <v>851</v>
      </c>
      <c r="I230" s="794" t="s">
        <v>1207</v>
      </c>
      <c r="J230" s="794" t="s">
        <v>809</v>
      </c>
      <c r="K230" s="794" t="s">
        <v>1208</v>
      </c>
      <c r="L230" s="797">
        <v>48.42</v>
      </c>
      <c r="M230" s="797">
        <v>48.42</v>
      </c>
      <c r="N230" s="794">
        <v>1</v>
      </c>
      <c r="O230" s="798">
        <v>1</v>
      </c>
      <c r="P230" s="797">
        <v>48.42</v>
      </c>
      <c r="Q230" s="799">
        <v>1</v>
      </c>
      <c r="R230" s="794">
        <v>1</v>
      </c>
      <c r="S230" s="799">
        <v>1</v>
      </c>
      <c r="T230" s="798">
        <v>1</v>
      </c>
      <c r="U230" s="800">
        <v>1</v>
      </c>
    </row>
    <row r="231" spans="1:21" ht="14.4" customHeight="1" x14ac:dyDescent="0.3">
      <c r="A231" s="793">
        <v>25</v>
      </c>
      <c r="B231" s="794" t="s">
        <v>1053</v>
      </c>
      <c r="C231" s="794" t="s">
        <v>1146</v>
      </c>
      <c r="D231" s="795" t="s">
        <v>1479</v>
      </c>
      <c r="E231" s="796" t="s">
        <v>1177</v>
      </c>
      <c r="F231" s="794" t="s">
        <v>1140</v>
      </c>
      <c r="G231" s="794" t="s">
        <v>1206</v>
      </c>
      <c r="H231" s="794" t="s">
        <v>568</v>
      </c>
      <c r="I231" s="794" t="s">
        <v>808</v>
      </c>
      <c r="J231" s="794" t="s">
        <v>809</v>
      </c>
      <c r="K231" s="794" t="s">
        <v>1209</v>
      </c>
      <c r="L231" s="797">
        <v>48.42</v>
      </c>
      <c r="M231" s="797">
        <v>48.42</v>
      </c>
      <c r="N231" s="794">
        <v>1</v>
      </c>
      <c r="O231" s="798">
        <v>1</v>
      </c>
      <c r="P231" s="797"/>
      <c r="Q231" s="799">
        <v>0</v>
      </c>
      <c r="R231" s="794"/>
      <c r="S231" s="799">
        <v>0</v>
      </c>
      <c r="T231" s="798"/>
      <c r="U231" s="800">
        <v>0</v>
      </c>
    </row>
    <row r="232" spans="1:21" ht="14.4" customHeight="1" x14ac:dyDescent="0.3">
      <c r="A232" s="793">
        <v>25</v>
      </c>
      <c r="B232" s="794" t="s">
        <v>1053</v>
      </c>
      <c r="C232" s="794" t="s">
        <v>1146</v>
      </c>
      <c r="D232" s="795" t="s">
        <v>1479</v>
      </c>
      <c r="E232" s="796" t="s">
        <v>1177</v>
      </c>
      <c r="F232" s="794" t="s">
        <v>1140</v>
      </c>
      <c r="G232" s="794" t="s">
        <v>1206</v>
      </c>
      <c r="H232" s="794" t="s">
        <v>568</v>
      </c>
      <c r="I232" s="794" t="s">
        <v>1210</v>
      </c>
      <c r="J232" s="794" t="s">
        <v>809</v>
      </c>
      <c r="K232" s="794" t="s">
        <v>1211</v>
      </c>
      <c r="L232" s="797">
        <v>24.22</v>
      </c>
      <c r="M232" s="797">
        <v>24.22</v>
      </c>
      <c r="N232" s="794">
        <v>1</v>
      </c>
      <c r="O232" s="798">
        <v>0.5</v>
      </c>
      <c r="P232" s="797"/>
      <c r="Q232" s="799">
        <v>0</v>
      </c>
      <c r="R232" s="794"/>
      <c r="S232" s="799">
        <v>0</v>
      </c>
      <c r="T232" s="798"/>
      <c r="U232" s="800">
        <v>0</v>
      </c>
    </row>
    <row r="233" spans="1:21" ht="14.4" customHeight="1" x14ac:dyDescent="0.3">
      <c r="A233" s="793">
        <v>25</v>
      </c>
      <c r="B233" s="794" t="s">
        <v>1053</v>
      </c>
      <c r="C233" s="794" t="s">
        <v>1146</v>
      </c>
      <c r="D233" s="795" t="s">
        <v>1479</v>
      </c>
      <c r="E233" s="796" t="s">
        <v>1166</v>
      </c>
      <c r="F233" s="794" t="s">
        <v>1140</v>
      </c>
      <c r="G233" s="794" t="s">
        <v>1187</v>
      </c>
      <c r="H233" s="794" t="s">
        <v>851</v>
      </c>
      <c r="I233" s="794" t="s">
        <v>955</v>
      </c>
      <c r="J233" s="794" t="s">
        <v>1102</v>
      </c>
      <c r="K233" s="794" t="s">
        <v>1103</v>
      </c>
      <c r="L233" s="797">
        <v>154.36000000000001</v>
      </c>
      <c r="M233" s="797">
        <v>154.36000000000001</v>
      </c>
      <c r="N233" s="794">
        <v>1</v>
      </c>
      <c r="O233" s="798">
        <v>1</v>
      </c>
      <c r="P233" s="797">
        <v>154.36000000000001</v>
      </c>
      <c r="Q233" s="799">
        <v>1</v>
      </c>
      <c r="R233" s="794">
        <v>1</v>
      </c>
      <c r="S233" s="799">
        <v>1</v>
      </c>
      <c r="T233" s="798">
        <v>1</v>
      </c>
      <c r="U233" s="800">
        <v>1</v>
      </c>
    </row>
    <row r="234" spans="1:21" ht="14.4" customHeight="1" x14ac:dyDescent="0.3">
      <c r="A234" s="793">
        <v>25</v>
      </c>
      <c r="B234" s="794" t="s">
        <v>1053</v>
      </c>
      <c r="C234" s="794" t="s">
        <v>1146</v>
      </c>
      <c r="D234" s="795" t="s">
        <v>1479</v>
      </c>
      <c r="E234" s="796" t="s">
        <v>1168</v>
      </c>
      <c r="F234" s="794" t="s">
        <v>1140</v>
      </c>
      <c r="G234" s="794" t="s">
        <v>1187</v>
      </c>
      <c r="H234" s="794" t="s">
        <v>568</v>
      </c>
      <c r="I234" s="794" t="s">
        <v>1223</v>
      </c>
      <c r="J234" s="794" t="s">
        <v>1224</v>
      </c>
      <c r="K234" s="794" t="s">
        <v>1225</v>
      </c>
      <c r="L234" s="797">
        <v>154.36000000000001</v>
      </c>
      <c r="M234" s="797">
        <v>154.36000000000001</v>
      </c>
      <c r="N234" s="794">
        <v>1</v>
      </c>
      <c r="O234" s="798">
        <v>1</v>
      </c>
      <c r="P234" s="797">
        <v>154.36000000000001</v>
      </c>
      <c r="Q234" s="799">
        <v>1</v>
      </c>
      <c r="R234" s="794">
        <v>1</v>
      </c>
      <c r="S234" s="799">
        <v>1</v>
      </c>
      <c r="T234" s="798">
        <v>1</v>
      </c>
      <c r="U234" s="800">
        <v>1</v>
      </c>
    </row>
    <row r="235" spans="1:21" ht="14.4" customHeight="1" x14ac:dyDescent="0.3">
      <c r="A235" s="793">
        <v>25</v>
      </c>
      <c r="B235" s="794" t="s">
        <v>1053</v>
      </c>
      <c r="C235" s="794" t="s">
        <v>1146</v>
      </c>
      <c r="D235" s="795" t="s">
        <v>1479</v>
      </c>
      <c r="E235" s="796" t="s">
        <v>1181</v>
      </c>
      <c r="F235" s="794" t="s">
        <v>1140</v>
      </c>
      <c r="G235" s="794" t="s">
        <v>1187</v>
      </c>
      <c r="H235" s="794" t="s">
        <v>851</v>
      </c>
      <c r="I235" s="794" t="s">
        <v>955</v>
      </c>
      <c r="J235" s="794" t="s">
        <v>1102</v>
      </c>
      <c r="K235" s="794" t="s">
        <v>1103</v>
      </c>
      <c r="L235" s="797">
        <v>154.36000000000001</v>
      </c>
      <c r="M235" s="797">
        <v>154.36000000000001</v>
      </c>
      <c r="N235" s="794">
        <v>1</v>
      </c>
      <c r="O235" s="798">
        <v>1</v>
      </c>
      <c r="P235" s="797">
        <v>154.36000000000001</v>
      </c>
      <c r="Q235" s="799">
        <v>1</v>
      </c>
      <c r="R235" s="794">
        <v>1</v>
      </c>
      <c r="S235" s="799">
        <v>1</v>
      </c>
      <c r="T235" s="798">
        <v>1</v>
      </c>
      <c r="U235" s="800">
        <v>1</v>
      </c>
    </row>
    <row r="236" spans="1:21" ht="14.4" customHeight="1" x14ac:dyDescent="0.3">
      <c r="A236" s="793">
        <v>25</v>
      </c>
      <c r="B236" s="794" t="s">
        <v>1053</v>
      </c>
      <c r="C236" s="794" t="s">
        <v>1146</v>
      </c>
      <c r="D236" s="795" t="s">
        <v>1479</v>
      </c>
      <c r="E236" s="796" t="s">
        <v>1157</v>
      </c>
      <c r="F236" s="794" t="s">
        <v>1140</v>
      </c>
      <c r="G236" s="794" t="s">
        <v>1198</v>
      </c>
      <c r="H236" s="794" t="s">
        <v>568</v>
      </c>
      <c r="I236" s="794" t="s">
        <v>1205</v>
      </c>
      <c r="J236" s="794" t="s">
        <v>1200</v>
      </c>
      <c r="K236" s="794" t="s">
        <v>1201</v>
      </c>
      <c r="L236" s="797">
        <v>132.97999999999999</v>
      </c>
      <c r="M236" s="797">
        <v>132.97999999999999</v>
      </c>
      <c r="N236" s="794">
        <v>1</v>
      </c>
      <c r="O236" s="798">
        <v>0.5</v>
      </c>
      <c r="P236" s="797"/>
      <c r="Q236" s="799">
        <v>0</v>
      </c>
      <c r="R236" s="794"/>
      <c r="S236" s="799">
        <v>0</v>
      </c>
      <c r="T236" s="798"/>
      <c r="U236" s="800">
        <v>0</v>
      </c>
    </row>
    <row r="237" spans="1:21" ht="14.4" customHeight="1" x14ac:dyDescent="0.3">
      <c r="A237" s="793">
        <v>25</v>
      </c>
      <c r="B237" s="794" t="s">
        <v>1053</v>
      </c>
      <c r="C237" s="794" t="s">
        <v>1146</v>
      </c>
      <c r="D237" s="795" t="s">
        <v>1479</v>
      </c>
      <c r="E237" s="796" t="s">
        <v>1157</v>
      </c>
      <c r="F237" s="794" t="s">
        <v>1140</v>
      </c>
      <c r="G237" s="794" t="s">
        <v>1206</v>
      </c>
      <c r="H237" s="794" t="s">
        <v>568</v>
      </c>
      <c r="I237" s="794" t="s">
        <v>1210</v>
      </c>
      <c r="J237" s="794" t="s">
        <v>809</v>
      </c>
      <c r="K237" s="794" t="s">
        <v>1211</v>
      </c>
      <c r="L237" s="797">
        <v>24.22</v>
      </c>
      <c r="M237" s="797">
        <v>24.22</v>
      </c>
      <c r="N237" s="794">
        <v>1</v>
      </c>
      <c r="O237" s="798">
        <v>0.5</v>
      </c>
      <c r="P237" s="797"/>
      <c r="Q237" s="799">
        <v>0</v>
      </c>
      <c r="R237" s="794"/>
      <c r="S237" s="799">
        <v>0</v>
      </c>
      <c r="T237" s="798"/>
      <c r="U237" s="800">
        <v>0</v>
      </c>
    </row>
    <row r="238" spans="1:21" ht="14.4" customHeight="1" x14ac:dyDescent="0.3">
      <c r="A238" s="793">
        <v>25</v>
      </c>
      <c r="B238" s="794" t="s">
        <v>1053</v>
      </c>
      <c r="C238" s="794" t="s">
        <v>1148</v>
      </c>
      <c r="D238" s="795" t="s">
        <v>1480</v>
      </c>
      <c r="E238" s="796" t="s">
        <v>1158</v>
      </c>
      <c r="F238" s="794" t="s">
        <v>1140</v>
      </c>
      <c r="G238" s="794" t="s">
        <v>1187</v>
      </c>
      <c r="H238" s="794" t="s">
        <v>851</v>
      </c>
      <c r="I238" s="794" t="s">
        <v>955</v>
      </c>
      <c r="J238" s="794" t="s">
        <v>1102</v>
      </c>
      <c r="K238" s="794" t="s">
        <v>1103</v>
      </c>
      <c r="L238" s="797">
        <v>154.36000000000001</v>
      </c>
      <c r="M238" s="797">
        <v>308.72000000000003</v>
      </c>
      <c r="N238" s="794">
        <v>2</v>
      </c>
      <c r="O238" s="798">
        <v>2</v>
      </c>
      <c r="P238" s="797"/>
      <c r="Q238" s="799">
        <v>0</v>
      </c>
      <c r="R238" s="794"/>
      <c r="S238" s="799">
        <v>0</v>
      </c>
      <c r="T238" s="798"/>
      <c r="U238" s="800">
        <v>0</v>
      </c>
    </row>
    <row r="239" spans="1:21" ht="14.4" customHeight="1" x14ac:dyDescent="0.3">
      <c r="A239" s="793">
        <v>25</v>
      </c>
      <c r="B239" s="794" t="s">
        <v>1053</v>
      </c>
      <c r="C239" s="794" t="s">
        <v>1148</v>
      </c>
      <c r="D239" s="795" t="s">
        <v>1480</v>
      </c>
      <c r="E239" s="796" t="s">
        <v>1158</v>
      </c>
      <c r="F239" s="794" t="s">
        <v>1140</v>
      </c>
      <c r="G239" s="794" t="s">
        <v>1187</v>
      </c>
      <c r="H239" s="794" t="s">
        <v>851</v>
      </c>
      <c r="I239" s="794" t="s">
        <v>1317</v>
      </c>
      <c r="J239" s="794" t="s">
        <v>1318</v>
      </c>
      <c r="K239" s="794" t="s">
        <v>1319</v>
      </c>
      <c r="L239" s="797">
        <v>111.22</v>
      </c>
      <c r="M239" s="797">
        <v>111.22</v>
      </c>
      <c r="N239" s="794">
        <v>1</v>
      </c>
      <c r="O239" s="798">
        <v>1</v>
      </c>
      <c r="P239" s="797">
        <v>111.22</v>
      </c>
      <c r="Q239" s="799">
        <v>1</v>
      </c>
      <c r="R239" s="794">
        <v>1</v>
      </c>
      <c r="S239" s="799">
        <v>1</v>
      </c>
      <c r="T239" s="798">
        <v>1</v>
      </c>
      <c r="U239" s="800">
        <v>1</v>
      </c>
    </row>
    <row r="240" spans="1:21" ht="14.4" customHeight="1" x14ac:dyDescent="0.3">
      <c r="A240" s="793">
        <v>25</v>
      </c>
      <c r="B240" s="794" t="s">
        <v>1053</v>
      </c>
      <c r="C240" s="794" t="s">
        <v>1148</v>
      </c>
      <c r="D240" s="795" t="s">
        <v>1480</v>
      </c>
      <c r="E240" s="796" t="s">
        <v>1160</v>
      </c>
      <c r="F240" s="794" t="s">
        <v>1140</v>
      </c>
      <c r="G240" s="794" t="s">
        <v>1187</v>
      </c>
      <c r="H240" s="794" t="s">
        <v>851</v>
      </c>
      <c r="I240" s="794" t="s">
        <v>955</v>
      </c>
      <c r="J240" s="794" t="s">
        <v>1102</v>
      </c>
      <c r="K240" s="794" t="s">
        <v>1103</v>
      </c>
      <c r="L240" s="797">
        <v>154.36000000000001</v>
      </c>
      <c r="M240" s="797">
        <v>1543.6</v>
      </c>
      <c r="N240" s="794">
        <v>10</v>
      </c>
      <c r="O240" s="798">
        <v>8.5</v>
      </c>
      <c r="P240" s="797">
        <v>463.08000000000004</v>
      </c>
      <c r="Q240" s="799">
        <v>0.30000000000000004</v>
      </c>
      <c r="R240" s="794">
        <v>3</v>
      </c>
      <c r="S240" s="799">
        <v>0.3</v>
      </c>
      <c r="T240" s="798">
        <v>3</v>
      </c>
      <c r="U240" s="800">
        <v>0.35294117647058826</v>
      </c>
    </row>
    <row r="241" spans="1:21" ht="14.4" customHeight="1" x14ac:dyDescent="0.3">
      <c r="A241" s="793">
        <v>25</v>
      </c>
      <c r="B241" s="794" t="s">
        <v>1053</v>
      </c>
      <c r="C241" s="794" t="s">
        <v>1148</v>
      </c>
      <c r="D241" s="795" t="s">
        <v>1480</v>
      </c>
      <c r="E241" s="796" t="s">
        <v>1160</v>
      </c>
      <c r="F241" s="794" t="s">
        <v>1140</v>
      </c>
      <c r="G241" s="794" t="s">
        <v>1187</v>
      </c>
      <c r="H241" s="794" t="s">
        <v>851</v>
      </c>
      <c r="I241" s="794" t="s">
        <v>1050</v>
      </c>
      <c r="J241" s="794" t="s">
        <v>1131</v>
      </c>
      <c r="K241" s="794" t="s">
        <v>1132</v>
      </c>
      <c r="L241" s="797">
        <v>149.52000000000001</v>
      </c>
      <c r="M241" s="797">
        <v>149.52000000000001</v>
      </c>
      <c r="N241" s="794">
        <v>1</v>
      </c>
      <c r="O241" s="798">
        <v>1</v>
      </c>
      <c r="P241" s="797"/>
      <c r="Q241" s="799">
        <v>0</v>
      </c>
      <c r="R241" s="794"/>
      <c r="S241" s="799">
        <v>0</v>
      </c>
      <c r="T241" s="798"/>
      <c r="U241" s="800">
        <v>0</v>
      </c>
    </row>
    <row r="242" spans="1:21" ht="14.4" customHeight="1" x14ac:dyDescent="0.3">
      <c r="A242" s="793">
        <v>25</v>
      </c>
      <c r="B242" s="794" t="s">
        <v>1053</v>
      </c>
      <c r="C242" s="794" t="s">
        <v>1148</v>
      </c>
      <c r="D242" s="795" t="s">
        <v>1480</v>
      </c>
      <c r="E242" s="796" t="s">
        <v>1160</v>
      </c>
      <c r="F242" s="794" t="s">
        <v>1140</v>
      </c>
      <c r="G242" s="794" t="s">
        <v>1187</v>
      </c>
      <c r="H242" s="794" t="s">
        <v>851</v>
      </c>
      <c r="I242" s="794" t="s">
        <v>1460</v>
      </c>
      <c r="J242" s="794" t="s">
        <v>1461</v>
      </c>
      <c r="K242" s="794" t="s">
        <v>1462</v>
      </c>
      <c r="L242" s="797">
        <v>75.73</v>
      </c>
      <c r="M242" s="797">
        <v>151.46</v>
      </c>
      <c r="N242" s="794">
        <v>2</v>
      </c>
      <c r="O242" s="798">
        <v>1</v>
      </c>
      <c r="P242" s="797"/>
      <c r="Q242" s="799">
        <v>0</v>
      </c>
      <c r="R242" s="794"/>
      <c r="S242" s="799">
        <v>0</v>
      </c>
      <c r="T242" s="798"/>
      <c r="U242" s="800">
        <v>0</v>
      </c>
    </row>
    <row r="243" spans="1:21" ht="14.4" customHeight="1" x14ac:dyDescent="0.3">
      <c r="A243" s="793">
        <v>25</v>
      </c>
      <c r="B243" s="794" t="s">
        <v>1053</v>
      </c>
      <c r="C243" s="794" t="s">
        <v>1148</v>
      </c>
      <c r="D243" s="795" t="s">
        <v>1480</v>
      </c>
      <c r="E243" s="796" t="s">
        <v>1160</v>
      </c>
      <c r="F243" s="794" t="s">
        <v>1140</v>
      </c>
      <c r="G243" s="794" t="s">
        <v>1198</v>
      </c>
      <c r="H243" s="794" t="s">
        <v>568</v>
      </c>
      <c r="I243" s="794" t="s">
        <v>1205</v>
      </c>
      <c r="J243" s="794" t="s">
        <v>1200</v>
      </c>
      <c r="K243" s="794" t="s">
        <v>1201</v>
      </c>
      <c r="L243" s="797">
        <v>132.97999999999999</v>
      </c>
      <c r="M243" s="797">
        <v>132.97999999999999</v>
      </c>
      <c r="N243" s="794">
        <v>1</v>
      </c>
      <c r="O243" s="798">
        <v>1</v>
      </c>
      <c r="P243" s="797"/>
      <c r="Q243" s="799">
        <v>0</v>
      </c>
      <c r="R243" s="794"/>
      <c r="S243" s="799">
        <v>0</v>
      </c>
      <c r="T243" s="798"/>
      <c r="U243" s="800">
        <v>0</v>
      </c>
    </row>
    <row r="244" spans="1:21" ht="14.4" customHeight="1" x14ac:dyDescent="0.3">
      <c r="A244" s="793">
        <v>25</v>
      </c>
      <c r="B244" s="794" t="s">
        <v>1053</v>
      </c>
      <c r="C244" s="794" t="s">
        <v>1148</v>
      </c>
      <c r="D244" s="795" t="s">
        <v>1480</v>
      </c>
      <c r="E244" s="796" t="s">
        <v>1160</v>
      </c>
      <c r="F244" s="794" t="s">
        <v>1140</v>
      </c>
      <c r="G244" s="794" t="s">
        <v>1206</v>
      </c>
      <c r="H244" s="794" t="s">
        <v>851</v>
      </c>
      <c r="I244" s="794" t="s">
        <v>1252</v>
      </c>
      <c r="J244" s="794" t="s">
        <v>809</v>
      </c>
      <c r="K244" s="794" t="s">
        <v>1253</v>
      </c>
      <c r="L244" s="797">
        <v>24.22</v>
      </c>
      <c r="M244" s="797">
        <v>24.22</v>
      </c>
      <c r="N244" s="794">
        <v>1</v>
      </c>
      <c r="O244" s="798">
        <v>0.5</v>
      </c>
      <c r="P244" s="797"/>
      <c r="Q244" s="799">
        <v>0</v>
      </c>
      <c r="R244" s="794"/>
      <c r="S244" s="799">
        <v>0</v>
      </c>
      <c r="T244" s="798"/>
      <c r="U244" s="800">
        <v>0</v>
      </c>
    </row>
    <row r="245" spans="1:21" ht="14.4" customHeight="1" x14ac:dyDescent="0.3">
      <c r="A245" s="793">
        <v>25</v>
      </c>
      <c r="B245" s="794" t="s">
        <v>1053</v>
      </c>
      <c r="C245" s="794" t="s">
        <v>1148</v>
      </c>
      <c r="D245" s="795" t="s">
        <v>1480</v>
      </c>
      <c r="E245" s="796" t="s">
        <v>1160</v>
      </c>
      <c r="F245" s="794" t="s">
        <v>1140</v>
      </c>
      <c r="G245" s="794" t="s">
        <v>1206</v>
      </c>
      <c r="H245" s="794" t="s">
        <v>851</v>
      </c>
      <c r="I245" s="794" t="s">
        <v>1254</v>
      </c>
      <c r="J245" s="794" t="s">
        <v>809</v>
      </c>
      <c r="K245" s="794" t="s">
        <v>1255</v>
      </c>
      <c r="L245" s="797">
        <v>0</v>
      </c>
      <c r="M245" s="797">
        <v>0</v>
      </c>
      <c r="N245" s="794">
        <v>1</v>
      </c>
      <c r="O245" s="798">
        <v>1</v>
      </c>
      <c r="P245" s="797"/>
      <c r="Q245" s="799"/>
      <c r="R245" s="794"/>
      <c r="S245" s="799">
        <v>0</v>
      </c>
      <c r="T245" s="798"/>
      <c r="U245" s="800">
        <v>0</v>
      </c>
    </row>
    <row r="246" spans="1:21" ht="14.4" customHeight="1" x14ac:dyDescent="0.3">
      <c r="A246" s="793">
        <v>25</v>
      </c>
      <c r="B246" s="794" t="s">
        <v>1053</v>
      </c>
      <c r="C246" s="794" t="s">
        <v>1148</v>
      </c>
      <c r="D246" s="795" t="s">
        <v>1480</v>
      </c>
      <c r="E246" s="796" t="s">
        <v>1161</v>
      </c>
      <c r="F246" s="794" t="s">
        <v>1140</v>
      </c>
      <c r="G246" s="794" t="s">
        <v>1187</v>
      </c>
      <c r="H246" s="794" t="s">
        <v>851</v>
      </c>
      <c r="I246" s="794" t="s">
        <v>955</v>
      </c>
      <c r="J246" s="794" t="s">
        <v>1102</v>
      </c>
      <c r="K246" s="794" t="s">
        <v>1103</v>
      </c>
      <c r="L246" s="797">
        <v>154.36000000000001</v>
      </c>
      <c r="M246" s="797">
        <v>308.72000000000003</v>
      </c>
      <c r="N246" s="794">
        <v>2</v>
      </c>
      <c r="O246" s="798">
        <v>2</v>
      </c>
      <c r="P246" s="797"/>
      <c r="Q246" s="799">
        <v>0</v>
      </c>
      <c r="R246" s="794"/>
      <c r="S246" s="799">
        <v>0</v>
      </c>
      <c r="T246" s="798"/>
      <c r="U246" s="800">
        <v>0</v>
      </c>
    </row>
    <row r="247" spans="1:21" ht="14.4" customHeight="1" x14ac:dyDescent="0.3">
      <c r="A247" s="793">
        <v>25</v>
      </c>
      <c r="B247" s="794" t="s">
        <v>1053</v>
      </c>
      <c r="C247" s="794" t="s">
        <v>1148</v>
      </c>
      <c r="D247" s="795" t="s">
        <v>1480</v>
      </c>
      <c r="E247" s="796" t="s">
        <v>1170</v>
      </c>
      <c r="F247" s="794" t="s">
        <v>1140</v>
      </c>
      <c r="G247" s="794" t="s">
        <v>1187</v>
      </c>
      <c r="H247" s="794" t="s">
        <v>568</v>
      </c>
      <c r="I247" s="794" t="s">
        <v>1223</v>
      </c>
      <c r="J247" s="794" t="s">
        <v>1224</v>
      </c>
      <c r="K247" s="794" t="s">
        <v>1225</v>
      </c>
      <c r="L247" s="797">
        <v>154.36000000000001</v>
      </c>
      <c r="M247" s="797">
        <v>771.80000000000007</v>
      </c>
      <c r="N247" s="794">
        <v>5</v>
      </c>
      <c r="O247" s="798">
        <v>5</v>
      </c>
      <c r="P247" s="797">
        <v>154.36000000000001</v>
      </c>
      <c r="Q247" s="799">
        <v>0.2</v>
      </c>
      <c r="R247" s="794">
        <v>1</v>
      </c>
      <c r="S247" s="799">
        <v>0.2</v>
      </c>
      <c r="T247" s="798">
        <v>1</v>
      </c>
      <c r="U247" s="800">
        <v>0.2</v>
      </c>
    </row>
    <row r="248" spans="1:21" ht="14.4" customHeight="1" x14ac:dyDescent="0.3">
      <c r="A248" s="793">
        <v>25</v>
      </c>
      <c r="B248" s="794" t="s">
        <v>1053</v>
      </c>
      <c r="C248" s="794" t="s">
        <v>1148</v>
      </c>
      <c r="D248" s="795" t="s">
        <v>1480</v>
      </c>
      <c r="E248" s="796" t="s">
        <v>1170</v>
      </c>
      <c r="F248" s="794" t="s">
        <v>1140</v>
      </c>
      <c r="G248" s="794" t="s">
        <v>1187</v>
      </c>
      <c r="H248" s="794" t="s">
        <v>851</v>
      </c>
      <c r="I248" s="794" t="s">
        <v>955</v>
      </c>
      <c r="J248" s="794" t="s">
        <v>1102</v>
      </c>
      <c r="K248" s="794" t="s">
        <v>1103</v>
      </c>
      <c r="L248" s="797">
        <v>154.36000000000001</v>
      </c>
      <c r="M248" s="797">
        <v>1543.6000000000004</v>
      </c>
      <c r="N248" s="794">
        <v>10</v>
      </c>
      <c r="O248" s="798">
        <v>9</v>
      </c>
      <c r="P248" s="797"/>
      <c r="Q248" s="799">
        <v>0</v>
      </c>
      <c r="R248" s="794"/>
      <c r="S248" s="799">
        <v>0</v>
      </c>
      <c r="T248" s="798"/>
      <c r="U248" s="800">
        <v>0</v>
      </c>
    </row>
    <row r="249" spans="1:21" ht="14.4" customHeight="1" x14ac:dyDescent="0.3">
      <c r="A249" s="793">
        <v>25</v>
      </c>
      <c r="B249" s="794" t="s">
        <v>1053</v>
      </c>
      <c r="C249" s="794" t="s">
        <v>1148</v>
      </c>
      <c r="D249" s="795" t="s">
        <v>1480</v>
      </c>
      <c r="E249" s="796" t="s">
        <v>1170</v>
      </c>
      <c r="F249" s="794" t="s">
        <v>1140</v>
      </c>
      <c r="G249" s="794" t="s">
        <v>1187</v>
      </c>
      <c r="H249" s="794" t="s">
        <v>851</v>
      </c>
      <c r="I249" s="794" t="s">
        <v>1317</v>
      </c>
      <c r="J249" s="794" t="s">
        <v>1318</v>
      </c>
      <c r="K249" s="794" t="s">
        <v>1319</v>
      </c>
      <c r="L249" s="797">
        <v>111.22</v>
      </c>
      <c r="M249" s="797">
        <v>111.22</v>
      </c>
      <c r="N249" s="794">
        <v>1</v>
      </c>
      <c r="O249" s="798">
        <v>1</v>
      </c>
      <c r="P249" s="797"/>
      <c r="Q249" s="799">
        <v>0</v>
      </c>
      <c r="R249" s="794"/>
      <c r="S249" s="799">
        <v>0</v>
      </c>
      <c r="T249" s="798"/>
      <c r="U249" s="800">
        <v>0</v>
      </c>
    </row>
    <row r="250" spans="1:21" ht="14.4" customHeight="1" x14ac:dyDescent="0.3">
      <c r="A250" s="793">
        <v>25</v>
      </c>
      <c r="B250" s="794" t="s">
        <v>1053</v>
      </c>
      <c r="C250" s="794" t="s">
        <v>1148</v>
      </c>
      <c r="D250" s="795" t="s">
        <v>1480</v>
      </c>
      <c r="E250" s="796" t="s">
        <v>1170</v>
      </c>
      <c r="F250" s="794" t="s">
        <v>1140</v>
      </c>
      <c r="G250" s="794" t="s">
        <v>1198</v>
      </c>
      <c r="H250" s="794" t="s">
        <v>568</v>
      </c>
      <c r="I250" s="794" t="s">
        <v>1205</v>
      </c>
      <c r="J250" s="794" t="s">
        <v>1200</v>
      </c>
      <c r="K250" s="794" t="s">
        <v>1201</v>
      </c>
      <c r="L250" s="797">
        <v>132.97999999999999</v>
      </c>
      <c r="M250" s="797">
        <v>132.97999999999999</v>
      </c>
      <c r="N250" s="794">
        <v>1</v>
      </c>
      <c r="O250" s="798">
        <v>1</v>
      </c>
      <c r="P250" s="797"/>
      <c r="Q250" s="799">
        <v>0</v>
      </c>
      <c r="R250" s="794"/>
      <c r="S250" s="799">
        <v>0</v>
      </c>
      <c r="T250" s="798"/>
      <c r="U250" s="800">
        <v>0</v>
      </c>
    </row>
    <row r="251" spans="1:21" ht="14.4" customHeight="1" x14ac:dyDescent="0.3">
      <c r="A251" s="793">
        <v>25</v>
      </c>
      <c r="B251" s="794" t="s">
        <v>1053</v>
      </c>
      <c r="C251" s="794" t="s">
        <v>1148</v>
      </c>
      <c r="D251" s="795" t="s">
        <v>1480</v>
      </c>
      <c r="E251" s="796" t="s">
        <v>1170</v>
      </c>
      <c r="F251" s="794" t="s">
        <v>1140</v>
      </c>
      <c r="G251" s="794" t="s">
        <v>1206</v>
      </c>
      <c r="H251" s="794" t="s">
        <v>851</v>
      </c>
      <c r="I251" s="794" t="s">
        <v>1252</v>
      </c>
      <c r="J251" s="794" t="s">
        <v>809</v>
      </c>
      <c r="K251" s="794" t="s">
        <v>1253</v>
      </c>
      <c r="L251" s="797">
        <v>24.22</v>
      </c>
      <c r="M251" s="797">
        <v>72.66</v>
      </c>
      <c r="N251" s="794">
        <v>3</v>
      </c>
      <c r="O251" s="798">
        <v>2</v>
      </c>
      <c r="P251" s="797">
        <v>24.22</v>
      </c>
      <c r="Q251" s="799">
        <v>0.33333333333333331</v>
      </c>
      <c r="R251" s="794">
        <v>1</v>
      </c>
      <c r="S251" s="799">
        <v>0.33333333333333331</v>
      </c>
      <c r="T251" s="798">
        <v>1</v>
      </c>
      <c r="U251" s="800">
        <v>0.5</v>
      </c>
    </row>
    <row r="252" spans="1:21" ht="14.4" customHeight="1" x14ac:dyDescent="0.3">
      <c r="A252" s="793">
        <v>25</v>
      </c>
      <c r="B252" s="794" t="s">
        <v>1053</v>
      </c>
      <c r="C252" s="794" t="s">
        <v>1148</v>
      </c>
      <c r="D252" s="795" t="s">
        <v>1480</v>
      </c>
      <c r="E252" s="796" t="s">
        <v>1170</v>
      </c>
      <c r="F252" s="794" t="s">
        <v>1140</v>
      </c>
      <c r="G252" s="794" t="s">
        <v>1202</v>
      </c>
      <c r="H252" s="794" t="s">
        <v>851</v>
      </c>
      <c r="I252" s="794" t="s">
        <v>865</v>
      </c>
      <c r="J252" s="794" t="s">
        <v>1203</v>
      </c>
      <c r="K252" s="794" t="s">
        <v>1204</v>
      </c>
      <c r="L252" s="797">
        <v>0</v>
      </c>
      <c r="M252" s="797">
        <v>0</v>
      </c>
      <c r="N252" s="794">
        <v>1</v>
      </c>
      <c r="O252" s="798">
        <v>1</v>
      </c>
      <c r="P252" s="797"/>
      <c r="Q252" s="799"/>
      <c r="R252" s="794"/>
      <c r="S252" s="799">
        <v>0</v>
      </c>
      <c r="T252" s="798"/>
      <c r="U252" s="800">
        <v>0</v>
      </c>
    </row>
    <row r="253" spans="1:21" ht="14.4" customHeight="1" x14ac:dyDescent="0.3">
      <c r="A253" s="793">
        <v>25</v>
      </c>
      <c r="B253" s="794" t="s">
        <v>1053</v>
      </c>
      <c r="C253" s="794" t="s">
        <v>1148</v>
      </c>
      <c r="D253" s="795" t="s">
        <v>1480</v>
      </c>
      <c r="E253" s="796" t="s">
        <v>1171</v>
      </c>
      <c r="F253" s="794" t="s">
        <v>1140</v>
      </c>
      <c r="G253" s="794" t="s">
        <v>1187</v>
      </c>
      <c r="H253" s="794" t="s">
        <v>851</v>
      </c>
      <c r="I253" s="794" t="s">
        <v>955</v>
      </c>
      <c r="J253" s="794" t="s">
        <v>1102</v>
      </c>
      <c r="K253" s="794" t="s">
        <v>1103</v>
      </c>
      <c r="L253" s="797">
        <v>154.36000000000001</v>
      </c>
      <c r="M253" s="797">
        <v>463.08000000000004</v>
      </c>
      <c r="N253" s="794">
        <v>3</v>
      </c>
      <c r="O253" s="798">
        <v>3</v>
      </c>
      <c r="P253" s="797"/>
      <c r="Q253" s="799">
        <v>0</v>
      </c>
      <c r="R253" s="794"/>
      <c r="S253" s="799">
        <v>0</v>
      </c>
      <c r="T253" s="798"/>
      <c r="U253" s="800">
        <v>0</v>
      </c>
    </row>
    <row r="254" spans="1:21" ht="14.4" customHeight="1" x14ac:dyDescent="0.3">
      <c r="A254" s="793">
        <v>25</v>
      </c>
      <c r="B254" s="794" t="s">
        <v>1053</v>
      </c>
      <c r="C254" s="794" t="s">
        <v>1148</v>
      </c>
      <c r="D254" s="795" t="s">
        <v>1480</v>
      </c>
      <c r="E254" s="796" t="s">
        <v>1171</v>
      </c>
      <c r="F254" s="794" t="s">
        <v>1140</v>
      </c>
      <c r="G254" s="794" t="s">
        <v>1198</v>
      </c>
      <c r="H254" s="794" t="s">
        <v>568</v>
      </c>
      <c r="I254" s="794" t="s">
        <v>1205</v>
      </c>
      <c r="J254" s="794" t="s">
        <v>1200</v>
      </c>
      <c r="K254" s="794" t="s">
        <v>1201</v>
      </c>
      <c r="L254" s="797">
        <v>132.97999999999999</v>
      </c>
      <c r="M254" s="797">
        <v>132.97999999999999</v>
      </c>
      <c r="N254" s="794">
        <v>1</v>
      </c>
      <c r="O254" s="798">
        <v>1</v>
      </c>
      <c r="P254" s="797"/>
      <c r="Q254" s="799">
        <v>0</v>
      </c>
      <c r="R254" s="794"/>
      <c r="S254" s="799">
        <v>0</v>
      </c>
      <c r="T254" s="798"/>
      <c r="U254" s="800">
        <v>0</v>
      </c>
    </row>
    <row r="255" spans="1:21" ht="14.4" customHeight="1" x14ac:dyDescent="0.3">
      <c r="A255" s="793">
        <v>25</v>
      </c>
      <c r="B255" s="794" t="s">
        <v>1053</v>
      </c>
      <c r="C255" s="794" t="s">
        <v>1148</v>
      </c>
      <c r="D255" s="795" t="s">
        <v>1480</v>
      </c>
      <c r="E255" s="796" t="s">
        <v>1171</v>
      </c>
      <c r="F255" s="794" t="s">
        <v>1140</v>
      </c>
      <c r="G255" s="794" t="s">
        <v>1206</v>
      </c>
      <c r="H255" s="794" t="s">
        <v>851</v>
      </c>
      <c r="I255" s="794" t="s">
        <v>1252</v>
      </c>
      <c r="J255" s="794" t="s">
        <v>809</v>
      </c>
      <c r="K255" s="794" t="s">
        <v>1253</v>
      </c>
      <c r="L255" s="797">
        <v>24.22</v>
      </c>
      <c r="M255" s="797">
        <v>24.22</v>
      </c>
      <c r="N255" s="794">
        <v>1</v>
      </c>
      <c r="O255" s="798">
        <v>1</v>
      </c>
      <c r="P255" s="797"/>
      <c r="Q255" s="799">
        <v>0</v>
      </c>
      <c r="R255" s="794"/>
      <c r="S255" s="799">
        <v>0</v>
      </c>
      <c r="T255" s="798"/>
      <c r="U255" s="800">
        <v>0</v>
      </c>
    </row>
    <row r="256" spans="1:21" ht="14.4" customHeight="1" x14ac:dyDescent="0.3">
      <c r="A256" s="793">
        <v>25</v>
      </c>
      <c r="B256" s="794" t="s">
        <v>1053</v>
      </c>
      <c r="C256" s="794" t="s">
        <v>1148</v>
      </c>
      <c r="D256" s="795" t="s">
        <v>1480</v>
      </c>
      <c r="E256" s="796" t="s">
        <v>1174</v>
      </c>
      <c r="F256" s="794" t="s">
        <v>1140</v>
      </c>
      <c r="G256" s="794" t="s">
        <v>1187</v>
      </c>
      <c r="H256" s="794" t="s">
        <v>851</v>
      </c>
      <c r="I256" s="794" t="s">
        <v>955</v>
      </c>
      <c r="J256" s="794" t="s">
        <v>1102</v>
      </c>
      <c r="K256" s="794" t="s">
        <v>1103</v>
      </c>
      <c r="L256" s="797">
        <v>154.36000000000001</v>
      </c>
      <c r="M256" s="797">
        <v>617.44000000000005</v>
      </c>
      <c r="N256" s="794">
        <v>4</v>
      </c>
      <c r="O256" s="798">
        <v>4</v>
      </c>
      <c r="P256" s="797">
        <v>154.36000000000001</v>
      </c>
      <c r="Q256" s="799">
        <v>0.25</v>
      </c>
      <c r="R256" s="794">
        <v>1</v>
      </c>
      <c r="S256" s="799">
        <v>0.25</v>
      </c>
      <c r="T256" s="798">
        <v>1</v>
      </c>
      <c r="U256" s="800">
        <v>0.25</v>
      </c>
    </row>
    <row r="257" spans="1:21" ht="14.4" customHeight="1" x14ac:dyDescent="0.3">
      <c r="A257" s="793">
        <v>25</v>
      </c>
      <c r="B257" s="794" t="s">
        <v>1053</v>
      </c>
      <c r="C257" s="794" t="s">
        <v>1148</v>
      </c>
      <c r="D257" s="795" t="s">
        <v>1480</v>
      </c>
      <c r="E257" s="796" t="s">
        <v>1174</v>
      </c>
      <c r="F257" s="794" t="s">
        <v>1140</v>
      </c>
      <c r="G257" s="794" t="s">
        <v>1187</v>
      </c>
      <c r="H257" s="794" t="s">
        <v>851</v>
      </c>
      <c r="I257" s="794" t="s">
        <v>1460</v>
      </c>
      <c r="J257" s="794" t="s">
        <v>1461</v>
      </c>
      <c r="K257" s="794" t="s">
        <v>1462</v>
      </c>
      <c r="L257" s="797">
        <v>75.73</v>
      </c>
      <c r="M257" s="797">
        <v>75.73</v>
      </c>
      <c r="N257" s="794">
        <v>1</v>
      </c>
      <c r="O257" s="798">
        <v>1</v>
      </c>
      <c r="P257" s="797"/>
      <c r="Q257" s="799">
        <v>0</v>
      </c>
      <c r="R257" s="794"/>
      <c r="S257" s="799">
        <v>0</v>
      </c>
      <c r="T257" s="798"/>
      <c r="U257" s="800">
        <v>0</v>
      </c>
    </row>
    <row r="258" spans="1:21" ht="14.4" customHeight="1" x14ac:dyDescent="0.3">
      <c r="A258" s="793">
        <v>25</v>
      </c>
      <c r="B258" s="794" t="s">
        <v>1053</v>
      </c>
      <c r="C258" s="794" t="s">
        <v>1148</v>
      </c>
      <c r="D258" s="795" t="s">
        <v>1480</v>
      </c>
      <c r="E258" s="796" t="s">
        <v>1174</v>
      </c>
      <c r="F258" s="794" t="s">
        <v>1140</v>
      </c>
      <c r="G258" s="794" t="s">
        <v>1187</v>
      </c>
      <c r="H258" s="794" t="s">
        <v>568</v>
      </c>
      <c r="I258" s="794" t="s">
        <v>1448</v>
      </c>
      <c r="J258" s="794" t="s">
        <v>1102</v>
      </c>
      <c r="K258" s="794" t="s">
        <v>1103</v>
      </c>
      <c r="L258" s="797">
        <v>154.36000000000001</v>
      </c>
      <c r="M258" s="797">
        <v>154.36000000000001</v>
      </c>
      <c r="N258" s="794">
        <v>1</v>
      </c>
      <c r="O258" s="798">
        <v>1</v>
      </c>
      <c r="P258" s="797">
        <v>154.36000000000001</v>
      </c>
      <c r="Q258" s="799">
        <v>1</v>
      </c>
      <c r="R258" s="794">
        <v>1</v>
      </c>
      <c r="S258" s="799">
        <v>1</v>
      </c>
      <c r="T258" s="798">
        <v>1</v>
      </c>
      <c r="U258" s="800">
        <v>1</v>
      </c>
    </row>
    <row r="259" spans="1:21" ht="14.4" customHeight="1" x14ac:dyDescent="0.3">
      <c r="A259" s="793">
        <v>25</v>
      </c>
      <c r="B259" s="794" t="s">
        <v>1053</v>
      </c>
      <c r="C259" s="794" t="s">
        <v>1148</v>
      </c>
      <c r="D259" s="795" t="s">
        <v>1480</v>
      </c>
      <c r="E259" s="796" t="s">
        <v>1174</v>
      </c>
      <c r="F259" s="794" t="s">
        <v>1140</v>
      </c>
      <c r="G259" s="794" t="s">
        <v>1198</v>
      </c>
      <c r="H259" s="794" t="s">
        <v>568</v>
      </c>
      <c r="I259" s="794" t="s">
        <v>1199</v>
      </c>
      <c r="J259" s="794" t="s">
        <v>1200</v>
      </c>
      <c r="K259" s="794" t="s">
        <v>1201</v>
      </c>
      <c r="L259" s="797">
        <v>132.97999999999999</v>
      </c>
      <c r="M259" s="797">
        <v>265.95999999999998</v>
      </c>
      <c r="N259" s="794">
        <v>2</v>
      </c>
      <c r="O259" s="798">
        <v>1</v>
      </c>
      <c r="P259" s="797"/>
      <c r="Q259" s="799">
        <v>0</v>
      </c>
      <c r="R259" s="794"/>
      <c r="S259" s="799">
        <v>0</v>
      </c>
      <c r="T259" s="798"/>
      <c r="U259" s="800">
        <v>0</v>
      </c>
    </row>
    <row r="260" spans="1:21" ht="14.4" customHeight="1" x14ac:dyDescent="0.3">
      <c r="A260" s="793">
        <v>25</v>
      </c>
      <c r="B260" s="794" t="s">
        <v>1053</v>
      </c>
      <c r="C260" s="794" t="s">
        <v>1148</v>
      </c>
      <c r="D260" s="795" t="s">
        <v>1480</v>
      </c>
      <c r="E260" s="796" t="s">
        <v>1175</v>
      </c>
      <c r="F260" s="794" t="s">
        <v>1140</v>
      </c>
      <c r="G260" s="794" t="s">
        <v>1198</v>
      </c>
      <c r="H260" s="794" t="s">
        <v>568</v>
      </c>
      <c r="I260" s="794" t="s">
        <v>1205</v>
      </c>
      <c r="J260" s="794" t="s">
        <v>1200</v>
      </c>
      <c r="K260" s="794" t="s">
        <v>1201</v>
      </c>
      <c r="L260" s="797">
        <v>132.97999999999999</v>
      </c>
      <c r="M260" s="797">
        <v>132.97999999999999</v>
      </c>
      <c r="N260" s="794">
        <v>1</v>
      </c>
      <c r="O260" s="798">
        <v>0.5</v>
      </c>
      <c r="P260" s="797"/>
      <c r="Q260" s="799">
        <v>0</v>
      </c>
      <c r="R260" s="794"/>
      <c r="S260" s="799">
        <v>0</v>
      </c>
      <c r="T260" s="798"/>
      <c r="U260" s="800">
        <v>0</v>
      </c>
    </row>
    <row r="261" spans="1:21" ht="14.4" customHeight="1" x14ac:dyDescent="0.3">
      <c r="A261" s="793">
        <v>25</v>
      </c>
      <c r="B261" s="794" t="s">
        <v>1053</v>
      </c>
      <c r="C261" s="794" t="s">
        <v>1148</v>
      </c>
      <c r="D261" s="795" t="s">
        <v>1480</v>
      </c>
      <c r="E261" s="796" t="s">
        <v>1175</v>
      </c>
      <c r="F261" s="794" t="s">
        <v>1140</v>
      </c>
      <c r="G261" s="794" t="s">
        <v>1206</v>
      </c>
      <c r="H261" s="794" t="s">
        <v>851</v>
      </c>
      <c r="I261" s="794" t="s">
        <v>1252</v>
      </c>
      <c r="J261" s="794" t="s">
        <v>809</v>
      </c>
      <c r="K261" s="794" t="s">
        <v>1253</v>
      </c>
      <c r="L261" s="797">
        <v>24.22</v>
      </c>
      <c r="M261" s="797">
        <v>24.22</v>
      </c>
      <c r="N261" s="794">
        <v>1</v>
      </c>
      <c r="O261" s="798">
        <v>0.5</v>
      </c>
      <c r="P261" s="797"/>
      <c r="Q261" s="799">
        <v>0</v>
      </c>
      <c r="R261" s="794"/>
      <c r="S261" s="799">
        <v>0</v>
      </c>
      <c r="T261" s="798"/>
      <c r="U261" s="800">
        <v>0</v>
      </c>
    </row>
    <row r="262" spans="1:21" ht="14.4" customHeight="1" x14ac:dyDescent="0.3">
      <c r="A262" s="793">
        <v>25</v>
      </c>
      <c r="B262" s="794" t="s">
        <v>1053</v>
      </c>
      <c r="C262" s="794" t="s">
        <v>1148</v>
      </c>
      <c r="D262" s="795" t="s">
        <v>1480</v>
      </c>
      <c r="E262" s="796" t="s">
        <v>1156</v>
      </c>
      <c r="F262" s="794" t="s">
        <v>1140</v>
      </c>
      <c r="G262" s="794" t="s">
        <v>1187</v>
      </c>
      <c r="H262" s="794" t="s">
        <v>851</v>
      </c>
      <c r="I262" s="794" t="s">
        <v>955</v>
      </c>
      <c r="J262" s="794" t="s">
        <v>1102</v>
      </c>
      <c r="K262" s="794" t="s">
        <v>1103</v>
      </c>
      <c r="L262" s="797">
        <v>154.36000000000001</v>
      </c>
      <c r="M262" s="797">
        <v>463.08000000000004</v>
      </c>
      <c r="N262" s="794">
        <v>3</v>
      </c>
      <c r="O262" s="798">
        <v>3</v>
      </c>
      <c r="P262" s="797"/>
      <c r="Q262" s="799">
        <v>0</v>
      </c>
      <c r="R262" s="794"/>
      <c r="S262" s="799">
        <v>0</v>
      </c>
      <c r="T262" s="798"/>
      <c r="U262" s="800">
        <v>0</v>
      </c>
    </row>
    <row r="263" spans="1:21" ht="14.4" customHeight="1" x14ac:dyDescent="0.3">
      <c r="A263" s="793">
        <v>25</v>
      </c>
      <c r="B263" s="794" t="s">
        <v>1053</v>
      </c>
      <c r="C263" s="794" t="s">
        <v>1148</v>
      </c>
      <c r="D263" s="795" t="s">
        <v>1480</v>
      </c>
      <c r="E263" s="796" t="s">
        <v>1156</v>
      </c>
      <c r="F263" s="794" t="s">
        <v>1140</v>
      </c>
      <c r="G263" s="794" t="s">
        <v>1187</v>
      </c>
      <c r="H263" s="794" t="s">
        <v>851</v>
      </c>
      <c r="I263" s="794" t="s">
        <v>1050</v>
      </c>
      <c r="J263" s="794" t="s">
        <v>1131</v>
      </c>
      <c r="K263" s="794" t="s">
        <v>1132</v>
      </c>
      <c r="L263" s="797">
        <v>149.52000000000001</v>
      </c>
      <c r="M263" s="797">
        <v>149.52000000000001</v>
      </c>
      <c r="N263" s="794">
        <v>1</v>
      </c>
      <c r="O263" s="798">
        <v>1</v>
      </c>
      <c r="P263" s="797"/>
      <c r="Q263" s="799">
        <v>0</v>
      </c>
      <c r="R263" s="794"/>
      <c r="S263" s="799">
        <v>0</v>
      </c>
      <c r="T263" s="798"/>
      <c r="U263" s="800">
        <v>0</v>
      </c>
    </row>
    <row r="264" spans="1:21" ht="14.4" customHeight="1" x14ac:dyDescent="0.3">
      <c r="A264" s="793">
        <v>25</v>
      </c>
      <c r="B264" s="794" t="s">
        <v>1053</v>
      </c>
      <c r="C264" s="794" t="s">
        <v>1148</v>
      </c>
      <c r="D264" s="795" t="s">
        <v>1480</v>
      </c>
      <c r="E264" s="796" t="s">
        <v>1156</v>
      </c>
      <c r="F264" s="794" t="s">
        <v>1140</v>
      </c>
      <c r="G264" s="794" t="s">
        <v>1226</v>
      </c>
      <c r="H264" s="794" t="s">
        <v>568</v>
      </c>
      <c r="I264" s="794" t="s">
        <v>1227</v>
      </c>
      <c r="J264" s="794" t="s">
        <v>1228</v>
      </c>
      <c r="K264" s="794" t="s">
        <v>1229</v>
      </c>
      <c r="L264" s="797">
        <v>238.72</v>
      </c>
      <c r="M264" s="797">
        <v>238.72</v>
      </c>
      <c r="N264" s="794">
        <v>1</v>
      </c>
      <c r="O264" s="798">
        <v>0.5</v>
      </c>
      <c r="P264" s="797"/>
      <c r="Q264" s="799">
        <v>0</v>
      </c>
      <c r="R264" s="794"/>
      <c r="S264" s="799">
        <v>0</v>
      </c>
      <c r="T264" s="798"/>
      <c r="U264" s="800">
        <v>0</v>
      </c>
    </row>
    <row r="265" spans="1:21" ht="14.4" customHeight="1" x14ac:dyDescent="0.3">
      <c r="A265" s="793">
        <v>25</v>
      </c>
      <c r="B265" s="794" t="s">
        <v>1053</v>
      </c>
      <c r="C265" s="794" t="s">
        <v>1148</v>
      </c>
      <c r="D265" s="795" t="s">
        <v>1480</v>
      </c>
      <c r="E265" s="796" t="s">
        <v>1156</v>
      </c>
      <c r="F265" s="794" t="s">
        <v>1140</v>
      </c>
      <c r="G265" s="794" t="s">
        <v>1198</v>
      </c>
      <c r="H265" s="794" t="s">
        <v>568</v>
      </c>
      <c r="I265" s="794" t="s">
        <v>1199</v>
      </c>
      <c r="J265" s="794" t="s">
        <v>1200</v>
      </c>
      <c r="K265" s="794" t="s">
        <v>1201</v>
      </c>
      <c r="L265" s="797">
        <v>132.97999999999999</v>
      </c>
      <c r="M265" s="797">
        <v>265.95999999999998</v>
      </c>
      <c r="N265" s="794">
        <v>2</v>
      </c>
      <c r="O265" s="798">
        <v>2</v>
      </c>
      <c r="P265" s="797"/>
      <c r="Q265" s="799">
        <v>0</v>
      </c>
      <c r="R265" s="794"/>
      <c r="S265" s="799">
        <v>0</v>
      </c>
      <c r="T265" s="798"/>
      <c r="U265" s="800">
        <v>0</v>
      </c>
    </row>
    <row r="266" spans="1:21" ht="14.4" customHeight="1" x14ac:dyDescent="0.3">
      <c r="A266" s="793">
        <v>25</v>
      </c>
      <c r="B266" s="794" t="s">
        <v>1053</v>
      </c>
      <c r="C266" s="794" t="s">
        <v>1148</v>
      </c>
      <c r="D266" s="795" t="s">
        <v>1480</v>
      </c>
      <c r="E266" s="796" t="s">
        <v>1156</v>
      </c>
      <c r="F266" s="794" t="s">
        <v>1140</v>
      </c>
      <c r="G266" s="794" t="s">
        <v>1198</v>
      </c>
      <c r="H266" s="794" t="s">
        <v>568</v>
      </c>
      <c r="I266" s="794" t="s">
        <v>1205</v>
      </c>
      <c r="J266" s="794" t="s">
        <v>1200</v>
      </c>
      <c r="K266" s="794" t="s">
        <v>1201</v>
      </c>
      <c r="L266" s="797">
        <v>132.97999999999999</v>
      </c>
      <c r="M266" s="797">
        <v>265.95999999999998</v>
      </c>
      <c r="N266" s="794">
        <v>2</v>
      </c>
      <c r="O266" s="798">
        <v>1.5</v>
      </c>
      <c r="P266" s="797"/>
      <c r="Q266" s="799">
        <v>0</v>
      </c>
      <c r="R266" s="794"/>
      <c r="S266" s="799">
        <v>0</v>
      </c>
      <c r="T266" s="798"/>
      <c r="U266" s="800">
        <v>0</v>
      </c>
    </row>
    <row r="267" spans="1:21" ht="14.4" customHeight="1" x14ac:dyDescent="0.3">
      <c r="A267" s="793">
        <v>25</v>
      </c>
      <c r="B267" s="794" t="s">
        <v>1053</v>
      </c>
      <c r="C267" s="794" t="s">
        <v>1148</v>
      </c>
      <c r="D267" s="795" t="s">
        <v>1480</v>
      </c>
      <c r="E267" s="796" t="s">
        <v>1156</v>
      </c>
      <c r="F267" s="794" t="s">
        <v>1140</v>
      </c>
      <c r="G267" s="794" t="s">
        <v>1206</v>
      </c>
      <c r="H267" s="794" t="s">
        <v>568</v>
      </c>
      <c r="I267" s="794" t="s">
        <v>808</v>
      </c>
      <c r="J267" s="794" t="s">
        <v>809</v>
      </c>
      <c r="K267" s="794" t="s">
        <v>1209</v>
      </c>
      <c r="L267" s="797">
        <v>48.42</v>
      </c>
      <c r="M267" s="797">
        <v>96.84</v>
      </c>
      <c r="N267" s="794">
        <v>2</v>
      </c>
      <c r="O267" s="798">
        <v>1</v>
      </c>
      <c r="P267" s="797"/>
      <c r="Q267" s="799">
        <v>0</v>
      </c>
      <c r="R267" s="794"/>
      <c r="S267" s="799">
        <v>0</v>
      </c>
      <c r="T267" s="798"/>
      <c r="U267" s="800">
        <v>0</v>
      </c>
    </row>
    <row r="268" spans="1:21" ht="14.4" customHeight="1" x14ac:dyDescent="0.3">
      <c r="A268" s="793">
        <v>25</v>
      </c>
      <c r="B268" s="794" t="s">
        <v>1053</v>
      </c>
      <c r="C268" s="794" t="s">
        <v>1148</v>
      </c>
      <c r="D268" s="795" t="s">
        <v>1480</v>
      </c>
      <c r="E268" s="796" t="s">
        <v>1159</v>
      </c>
      <c r="F268" s="794" t="s">
        <v>1140</v>
      </c>
      <c r="G268" s="794" t="s">
        <v>1187</v>
      </c>
      <c r="H268" s="794" t="s">
        <v>851</v>
      </c>
      <c r="I268" s="794" t="s">
        <v>955</v>
      </c>
      <c r="J268" s="794" t="s">
        <v>1102</v>
      </c>
      <c r="K268" s="794" t="s">
        <v>1103</v>
      </c>
      <c r="L268" s="797">
        <v>154.36000000000001</v>
      </c>
      <c r="M268" s="797">
        <v>308.72000000000003</v>
      </c>
      <c r="N268" s="794">
        <v>2</v>
      </c>
      <c r="O268" s="798">
        <v>2</v>
      </c>
      <c r="P268" s="797"/>
      <c r="Q268" s="799">
        <v>0</v>
      </c>
      <c r="R268" s="794"/>
      <c r="S268" s="799">
        <v>0</v>
      </c>
      <c r="T268" s="798"/>
      <c r="U268" s="800">
        <v>0</v>
      </c>
    </row>
    <row r="269" spans="1:21" ht="14.4" customHeight="1" x14ac:dyDescent="0.3">
      <c r="A269" s="793">
        <v>25</v>
      </c>
      <c r="B269" s="794" t="s">
        <v>1053</v>
      </c>
      <c r="C269" s="794" t="s">
        <v>1148</v>
      </c>
      <c r="D269" s="795" t="s">
        <v>1480</v>
      </c>
      <c r="E269" s="796" t="s">
        <v>1159</v>
      </c>
      <c r="F269" s="794" t="s">
        <v>1140</v>
      </c>
      <c r="G269" s="794" t="s">
        <v>1198</v>
      </c>
      <c r="H269" s="794" t="s">
        <v>568</v>
      </c>
      <c r="I269" s="794" t="s">
        <v>1205</v>
      </c>
      <c r="J269" s="794" t="s">
        <v>1200</v>
      </c>
      <c r="K269" s="794" t="s">
        <v>1201</v>
      </c>
      <c r="L269" s="797">
        <v>132.97999999999999</v>
      </c>
      <c r="M269" s="797">
        <v>132.97999999999999</v>
      </c>
      <c r="N269" s="794">
        <v>1</v>
      </c>
      <c r="O269" s="798">
        <v>1</v>
      </c>
      <c r="P269" s="797"/>
      <c r="Q269" s="799">
        <v>0</v>
      </c>
      <c r="R269" s="794"/>
      <c r="S269" s="799">
        <v>0</v>
      </c>
      <c r="T269" s="798"/>
      <c r="U269" s="800">
        <v>0</v>
      </c>
    </row>
    <row r="270" spans="1:21" ht="14.4" customHeight="1" x14ac:dyDescent="0.3">
      <c r="A270" s="793">
        <v>25</v>
      </c>
      <c r="B270" s="794" t="s">
        <v>1053</v>
      </c>
      <c r="C270" s="794" t="s">
        <v>1148</v>
      </c>
      <c r="D270" s="795" t="s">
        <v>1480</v>
      </c>
      <c r="E270" s="796" t="s">
        <v>1159</v>
      </c>
      <c r="F270" s="794" t="s">
        <v>1140</v>
      </c>
      <c r="G270" s="794" t="s">
        <v>1206</v>
      </c>
      <c r="H270" s="794" t="s">
        <v>851</v>
      </c>
      <c r="I270" s="794" t="s">
        <v>1252</v>
      </c>
      <c r="J270" s="794" t="s">
        <v>809</v>
      </c>
      <c r="K270" s="794" t="s">
        <v>1253</v>
      </c>
      <c r="L270" s="797">
        <v>24.22</v>
      </c>
      <c r="M270" s="797">
        <v>24.22</v>
      </c>
      <c r="N270" s="794">
        <v>1</v>
      </c>
      <c r="O270" s="798">
        <v>1</v>
      </c>
      <c r="P270" s="797"/>
      <c r="Q270" s="799">
        <v>0</v>
      </c>
      <c r="R270" s="794"/>
      <c r="S270" s="799">
        <v>0</v>
      </c>
      <c r="T270" s="798"/>
      <c r="U270" s="800">
        <v>0</v>
      </c>
    </row>
    <row r="271" spans="1:21" ht="14.4" customHeight="1" x14ac:dyDescent="0.3">
      <c r="A271" s="793">
        <v>25</v>
      </c>
      <c r="B271" s="794" t="s">
        <v>1053</v>
      </c>
      <c r="C271" s="794" t="s">
        <v>1148</v>
      </c>
      <c r="D271" s="795" t="s">
        <v>1480</v>
      </c>
      <c r="E271" s="796" t="s">
        <v>1159</v>
      </c>
      <c r="F271" s="794" t="s">
        <v>1140</v>
      </c>
      <c r="G271" s="794" t="s">
        <v>1206</v>
      </c>
      <c r="H271" s="794" t="s">
        <v>568</v>
      </c>
      <c r="I271" s="794" t="s">
        <v>1210</v>
      </c>
      <c r="J271" s="794" t="s">
        <v>809</v>
      </c>
      <c r="K271" s="794" t="s">
        <v>1211</v>
      </c>
      <c r="L271" s="797">
        <v>24.22</v>
      </c>
      <c r="M271" s="797">
        <v>24.22</v>
      </c>
      <c r="N271" s="794">
        <v>1</v>
      </c>
      <c r="O271" s="798">
        <v>1</v>
      </c>
      <c r="P271" s="797"/>
      <c r="Q271" s="799">
        <v>0</v>
      </c>
      <c r="R271" s="794"/>
      <c r="S271" s="799">
        <v>0</v>
      </c>
      <c r="T271" s="798"/>
      <c r="U271" s="800">
        <v>0</v>
      </c>
    </row>
    <row r="272" spans="1:21" ht="14.4" customHeight="1" x14ac:dyDescent="0.3">
      <c r="A272" s="793">
        <v>25</v>
      </c>
      <c r="B272" s="794" t="s">
        <v>1053</v>
      </c>
      <c r="C272" s="794" t="s">
        <v>1148</v>
      </c>
      <c r="D272" s="795" t="s">
        <v>1480</v>
      </c>
      <c r="E272" s="796" t="s">
        <v>1169</v>
      </c>
      <c r="F272" s="794" t="s">
        <v>1140</v>
      </c>
      <c r="G272" s="794" t="s">
        <v>1187</v>
      </c>
      <c r="H272" s="794" t="s">
        <v>851</v>
      </c>
      <c r="I272" s="794" t="s">
        <v>955</v>
      </c>
      <c r="J272" s="794" t="s">
        <v>1102</v>
      </c>
      <c r="K272" s="794" t="s">
        <v>1103</v>
      </c>
      <c r="L272" s="797">
        <v>154.36000000000001</v>
      </c>
      <c r="M272" s="797">
        <v>1080.52</v>
      </c>
      <c r="N272" s="794">
        <v>7</v>
      </c>
      <c r="O272" s="798">
        <v>6.5</v>
      </c>
      <c r="P272" s="797"/>
      <c r="Q272" s="799">
        <v>0</v>
      </c>
      <c r="R272" s="794"/>
      <c r="S272" s="799">
        <v>0</v>
      </c>
      <c r="T272" s="798"/>
      <c r="U272" s="800">
        <v>0</v>
      </c>
    </row>
    <row r="273" spans="1:21" ht="14.4" customHeight="1" x14ac:dyDescent="0.3">
      <c r="A273" s="793">
        <v>25</v>
      </c>
      <c r="B273" s="794" t="s">
        <v>1053</v>
      </c>
      <c r="C273" s="794" t="s">
        <v>1148</v>
      </c>
      <c r="D273" s="795" t="s">
        <v>1480</v>
      </c>
      <c r="E273" s="796" t="s">
        <v>1169</v>
      </c>
      <c r="F273" s="794" t="s">
        <v>1140</v>
      </c>
      <c r="G273" s="794" t="s">
        <v>1198</v>
      </c>
      <c r="H273" s="794" t="s">
        <v>568</v>
      </c>
      <c r="I273" s="794" t="s">
        <v>1205</v>
      </c>
      <c r="J273" s="794" t="s">
        <v>1200</v>
      </c>
      <c r="K273" s="794" t="s">
        <v>1201</v>
      </c>
      <c r="L273" s="797">
        <v>132.97999999999999</v>
      </c>
      <c r="M273" s="797">
        <v>132.97999999999999</v>
      </c>
      <c r="N273" s="794">
        <v>1</v>
      </c>
      <c r="O273" s="798">
        <v>1</v>
      </c>
      <c r="P273" s="797"/>
      <c r="Q273" s="799">
        <v>0</v>
      </c>
      <c r="R273" s="794"/>
      <c r="S273" s="799">
        <v>0</v>
      </c>
      <c r="T273" s="798"/>
      <c r="U273" s="800">
        <v>0</v>
      </c>
    </row>
    <row r="274" spans="1:21" ht="14.4" customHeight="1" x14ac:dyDescent="0.3">
      <c r="A274" s="793">
        <v>25</v>
      </c>
      <c r="B274" s="794" t="s">
        <v>1053</v>
      </c>
      <c r="C274" s="794" t="s">
        <v>1148</v>
      </c>
      <c r="D274" s="795" t="s">
        <v>1480</v>
      </c>
      <c r="E274" s="796" t="s">
        <v>1169</v>
      </c>
      <c r="F274" s="794" t="s">
        <v>1140</v>
      </c>
      <c r="G274" s="794" t="s">
        <v>1215</v>
      </c>
      <c r="H274" s="794" t="s">
        <v>568</v>
      </c>
      <c r="I274" s="794" t="s">
        <v>1216</v>
      </c>
      <c r="J274" s="794" t="s">
        <v>1217</v>
      </c>
      <c r="K274" s="794" t="s">
        <v>1218</v>
      </c>
      <c r="L274" s="797">
        <v>34.19</v>
      </c>
      <c r="M274" s="797">
        <v>34.19</v>
      </c>
      <c r="N274" s="794">
        <v>1</v>
      </c>
      <c r="O274" s="798">
        <v>0.5</v>
      </c>
      <c r="P274" s="797"/>
      <c r="Q274" s="799">
        <v>0</v>
      </c>
      <c r="R274" s="794"/>
      <c r="S274" s="799">
        <v>0</v>
      </c>
      <c r="T274" s="798"/>
      <c r="U274" s="800">
        <v>0</v>
      </c>
    </row>
    <row r="275" spans="1:21" ht="14.4" customHeight="1" x14ac:dyDescent="0.3">
      <c r="A275" s="793">
        <v>25</v>
      </c>
      <c r="B275" s="794" t="s">
        <v>1053</v>
      </c>
      <c r="C275" s="794" t="s">
        <v>1148</v>
      </c>
      <c r="D275" s="795" t="s">
        <v>1480</v>
      </c>
      <c r="E275" s="796" t="s">
        <v>1173</v>
      </c>
      <c r="F275" s="794" t="s">
        <v>1140</v>
      </c>
      <c r="G275" s="794" t="s">
        <v>1187</v>
      </c>
      <c r="H275" s="794" t="s">
        <v>568</v>
      </c>
      <c r="I275" s="794" t="s">
        <v>1223</v>
      </c>
      <c r="J275" s="794" t="s">
        <v>1224</v>
      </c>
      <c r="K275" s="794" t="s">
        <v>1225</v>
      </c>
      <c r="L275" s="797">
        <v>154.36000000000001</v>
      </c>
      <c r="M275" s="797">
        <v>617.44000000000005</v>
      </c>
      <c r="N275" s="794">
        <v>4</v>
      </c>
      <c r="O275" s="798">
        <v>3.5</v>
      </c>
      <c r="P275" s="797"/>
      <c r="Q275" s="799">
        <v>0</v>
      </c>
      <c r="R275" s="794"/>
      <c r="S275" s="799">
        <v>0</v>
      </c>
      <c r="T275" s="798"/>
      <c r="U275" s="800">
        <v>0</v>
      </c>
    </row>
    <row r="276" spans="1:21" ht="14.4" customHeight="1" x14ac:dyDescent="0.3">
      <c r="A276" s="793">
        <v>25</v>
      </c>
      <c r="B276" s="794" t="s">
        <v>1053</v>
      </c>
      <c r="C276" s="794" t="s">
        <v>1148</v>
      </c>
      <c r="D276" s="795" t="s">
        <v>1480</v>
      </c>
      <c r="E276" s="796" t="s">
        <v>1173</v>
      </c>
      <c r="F276" s="794" t="s">
        <v>1140</v>
      </c>
      <c r="G276" s="794" t="s">
        <v>1198</v>
      </c>
      <c r="H276" s="794" t="s">
        <v>568</v>
      </c>
      <c r="I276" s="794" t="s">
        <v>1205</v>
      </c>
      <c r="J276" s="794" t="s">
        <v>1200</v>
      </c>
      <c r="K276" s="794" t="s">
        <v>1201</v>
      </c>
      <c r="L276" s="797">
        <v>132.97999999999999</v>
      </c>
      <c r="M276" s="797">
        <v>132.97999999999999</v>
      </c>
      <c r="N276" s="794">
        <v>1</v>
      </c>
      <c r="O276" s="798">
        <v>0.5</v>
      </c>
      <c r="P276" s="797"/>
      <c r="Q276" s="799">
        <v>0</v>
      </c>
      <c r="R276" s="794"/>
      <c r="S276" s="799">
        <v>0</v>
      </c>
      <c r="T276" s="798"/>
      <c r="U276" s="800">
        <v>0</v>
      </c>
    </row>
    <row r="277" spans="1:21" ht="14.4" customHeight="1" x14ac:dyDescent="0.3">
      <c r="A277" s="793">
        <v>25</v>
      </c>
      <c r="B277" s="794" t="s">
        <v>1053</v>
      </c>
      <c r="C277" s="794" t="s">
        <v>1148</v>
      </c>
      <c r="D277" s="795" t="s">
        <v>1480</v>
      </c>
      <c r="E277" s="796" t="s">
        <v>1155</v>
      </c>
      <c r="F277" s="794" t="s">
        <v>1140</v>
      </c>
      <c r="G277" s="794" t="s">
        <v>1206</v>
      </c>
      <c r="H277" s="794" t="s">
        <v>851</v>
      </c>
      <c r="I277" s="794" t="s">
        <v>1207</v>
      </c>
      <c r="J277" s="794" t="s">
        <v>809</v>
      </c>
      <c r="K277" s="794" t="s">
        <v>1208</v>
      </c>
      <c r="L277" s="797">
        <v>48.42</v>
      </c>
      <c r="M277" s="797">
        <v>48.42</v>
      </c>
      <c r="N277" s="794">
        <v>1</v>
      </c>
      <c r="O277" s="798">
        <v>1</v>
      </c>
      <c r="P277" s="797">
        <v>48.42</v>
      </c>
      <c r="Q277" s="799">
        <v>1</v>
      </c>
      <c r="R277" s="794">
        <v>1</v>
      </c>
      <c r="S277" s="799">
        <v>1</v>
      </c>
      <c r="T277" s="798">
        <v>1</v>
      </c>
      <c r="U277" s="800">
        <v>1</v>
      </c>
    </row>
    <row r="278" spans="1:21" ht="14.4" customHeight="1" x14ac:dyDescent="0.3">
      <c r="A278" s="793">
        <v>25</v>
      </c>
      <c r="B278" s="794" t="s">
        <v>1053</v>
      </c>
      <c r="C278" s="794" t="s">
        <v>1148</v>
      </c>
      <c r="D278" s="795" t="s">
        <v>1480</v>
      </c>
      <c r="E278" s="796" t="s">
        <v>1155</v>
      </c>
      <c r="F278" s="794" t="s">
        <v>1140</v>
      </c>
      <c r="G278" s="794" t="s">
        <v>1206</v>
      </c>
      <c r="H278" s="794" t="s">
        <v>568</v>
      </c>
      <c r="I278" s="794" t="s">
        <v>1210</v>
      </c>
      <c r="J278" s="794" t="s">
        <v>809</v>
      </c>
      <c r="K278" s="794" t="s">
        <v>1211</v>
      </c>
      <c r="L278" s="797">
        <v>24.22</v>
      </c>
      <c r="M278" s="797">
        <v>24.22</v>
      </c>
      <c r="N278" s="794">
        <v>1</v>
      </c>
      <c r="O278" s="798">
        <v>1</v>
      </c>
      <c r="P278" s="797"/>
      <c r="Q278" s="799">
        <v>0</v>
      </c>
      <c r="R278" s="794"/>
      <c r="S278" s="799">
        <v>0</v>
      </c>
      <c r="T278" s="798"/>
      <c r="U278" s="800">
        <v>0</v>
      </c>
    </row>
    <row r="279" spans="1:21" ht="14.4" customHeight="1" x14ac:dyDescent="0.3">
      <c r="A279" s="793">
        <v>25</v>
      </c>
      <c r="B279" s="794" t="s">
        <v>1053</v>
      </c>
      <c r="C279" s="794" t="s">
        <v>1148</v>
      </c>
      <c r="D279" s="795" t="s">
        <v>1480</v>
      </c>
      <c r="E279" s="796" t="s">
        <v>1177</v>
      </c>
      <c r="F279" s="794" t="s">
        <v>1140</v>
      </c>
      <c r="G279" s="794" t="s">
        <v>1187</v>
      </c>
      <c r="H279" s="794" t="s">
        <v>851</v>
      </c>
      <c r="I279" s="794" t="s">
        <v>955</v>
      </c>
      <c r="J279" s="794" t="s">
        <v>1102</v>
      </c>
      <c r="K279" s="794" t="s">
        <v>1103</v>
      </c>
      <c r="L279" s="797">
        <v>154.36000000000001</v>
      </c>
      <c r="M279" s="797">
        <v>1080.52</v>
      </c>
      <c r="N279" s="794">
        <v>7</v>
      </c>
      <c r="O279" s="798">
        <v>7</v>
      </c>
      <c r="P279" s="797"/>
      <c r="Q279" s="799">
        <v>0</v>
      </c>
      <c r="R279" s="794"/>
      <c r="S279" s="799">
        <v>0</v>
      </c>
      <c r="T279" s="798"/>
      <c r="U279" s="800">
        <v>0</v>
      </c>
    </row>
    <row r="280" spans="1:21" ht="14.4" customHeight="1" x14ac:dyDescent="0.3">
      <c r="A280" s="793">
        <v>25</v>
      </c>
      <c r="B280" s="794" t="s">
        <v>1053</v>
      </c>
      <c r="C280" s="794" t="s">
        <v>1148</v>
      </c>
      <c r="D280" s="795" t="s">
        <v>1480</v>
      </c>
      <c r="E280" s="796" t="s">
        <v>1177</v>
      </c>
      <c r="F280" s="794" t="s">
        <v>1140</v>
      </c>
      <c r="G280" s="794" t="s">
        <v>1394</v>
      </c>
      <c r="H280" s="794" t="s">
        <v>851</v>
      </c>
      <c r="I280" s="794" t="s">
        <v>1463</v>
      </c>
      <c r="J280" s="794" t="s">
        <v>1464</v>
      </c>
      <c r="K280" s="794" t="s">
        <v>1465</v>
      </c>
      <c r="L280" s="797">
        <v>846.47</v>
      </c>
      <c r="M280" s="797">
        <v>846.47</v>
      </c>
      <c r="N280" s="794">
        <v>1</v>
      </c>
      <c r="O280" s="798">
        <v>1</v>
      </c>
      <c r="P280" s="797">
        <v>846.47</v>
      </c>
      <c r="Q280" s="799">
        <v>1</v>
      </c>
      <c r="R280" s="794">
        <v>1</v>
      </c>
      <c r="S280" s="799">
        <v>1</v>
      </c>
      <c r="T280" s="798">
        <v>1</v>
      </c>
      <c r="U280" s="800">
        <v>1</v>
      </c>
    </row>
    <row r="281" spans="1:21" ht="14.4" customHeight="1" x14ac:dyDescent="0.3">
      <c r="A281" s="793">
        <v>25</v>
      </c>
      <c r="B281" s="794" t="s">
        <v>1053</v>
      </c>
      <c r="C281" s="794" t="s">
        <v>1148</v>
      </c>
      <c r="D281" s="795" t="s">
        <v>1480</v>
      </c>
      <c r="E281" s="796" t="s">
        <v>1177</v>
      </c>
      <c r="F281" s="794" t="s">
        <v>1140</v>
      </c>
      <c r="G281" s="794" t="s">
        <v>1198</v>
      </c>
      <c r="H281" s="794" t="s">
        <v>568</v>
      </c>
      <c r="I281" s="794" t="s">
        <v>1205</v>
      </c>
      <c r="J281" s="794" t="s">
        <v>1200</v>
      </c>
      <c r="K281" s="794" t="s">
        <v>1201</v>
      </c>
      <c r="L281" s="797">
        <v>132.97999999999999</v>
      </c>
      <c r="M281" s="797">
        <v>132.97999999999999</v>
      </c>
      <c r="N281" s="794">
        <v>1</v>
      </c>
      <c r="O281" s="798">
        <v>1</v>
      </c>
      <c r="P281" s="797"/>
      <c r="Q281" s="799">
        <v>0</v>
      </c>
      <c r="R281" s="794"/>
      <c r="S281" s="799">
        <v>0</v>
      </c>
      <c r="T281" s="798"/>
      <c r="U281" s="800">
        <v>0</v>
      </c>
    </row>
    <row r="282" spans="1:21" ht="14.4" customHeight="1" x14ac:dyDescent="0.3">
      <c r="A282" s="793">
        <v>25</v>
      </c>
      <c r="B282" s="794" t="s">
        <v>1053</v>
      </c>
      <c r="C282" s="794" t="s">
        <v>1148</v>
      </c>
      <c r="D282" s="795" t="s">
        <v>1480</v>
      </c>
      <c r="E282" s="796" t="s">
        <v>1177</v>
      </c>
      <c r="F282" s="794" t="s">
        <v>1140</v>
      </c>
      <c r="G282" s="794" t="s">
        <v>1206</v>
      </c>
      <c r="H282" s="794" t="s">
        <v>851</v>
      </c>
      <c r="I282" s="794" t="s">
        <v>1207</v>
      </c>
      <c r="J282" s="794" t="s">
        <v>809</v>
      </c>
      <c r="K282" s="794" t="s">
        <v>1208</v>
      </c>
      <c r="L282" s="797">
        <v>48.42</v>
      </c>
      <c r="M282" s="797">
        <v>48.42</v>
      </c>
      <c r="N282" s="794">
        <v>1</v>
      </c>
      <c r="O282" s="798">
        <v>1</v>
      </c>
      <c r="P282" s="797"/>
      <c r="Q282" s="799">
        <v>0</v>
      </c>
      <c r="R282" s="794"/>
      <c r="S282" s="799">
        <v>0</v>
      </c>
      <c r="T282" s="798"/>
      <c r="U282" s="800">
        <v>0</v>
      </c>
    </row>
    <row r="283" spans="1:21" ht="14.4" customHeight="1" x14ac:dyDescent="0.3">
      <c r="A283" s="793">
        <v>25</v>
      </c>
      <c r="B283" s="794" t="s">
        <v>1053</v>
      </c>
      <c r="C283" s="794" t="s">
        <v>1148</v>
      </c>
      <c r="D283" s="795" t="s">
        <v>1480</v>
      </c>
      <c r="E283" s="796" t="s">
        <v>1177</v>
      </c>
      <c r="F283" s="794" t="s">
        <v>1140</v>
      </c>
      <c r="G283" s="794" t="s">
        <v>1206</v>
      </c>
      <c r="H283" s="794" t="s">
        <v>568</v>
      </c>
      <c r="I283" s="794" t="s">
        <v>808</v>
      </c>
      <c r="J283" s="794" t="s">
        <v>809</v>
      </c>
      <c r="K283" s="794" t="s">
        <v>1209</v>
      </c>
      <c r="L283" s="797">
        <v>48.42</v>
      </c>
      <c r="M283" s="797">
        <v>48.42</v>
      </c>
      <c r="N283" s="794">
        <v>1</v>
      </c>
      <c r="O283" s="798">
        <v>1</v>
      </c>
      <c r="P283" s="797"/>
      <c r="Q283" s="799">
        <v>0</v>
      </c>
      <c r="R283" s="794"/>
      <c r="S283" s="799">
        <v>0</v>
      </c>
      <c r="T283" s="798"/>
      <c r="U283" s="800">
        <v>0</v>
      </c>
    </row>
    <row r="284" spans="1:21" ht="14.4" customHeight="1" x14ac:dyDescent="0.3">
      <c r="A284" s="793">
        <v>25</v>
      </c>
      <c r="B284" s="794" t="s">
        <v>1053</v>
      </c>
      <c r="C284" s="794" t="s">
        <v>1148</v>
      </c>
      <c r="D284" s="795" t="s">
        <v>1480</v>
      </c>
      <c r="E284" s="796" t="s">
        <v>1177</v>
      </c>
      <c r="F284" s="794" t="s">
        <v>1140</v>
      </c>
      <c r="G284" s="794" t="s">
        <v>1260</v>
      </c>
      <c r="H284" s="794" t="s">
        <v>568</v>
      </c>
      <c r="I284" s="794" t="s">
        <v>1466</v>
      </c>
      <c r="J284" s="794" t="s">
        <v>1467</v>
      </c>
      <c r="K284" s="794" t="s">
        <v>1468</v>
      </c>
      <c r="L284" s="797">
        <v>31.32</v>
      </c>
      <c r="M284" s="797">
        <v>31.32</v>
      </c>
      <c r="N284" s="794">
        <v>1</v>
      </c>
      <c r="O284" s="798">
        <v>1</v>
      </c>
      <c r="P284" s="797"/>
      <c r="Q284" s="799">
        <v>0</v>
      </c>
      <c r="R284" s="794"/>
      <c r="S284" s="799">
        <v>0</v>
      </c>
      <c r="T284" s="798"/>
      <c r="U284" s="800">
        <v>0</v>
      </c>
    </row>
    <row r="285" spans="1:21" ht="14.4" customHeight="1" x14ac:dyDescent="0.3">
      <c r="A285" s="793">
        <v>25</v>
      </c>
      <c r="B285" s="794" t="s">
        <v>1053</v>
      </c>
      <c r="C285" s="794" t="s">
        <v>1148</v>
      </c>
      <c r="D285" s="795" t="s">
        <v>1480</v>
      </c>
      <c r="E285" s="796" t="s">
        <v>1185</v>
      </c>
      <c r="F285" s="794" t="s">
        <v>1140</v>
      </c>
      <c r="G285" s="794" t="s">
        <v>1187</v>
      </c>
      <c r="H285" s="794" t="s">
        <v>568</v>
      </c>
      <c r="I285" s="794" t="s">
        <v>1223</v>
      </c>
      <c r="J285" s="794" t="s">
        <v>1224</v>
      </c>
      <c r="K285" s="794" t="s">
        <v>1225</v>
      </c>
      <c r="L285" s="797">
        <v>154.36000000000001</v>
      </c>
      <c r="M285" s="797">
        <v>154.36000000000001</v>
      </c>
      <c r="N285" s="794">
        <v>1</v>
      </c>
      <c r="O285" s="798">
        <v>1</v>
      </c>
      <c r="P285" s="797"/>
      <c r="Q285" s="799">
        <v>0</v>
      </c>
      <c r="R285" s="794"/>
      <c r="S285" s="799">
        <v>0</v>
      </c>
      <c r="T285" s="798"/>
      <c r="U285" s="800">
        <v>0</v>
      </c>
    </row>
    <row r="286" spans="1:21" ht="14.4" customHeight="1" x14ac:dyDescent="0.3">
      <c r="A286" s="793">
        <v>25</v>
      </c>
      <c r="B286" s="794" t="s">
        <v>1053</v>
      </c>
      <c r="C286" s="794" t="s">
        <v>1148</v>
      </c>
      <c r="D286" s="795" t="s">
        <v>1480</v>
      </c>
      <c r="E286" s="796" t="s">
        <v>1185</v>
      </c>
      <c r="F286" s="794" t="s">
        <v>1140</v>
      </c>
      <c r="G286" s="794" t="s">
        <v>1187</v>
      </c>
      <c r="H286" s="794" t="s">
        <v>568</v>
      </c>
      <c r="I286" s="794" t="s">
        <v>1373</v>
      </c>
      <c r="J286" s="794" t="s">
        <v>1224</v>
      </c>
      <c r="K286" s="794" t="s">
        <v>1103</v>
      </c>
      <c r="L286" s="797">
        <v>0</v>
      </c>
      <c r="M286" s="797">
        <v>0</v>
      </c>
      <c r="N286" s="794">
        <v>1</v>
      </c>
      <c r="O286" s="798">
        <v>1</v>
      </c>
      <c r="P286" s="797"/>
      <c r="Q286" s="799"/>
      <c r="R286" s="794"/>
      <c r="S286" s="799">
        <v>0</v>
      </c>
      <c r="T286" s="798"/>
      <c r="U286" s="800">
        <v>0</v>
      </c>
    </row>
    <row r="287" spans="1:21" ht="14.4" customHeight="1" x14ac:dyDescent="0.3">
      <c r="A287" s="793">
        <v>25</v>
      </c>
      <c r="B287" s="794" t="s">
        <v>1053</v>
      </c>
      <c r="C287" s="794" t="s">
        <v>1148</v>
      </c>
      <c r="D287" s="795" t="s">
        <v>1480</v>
      </c>
      <c r="E287" s="796" t="s">
        <v>1166</v>
      </c>
      <c r="F287" s="794" t="s">
        <v>1140</v>
      </c>
      <c r="G287" s="794" t="s">
        <v>1187</v>
      </c>
      <c r="H287" s="794" t="s">
        <v>851</v>
      </c>
      <c r="I287" s="794" t="s">
        <v>955</v>
      </c>
      <c r="J287" s="794" t="s">
        <v>1102</v>
      </c>
      <c r="K287" s="794" t="s">
        <v>1103</v>
      </c>
      <c r="L287" s="797">
        <v>154.36000000000001</v>
      </c>
      <c r="M287" s="797">
        <v>308.72000000000003</v>
      </c>
      <c r="N287" s="794">
        <v>2</v>
      </c>
      <c r="O287" s="798">
        <v>2</v>
      </c>
      <c r="P287" s="797"/>
      <c r="Q287" s="799">
        <v>0</v>
      </c>
      <c r="R287" s="794"/>
      <c r="S287" s="799">
        <v>0</v>
      </c>
      <c r="T287" s="798"/>
      <c r="U287" s="800">
        <v>0</v>
      </c>
    </row>
    <row r="288" spans="1:21" ht="14.4" customHeight="1" x14ac:dyDescent="0.3">
      <c r="A288" s="793">
        <v>25</v>
      </c>
      <c r="B288" s="794" t="s">
        <v>1053</v>
      </c>
      <c r="C288" s="794" t="s">
        <v>1148</v>
      </c>
      <c r="D288" s="795" t="s">
        <v>1480</v>
      </c>
      <c r="E288" s="796" t="s">
        <v>1168</v>
      </c>
      <c r="F288" s="794" t="s">
        <v>1140</v>
      </c>
      <c r="G288" s="794" t="s">
        <v>1187</v>
      </c>
      <c r="H288" s="794" t="s">
        <v>851</v>
      </c>
      <c r="I288" s="794" t="s">
        <v>955</v>
      </c>
      <c r="J288" s="794" t="s">
        <v>1102</v>
      </c>
      <c r="K288" s="794" t="s">
        <v>1103</v>
      </c>
      <c r="L288" s="797">
        <v>154.36000000000001</v>
      </c>
      <c r="M288" s="797">
        <v>926.16000000000008</v>
      </c>
      <c r="N288" s="794">
        <v>6</v>
      </c>
      <c r="O288" s="798">
        <v>5.5</v>
      </c>
      <c r="P288" s="797"/>
      <c r="Q288" s="799">
        <v>0</v>
      </c>
      <c r="R288" s="794"/>
      <c r="S288" s="799">
        <v>0</v>
      </c>
      <c r="T288" s="798"/>
      <c r="U288" s="800">
        <v>0</v>
      </c>
    </row>
    <row r="289" spans="1:21" ht="14.4" customHeight="1" x14ac:dyDescent="0.3">
      <c r="A289" s="793">
        <v>25</v>
      </c>
      <c r="B289" s="794" t="s">
        <v>1053</v>
      </c>
      <c r="C289" s="794" t="s">
        <v>1148</v>
      </c>
      <c r="D289" s="795" t="s">
        <v>1480</v>
      </c>
      <c r="E289" s="796" t="s">
        <v>1168</v>
      </c>
      <c r="F289" s="794" t="s">
        <v>1140</v>
      </c>
      <c r="G289" s="794" t="s">
        <v>1334</v>
      </c>
      <c r="H289" s="794" t="s">
        <v>568</v>
      </c>
      <c r="I289" s="794" t="s">
        <v>1335</v>
      </c>
      <c r="J289" s="794" t="s">
        <v>1336</v>
      </c>
      <c r="K289" s="794" t="s">
        <v>1337</v>
      </c>
      <c r="L289" s="797">
        <v>27.28</v>
      </c>
      <c r="M289" s="797">
        <v>27.28</v>
      </c>
      <c r="N289" s="794">
        <v>1</v>
      </c>
      <c r="O289" s="798">
        <v>1</v>
      </c>
      <c r="P289" s="797">
        <v>27.28</v>
      </c>
      <c r="Q289" s="799">
        <v>1</v>
      </c>
      <c r="R289" s="794">
        <v>1</v>
      </c>
      <c r="S289" s="799">
        <v>1</v>
      </c>
      <c r="T289" s="798">
        <v>1</v>
      </c>
      <c r="U289" s="800">
        <v>1</v>
      </c>
    </row>
    <row r="290" spans="1:21" ht="14.4" customHeight="1" x14ac:dyDescent="0.3">
      <c r="A290" s="793">
        <v>25</v>
      </c>
      <c r="B290" s="794" t="s">
        <v>1053</v>
      </c>
      <c r="C290" s="794" t="s">
        <v>1148</v>
      </c>
      <c r="D290" s="795" t="s">
        <v>1480</v>
      </c>
      <c r="E290" s="796" t="s">
        <v>1168</v>
      </c>
      <c r="F290" s="794" t="s">
        <v>1140</v>
      </c>
      <c r="G290" s="794" t="s">
        <v>1206</v>
      </c>
      <c r="H290" s="794" t="s">
        <v>851</v>
      </c>
      <c r="I290" s="794" t="s">
        <v>1252</v>
      </c>
      <c r="J290" s="794" t="s">
        <v>809</v>
      </c>
      <c r="K290" s="794" t="s">
        <v>1253</v>
      </c>
      <c r="L290" s="797">
        <v>24.22</v>
      </c>
      <c r="M290" s="797">
        <v>48.44</v>
      </c>
      <c r="N290" s="794">
        <v>2</v>
      </c>
      <c r="O290" s="798">
        <v>1.5</v>
      </c>
      <c r="P290" s="797"/>
      <c r="Q290" s="799">
        <v>0</v>
      </c>
      <c r="R290" s="794"/>
      <c r="S290" s="799">
        <v>0</v>
      </c>
      <c r="T290" s="798"/>
      <c r="U290" s="800">
        <v>0</v>
      </c>
    </row>
    <row r="291" spans="1:21" ht="14.4" customHeight="1" x14ac:dyDescent="0.3">
      <c r="A291" s="793">
        <v>25</v>
      </c>
      <c r="B291" s="794" t="s">
        <v>1053</v>
      </c>
      <c r="C291" s="794" t="s">
        <v>1148</v>
      </c>
      <c r="D291" s="795" t="s">
        <v>1480</v>
      </c>
      <c r="E291" s="796" t="s">
        <v>1167</v>
      </c>
      <c r="F291" s="794" t="s">
        <v>1140</v>
      </c>
      <c r="G291" s="794" t="s">
        <v>1187</v>
      </c>
      <c r="H291" s="794" t="s">
        <v>568</v>
      </c>
      <c r="I291" s="794" t="s">
        <v>1190</v>
      </c>
      <c r="J291" s="794" t="s">
        <v>1102</v>
      </c>
      <c r="K291" s="794" t="s">
        <v>1191</v>
      </c>
      <c r="L291" s="797">
        <v>0</v>
      </c>
      <c r="M291" s="797">
        <v>0</v>
      </c>
      <c r="N291" s="794">
        <v>2</v>
      </c>
      <c r="O291" s="798">
        <v>2</v>
      </c>
      <c r="P291" s="797"/>
      <c r="Q291" s="799"/>
      <c r="R291" s="794"/>
      <c r="S291" s="799">
        <v>0</v>
      </c>
      <c r="T291" s="798"/>
      <c r="U291" s="800">
        <v>0</v>
      </c>
    </row>
    <row r="292" spans="1:21" ht="14.4" customHeight="1" x14ac:dyDescent="0.3">
      <c r="A292" s="793">
        <v>25</v>
      </c>
      <c r="B292" s="794" t="s">
        <v>1053</v>
      </c>
      <c r="C292" s="794" t="s">
        <v>1148</v>
      </c>
      <c r="D292" s="795" t="s">
        <v>1480</v>
      </c>
      <c r="E292" s="796" t="s">
        <v>1181</v>
      </c>
      <c r="F292" s="794" t="s">
        <v>1140</v>
      </c>
      <c r="G292" s="794" t="s">
        <v>1187</v>
      </c>
      <c r="H292" s="794" t="s">
        <v>851</v>
      </c>
      <c r="I292" s="794" t="s">
        <v>955</v>
      </c>
      <c r="J292" s="794" t="s">
        <v>1102</v>
      </c>
      <c r="K292" s="794" t="s">
        <v>1103</v>
      </c>
      <c r="L292" s="797">
        <v>154.36000000000001</v>
      </c>
      <c r="M292" s="797">
        <v>1080.52</v>
      </c>
      <c r="N292" s="794">
        <v>7</v>
      </c>
      <c r="O292" s="798">
        <v>7</v>
      </c>
      <c r="P292" s="797"/>
      <c r="Q292" s="799">
        <v>0</v>
      </c>
      <c r="R292" s="794"/>
      <c r="S292" s="799">
        <v>0</v>
      </c>
      <c r="T292" s="798"/>
      <c r="U292" s="800">
        <v>0</v>
      </c>
    </row>
    <row r="293" spans="1:21" ht="14.4" customHeight="1" x14ac:dyDescent="0.3">
      <c r="A293" s="793">
        <v>25</v>
      </c>
      <c r="B293" s="794" t="s">
        <v>1053</v>
      </c>
      <c r="C293" s="794" t="s">
        <v>1148</v>
      </c>
      <c r="D293" s="795" t="s">
        <v>1480</v>
      </c>
      <c r="E293" s="796" t="s">
        <v>1181</v>
      </c>
      <c r="F293" s="794" t="s">
        <v>1140</v>
      </c>
      <c r="G293" s="794" t="s">
        <v>1187</v>
      </c>
      <c r="H293" s="794" t="s">
        <v>851</v>
      </c>
      <c r="I293" s="794" t="s">
        <v>1371</v>
      </c>
      <c r="J293" s="794" t="s">
        <v>1102</v>
      </c>
      <c r="K293" s="794" t="s">
        <v>1372</v>
      </c>
      <c r="L293" s="797">
        <v>225.06</v>
      </c>
      <c r="M293" s="797">
        <v>225.06</v>
      </c>
      <c r="N293" s="794">
        <v>1</v>
      </c>
      <c r="O293" s="798">
        <v>1</v>
      </c>
      <c r="P293" s="797">
        <v>225.06</v>
      </c>
      <c r="Q293" s="799">
        <v>1</v>
      </c>
      <c r="R293" s="794">
        <v>1</v>
      </c>
      <c r="S293" s="799">
        <v>1</v>
      </c>
      <c r="T293" s="798">
        <v>1</v>
      </c>
      <c r="U293" s="800">
        <v>1</v>
      </c>
    </row>
    <row r="294" spans="1:21" ht="14.4" customHeight="1" x14ac:dyDescent="0.3">
      <c r="A294" s="793">
        <v>25</v>
      </c>
      <c r="B294" s="794" t="s">
        <v>1053</v>
      </c>
      <c r="C294" s="794" t="s">
        <v>1148</v>
      </c>
      <c r="D294" s="795" t="s">
        <v>1480</v>
      </c>
      <c r="E294" s="796" t="s">
        <v>1181</v>
      </c>
      <c r="F294" s="794" t="s">
        <v>1140</v>
      </c>
      <c r="G294" s="794" t="s">
        <v>1198</v>
      </c>
      <c r="H294" s="794" t="s">
        <v>568</v>
      </c>
      <c r="I294" s="794" t="s">
        <v>1205</v>
      </c>
      <c r="J294" s="794" t="s">
        <v>1200</v>
      </c>
      <c r="K294" s="794" t="s">
        <v>1201</v>
      </c>
      <c r="L294" s="797">
        <v>132.97999999999999</v>
      </c>
      <c r="M294" s="797">
        <v>132.97999999999999</v>
      </c>
      <c r="N294" s="794">
        <v>1</v>
      </c>
      <c r="O294" s="798">
        <v>1</v>
      </c>
      <c r="P294" s="797">
        <v>132.97999999999999</v>
      </c>
      <c r="Q294" s="799">
        <v>1</v>
      </c>
      <c r="R294" s="794">
        <v>1</v>
      </c>
      <c r="S294" s="799">
        <v>1</v>
      </c>
      <c r="T294" s="798">
        <v>1</v>
      </c>
      <c r="U294" s="800">
        <v>1</v>
      </c>
    </row>
    <row r="295" spans="1:21" ht="14.4" customHeight="1" x14ac:dyDescent="0.3">
      <c r="A295" s="793">
        <v>25</v>
      </c>
      <c r="B295" s="794" t="s">
        <v>1053</v>
      </c>
      <c r="C295" s="794" t="s">
        <v>1148</v>
      </c>
      <c r="D295" s="795" t="s">
        <v>1480</v>
      </c>
      <c r="E295" s="796" t="s">
        <v>1163</v>
      </c>
      <c r="F295" s="794" t="s">
        <v>1140</v>
      </c>
      <c r="G295" s="794" t="s">
        <v>1469</v>
      </c>
      <c r="H295" s="794" t="s">
        <v>568</v>
      </c>
      <c r="I295" s="794" t="s">
        <v>1470</v>
      </c>
      <c r="J295" s="794" t="s">
        <v>1471</v>
      </c>
      <c r="K295" s="794" t="s">
        <v>1472</v>
      </c>
      <c r="L295" s="797">
        <v>462.73</v>
      </c>
      <c r="M295" s="797">
        <v>462.73</v>
      </c>
      <c r="N295" s="794">
        <v>1</v>
      </c>
      <c r="O295" s="798">
        <v>0.5</v>
      </c>
      <c r="P295" s="797"/>
      <c r="Q295" s="799">
        <v>0</v>
      </c>
      <c r="R295" s="794"/>
      <c r="S295" s="799">
        <v>0</v>
      </c>
      <c r="T295" s="798"/>
      <c r="U295" s="800">
        <v>0</v>
      </c>
    </row>
    <row r="296" spans="1:21" ht="14.4" customHeight="1" x14ac:dyDescent="0.3">
      <c r="A296" s="793">
        <v>25</v>
      </c>
      <c r="B296" s="794" t="s">
        <v>1053</v>
      </c>
      <c r="C296" s="794" t="s">
        <v>1148</v>
      </c>
      <c r="D296" s="795" t="s">
        <v>1480</v>
      </c>
      <c r="E296" s="796" t="s">
        <v>1163</v>
      </c>
      <c r="F296" s="794" t="s">
        <v>1140</v>
      </c>
      <c r="G296" s="794" t="s">
        <v>1198</v>
      </c>
      <c r="H296" s="794" t="s">
        <v>568</v>
      </c>
      <c r="I296" s="794" t="s">
        <v>1205</v>
      </c>
      <c r="J296" s="794" t="s">
        <v>1200</v>
      </c>
      <c r="K296" s="794" t="s">
        <v>1201</v>
      </c>
      <c r="L296" s="797">
        <v>132.97999999999999</v>
      </c>
      <c r="M296" s="797">
        <v>531.91999999999996</v>
      </c>
      <c r="N296" s="794">
        <v>4</v>
      </c>
      <c r="O296" s="798">
        <v>3.5</v>
      </c>
      <c r="P296" s="797">
        <v>132.97999999999999</v>
      </c>
      <c r="Q296" s="799">
        <v>0.25</v>
      </c>
      <c r="R296" s="794">
        <v>1</v>
      </c>
      <c r="S296" s="799">
        <v>0.25</v>
      </c>
      <c r="T296" s="798">
        <v>0.5</v>
      </c>
      <c r="U296" s="800">
        <v>0.14285714285714285</v>
      </c>
    </row>
    <row r="297" spans="1:21" ht="14.4" customHeight="1" x14ac:dyDescent="0.3">
      <c r="A297" s="793">
        <v>25</v>
      </c>
      <c r="B297" s="794" t="s">
        <v>1053</v>
      </c>
      <c r="C297" s="794" t="s">
        <v>1148</v>
      </c>
      <c r="D297" s="795" t="s">
        <v>1480</v>
      </c>
      <c r="E297" s="796" t="s">
        <v>1163</v>
      </c>
      <c r="F297" s="794" t="s">
        <v>1140</v>
      </c>
      <c r="G297" s="794" t="s">
        <v>1473</v>
      </c>
      <c r="H297" s="794" t="s">
        <v>568</v>
      </c>
      <c r="I297" s="794" t="s">
        <v>1474</v>
      </c>
      <c r="J297" s="794" t="s">
        <v>1475</v>
      </c>
      <c r="K297" s="794" t="s">
        <v>1476</v>
      </c>
      <c r="L297" s="797">
        <v>59.78</v>
      </c>
      <c r="M297" s="797">
        <v>59.78</v>
      </c>
      <c r="N297" s="794">
        <v>1</v>
      </c>
      <c r="O297" s="798">
        <v>0.5</v>
      </c>
      <c r="P297" s="797"/>
      <c r="Q297" s="799">
        <v>0</v>
      </c>
      <c r="R297" s="794"/>
      <c r="S297" s="799">
        <v>0</v>
      </c>
      <c r="T297" s="798"/>
      <c r="U297" s="800">
        <v>0</v>
      </c>
    </row>
    <row r="298" spans="1:21" ht="14.4" customHeight="1" x14ac:dyDescent="0.3">
      <c r="A298" s="793">
        <v>25</v>
      </c>
      <c r="B298" s="794" t="s">
        <v>1053</v>
      </c>
      <c r="C298" s="794" t="s">
        <v>1148</v>
      </c>
      <c r="D298" s="795" t="s">
        <v>1480</v>
      </c>
      <c r="E298" s="796" t="s">
        <v>1163</v>
      </c>
      <c r="F298" s="794" t="s">
        <v>1140</v>
      </c>
      <c r="G298" s="794" t="s">
        <v>1206</v>
      </c>
      <c r="H298" s="794" t="s">
        <v>851</v>
      </c>
      <c r="I298" s="794" t="s">
        <v>1252</v>
      </c>
      <c r="J298" s="794" t="s">
        <v>809</v>
      </c>
      <c r="K298" s="794" t="s">
        <v>1253</v>
      </c>
      <c r="L298" s="797">
        <v>24.22</v>
      </c>
      <c r="M298" s="797">
        <v>24.22</v>
      </c>
      <c r="N298" s="794">
        <v>1</v>
      </c>
      <c r="O298" s="798">
        <v>0.5</v>
      </c>
      <c r="P298" s="797">
        <v>24.22</v>
      </c>
      <c r="Q298" s="799">
        <v>1</v>
      </c>
      <c r="R298" s="794">
        <v>1</v>
      </c>
      <c r="S298" s="799">
        <v>1</v>
      </c>
      <c r="T298" s="798">
        <v>0.5</v>
      </c>
      <c r="U298" s="800">
        <v>1</v>
      </c>
    </row>
    <row r="299" spans="1:21" ht="14.4" customHeight="1" x14ac:dyDescent="0.3">
      <c r="A299" s="793">
        <v>25</v>
      </c>
      <c r="B299" s="794" t="s">
        <v>1053</v>
      </c>
      <c r="C299" s="794" t="s">
        <v>1148</v>
      </c>
      <c r="D299" s="795" t="s">
        <v>1480</v>
      </c>
      <c r="E299" s="796" t="s">
        <v>1157</v>
      </c>
      <c r="F299" s="794" t="s">
        <v>1140</v>
      </c>
      <c r="G299" s="794" t="s">
        <v>1187</v>
      </c>
      <c r="H299" s="794" t="s">
        <v>851</v>
      </c>
      <c r="I299" s="794" t="s">
        <v>955</v>
      </c>
      <c r="J299" s="794" t="s">
        <v>1102</v>
      </c>
      <c r="K299" s="794" t="s">
        <v>1103</v>
      </c>
      <c r="L299" s="797">
        <v>154.36000000000001</v>
      </c>
      <c r="M299" s="797">
        <v>154.36000000000001</v>
      </c>
      <c r="N299" s="794">
        <v>1</v>
      </c>
      <c r="O299" s="798">
        <v>1</v>
      </c>
      <c r="P299" s="797"/>
      <c r="Q299" s="799">
        <v>0</v>
      </c>
      <c r="R299" s="794"/>
      <c r="S299" s="799">
        <v>0</v>
      </c>
      <c r="T299" s="798"/>
      <c r="U299" s="800">
        <v>0</v>
      </c>
    </row>
    <row r="300" spans="1:21" ht="14.4" customHeight="1" x14ac:dyDescent="0.3">
      <c r="A300" s="793">
        <v>25</v>
      </c>
      <c r="B300" s="794" t="s">
        <v>1053</v>
      </c>
      <c r="C300" s="794" t="s">
        <v>1148</v>
      </c>
      <c r="D300" s="795" t="s">
        <v>1480</v>
      </c>
      <c r="E300" s="796" t="s">
        <v>1157</v>
      </c>
      <c r="F300" s="794" t="s">
        <v>1140</v>
      </c>
      <c r="G300" s="794" t="s">
        <v>1187</v>
      </c>
      <c r="H300" s="794" t="s">
        <v>851</v>
      </c>
      <c r="I300" s="794" t="s">
        <v>1371</v>
      </c>
      <c r="J300" s="794" t="s">
        <v>1102</v>
      </c>
      <c r="K300" s="794" t="s">
        <v>1372</v>
      </c>
      <c r="L300" s="797">
        <v>225.06</v>
      </c>
      <c r="M300" s="797">
        <v>225.06</v>
      </c>
      <c r="N300" s="794">
        <v>1</v>
      </c>
      <c r="O300" s="798">
        <v>1</v>
      </c>
      <c r="P300" s="797"/>
      <c r="Q300" s="799">
        <v>0</v>
      </c>
      <c r="R300" s="794"/>
      <c r="S300" s="799">
        <v>0</v>
      </c>
      <c r="T300" s="798"/>
      <c r="U300" s="800">
        <v>0</v>
      </c>
    </row>
    <row r="301" spans="1:21" ht="14.4" customHeight="1" x14ac:dyDescent="0.3">
      <c r="A301" s="793">
        <v>25</v>
      </c>
      <c r="B301" s="794" t="s">
        <v>1053</v>
      </c>
      <c r="C301" s="794" t="s">
        <v>1148</v>
      </c>
      <c r="D301" s="795" t="s">
        <v>1480</v>
      </c>
      <c r="E301" s="796" t="s">
        <v>1154</v>
      </c>
      <c r="F301" s="794" t="s">
        <v>1140</v>
      </c>
      <c r="G301" s="794" t="s">
        <v>1187</v>
      </c>
      <c r="H301" s="794" t="s">
        <v>851</v>
      </c>
      <c r="I301" s="794" t="s">
        <v>955</v>
      </c>
      <c r="J301" s="794" t="s">
        <v>1102</v>
      </c>
      <c r="K301" s="794" t="s">
        <v>1103</v>
      </c>
      <c r="L301" s="797">
        <v>154.36000000000001</v>
      </c>
      <c r="M301" s="797">
        <v>1234.8800000000001</v>
      </c>
      <c r="N301" s="794">
        <v>8</v>
      </c>
      <c r="O301" s="798">
        <v>7</v>
      </c>
      <c r="P301" s="797"/>
      <c r="Q301" s="799">
        <v>0</v>
      </c>
      <c r="R301" s="794"/>
      <c r="S301" s="799">
        <v>0</v>
      </c>
      <c r="T301" s="798"/>
      <c r="U301" s="800">
        <v>0</v>
      </c>
    </row>
    <row r="302" spans="1:21" ht="14.4" customHeight="1" x14ac:dyDescent="0.3">
      <c r="A302" s="793">
        <v>25</v>
      </c>
      <c r="B302" s="794" t="s">
        <v>1053</v>
      </c>
      <c r="C302" s="794" t="s">
        <v>1148</v>
      </c>
      <c r="D302" s="795" t="s">
        <v>1480</v>
      </c>
      <c r="E302" s="796" t="s">
        <v>1172</v>
      </c>
      <c r="F302" s="794" t="s">
        <v>1140</v>
      </c>
      <c r="G302" s="794" t="s">
        <v>1187</v>
      </c>
      <c r="H302" s="794" t="s">
        <v>851</v>
      </c>
      <c r="I302" s="794" t="s">
        <v>955</v>
      </c>
      <c r="J302" s="794" t="s">
        <v>1102</v>
      </c>
      <c r="K302" s="794" t="s">
        <v>1103</v>
      </c>
      <c r="L302" s="797">
        <v>154.36000000000001</v>
      </c>
      <c r="M302" s="797">
        <v>1389.2400000000002</v>
      </c>
      <c r="N302" s="794">
        <v>9</v>
      </c>
      <c r="O302" s="798">
        <v>8.5</v>
      </c>
      <c r="P302" s="797">
        <v>154.36000000000001</v>
      </c>
      <c r="Q302" s="799">
        <v>0.1111111111111111</v>
      </c>
      <c r="R302" s="794">
        <v>1</v>
      </c>
      <c r="S302" s="799">
        <v>0.1111111111111111</v>
      </c>
      <c r="T302" s="798">
        <v>0.5</v>
      </c>
      <c r="U302" s="800">
        <v>5.8823529411764705E-2</v>
      </c>
    </row>
    <row r="303" spans="1:21" ht="14.4" customHeight="1" x14ac:dyDescent="0.3">
      <c r="A303" s="793">
        <v>25</v>
      </c>
      <c r="B303" s="794" t="s">
        <v>1053</v>
      </c>
      <c r="C303" s="794" t="s">
        <v>1148</v>
      </c>
      <c r="D303" s="795" t="s">
        <v>1480</v>
      </c>
      <c r="E303" s="796" t="s">
        <v>1172</v>
      </c>
      <c r="F303" s="794" t="s">
        <v>1140</v>
      </c>
      <c r="G303" s="794" t="s">
        <v>1187</v>
      </c>
      <c r="H303" s="794" t="s">
        <v>851</v>
      </c>
      <c r="I303" s="794" t="s">
        <v>1317</v>
      </c>
      <c r="J303" s="794" t="s">
        <v>1318</v>
      </c>
      <c r="K303" s="794" t="s">
        <v>1319</v>
      </c>
      <c r="L303" s="797">
        <v>111.22</v>
      </c>
      <c r="M303" s="797">
        <v>111.22</v>
      </c>
      <c r="N303" s="794">
        <v>1</v>
      </c>
      <c r="O303" s="798">
        <v>1</v>
      </c>
      <c r="P303" s="797"/>
      <c r="Q303" s="799">
        <v>0</v>
      </c>
      <c r="R303" s="794"/>
      <c r="S303" s="799">
        <v>0</v>
      </c>
      <c r="T303" s="798"/>
      <c r="U303" s="800">
        <v>0</v>
      </c>
    </row>
    <row r="304" spans="1:21" ht="14.4" customHeight="1" x14ac:dyDescent="0.3">
      <c r="A304" s="793">
        <v>25</v>
      </c>
      <c r="B304" s="794" t="s">
        <v>1053</v>
      </c>
      <c r="C304" s="794" t="s">
        <v>1148</v>
      </c>
      <c r="D304" s="795" t="s">
        <v>1480</v>
      </c>
      <c r="E304" s="796" t="s">
        <v>1172</v>
      </c>
      <c r="F304" s="794" t="s">
        <v>1140</v>
      </c>
      <c r="G304" s="794" t="s">
        <v>1198</v>
      </c>
      <c r="H304" s="794" t="s">
        <v>568</v>
      </c>
      <c r="I304" s="794" t="s">
        <v>1199</v>
      </c>
      <c r="J304" s="794" t="s">
        <v>1200</v>
      </c>
      <c r="K304" s="794" t="s">
        <v>1201</v>
      </c>
      <c r="L304" s="797">
        <v>132.97999999999999</v>
      </c>
      <c r="M304" s="797">
        <v>132.97999999999999</v>
      </c>
      <c r="N304" s="794">
        <v>1</v>
      </c>
      <c r="O304" s="798">
        <v>1</v>
      </c>
      <c r="P304" s="797"/>
      <c r="Q304" s="799">
        <v>0</v>
      </c>
      <c r="R304" s="794"/>
      <c r="S304" s="799">
        <v>0</v>
      </c>
      <c r="T304" s="798"/>
      <c r="U304" s="800">
        <v>0</v>
      </c>
    </row>
    <row r="305" spans="1:21" ht="14.4" customHeight="1" x14ac:dyDescent="0.3">
      <c r="A305" s="793">
        <v>25</v>
      </c>
      <c r="B305" s="794" t="s">
        <v>1053</v>
      </c>
      <c r="C305" s="794" t="s">
        <v>1148</v>
      </c>
      <c r="D305" s="795" t="s">
        <v>1480</v>
      </c>
      <c r="E305" s="796" t="s">
        <v>1172</v>
      </c>
      <c r="F305" s="794" t="s">
        <v>1140</v>
      </c>
      <c r="G305" s="794" t="s">
        <v>1198</v>
      </c>
      <c r="H305" s="794" t="s">
        <v>568</v>
      </c>
      <c r="I305" s="794" t="s">
        <v>1205</v>
      </c>
      <c r="J305" s="794" t="s">
        <v>1200</v>
      </c>
      <c r="K305" s="794" t="s">
        <v>1201</v>
      </c>
      <c r="L305" s="797">
        <v>132.97999999999999</v>
      </c>
      <c r="M305" s="797">
        <v>132.97999999999999</v>
      </c>
      <c r="N305" s="794">
        <v>1</v>
      </c>
      <c r="O305" s="798">
        <v>1</v>
      </c>
      <c r="P305" s="797"/>
      <c r="Q305" s="799">
        <v>0</v>
      </c>
      <c r="R305" s="794"/>
      <c r="S305" s="799">
        <v>0</v>
      </c>
      <c r="T305" s="798"/>
      <c r="U305" s="800">
        <v>0</v>
      </c>
    </row>
    <row r="306" spans="1:21" ht="14.4" customHeight="1" x14ac:dyDescent="0.3">
      <c r="A306" s="793">
        <v>25</v>
      </c>
      <c r="B306" s="794" t="s">
        <v>1053</v>
      </c>
      <c r="C306" s="794" t="s">
        <v>1148</v>
      </c>
      <c r="D306" s="795" t="s">
        <v>1480</v>
      </c>
      <c r="E306" s="796" t="s">
        <v>1172</v>
      </c>
      <c r="F306" s="794" t="s">
        <v>1140</v>
      </c>
      <c r="G306" s="794" t="s">
        <v>1206</v>
      </c>
      <c r="H306" s="794" t="s">
        <v>851</v>
      </c>
      <c r="I306" s="794" t="s">
        <v>1252</v>
      </c>
      <c r="J306" s="794" t="s">
        <v>809</v>
      </c>
      <c r="K306" s="794" t="s">
        <v>1253</v>
      </c>
      <c r="L306" s="797">
        <v>24.22</v>
      </c>
      <c r="M306" s="797">
        <v>48.44</v>
      </c>
      <c r="N306" s="794">
        <v>2</v>
      </c>
      <c r="O306" s="798">
        <v>2</v>
      </c>
      <c r="P306" s="797"/>
      <c r="Q306" s="799">
        <v>0</v>
      </c>
      <c r="R306" s="794"/>
      <c r="S306" s="799">
        <v>0</v>
      </c>
      <c r="T306" s="798"/>
      <c r="U306" s="800">
        <v>0</v>
      </c>
    </row>
    <row r="307" spans="1:21" ht="14.4" customHeight="1" x14ac:dyDescent="0.3">
      <c r="A307" s="793">
        <v>25</v>
      </c>
      <c r="B307" s="794" t="s">
        <v>1053</v>
      </c>
      <c r="C307" s="794" t="s">
        <v>1148</v>
      </c>
      <c r="D307" s="795" t="s">
        <v>1480</v>
      </c>
      <c r="E307" s="796" t="s">
        <v>1172</v>
      </c>
      <c r="F307" s="794" t="s">
        <v>1140</v>
      </c>
      <c r="G307" s="794" t="s">
        <v>1206</v>
      </c>
      <c r="H307" s="794" t="s">
        <v>568</v>
      </c>
      <c r="I307" s="794" t="s">
        <v>1210</v>
      </c>
      <c r="J307" s="794" t="s">
        <v>809</v>
      </c>
      <c r="K307" s="794" t="s">
        <v>1211</v>
      </c>
      <c r="L307" s="797">
        <v>24.22</v>
      </c>
      <c r="M307" s="797">
        <v>121.1</v>
      </c>
      <c r="N307" s="794">
        <v>5</v>
      </c>
      <c r="O307" s="798">
        <v>4.5</v>
      </c>
      <c r="P307" s="797">
        <v>24.22</v>
      </c>
      <c r="Q307" s="799">
        <v>0.2</v>
      </c>
      <c r="R307" s="794">
        <v>1</v>
      </c>
      <c r="S307" s="799">
        <v>0.2</v>
      </c>
      <c r="T307" s="798">
        <v>0.5</v>
      </c>
      <c r="U307" s="800">
        <v>0.1111111111111111</v>
      </c>
    </row>
    <row r="308" spans="1:21" ht="14.4" customHeight="1" x14ac:dyDescent="0.3">
      <c r="A308" s="793">
        <v>25</v>
      </c>
      <c r="B308" s="794" t="s">
        <v>1053</v>
      </c>
      <c r="C308" s="794" t="s">
        <v>1148</v>
      </c>
      <c r="D308" s="795" t="s">
        <v>1480</v>
      </c>
      <c r="E308" s="796" t="s">
        <v>1183</v>
      </c>
      <c r="F308" s="794" t="s">
        <v>1140</v>
      </c>
      <c r="G308" s="794" t="s">
        <v>1187</v>
      </c>
      <c r="H308" s="794" t="s">
        <v>851</v>
      </c>
      <c r="I308" s="794" t="s">
        <v>955</v>
      </c>
      <c r="J308" s="794" t="s">
        <v>1102</v>
      </c>
      <c r="K308" s="794" t="s">
        <v>1103</v>
      </c>
      <c r="L308" s="797">
        <v>154.36000000000001</v>
      </c>
      <c r="M308" s="797">
        <v>926.16000000000008</v>
      </c>
      <c r="N308" s="794">
        <v>6</v>
      </c>
      <c r="O308" s="798">
        <v>6</v>
      </c>
      <c r="P308" s="797"/>
      <c r="Q308" s="799">
        <v>0</v>
      </c>
      <c r="R308" s="794"/>
      <c r="S308" s="799">
        <v>0</v>
      </c>
      <c r="T308" s="798"/>
      <c r="U308" s="800">
        <v>0</v>
      </c>
    </row>
    <row r="309" spans="1:21" ht="14.4" customHeight="1" x14ac:dyDescent="0.3">
      <c r="A309" s="793">
        <v>25</v>
      </c>
      <c r="B309" s="794" t="s">
        <v>1053</v>
      </c>
      <c r="C309" s="794" t="s">
        <v>1148</v>
      </c>
      <c r="D309" s="795" t="s">
        <v>1480</v>
      </c>
      <c r="E309" s="796" t="s">
        <v>1183</v>
      </c>
      <c r="F309" s="794" t="s">
        <v>1140</v>
      </c>
      <c r="G309" s="794" t="s">
        <v>1198</v>
      </c>
      <c r="H309" s="794" t="s">
        <v>568</v>
      </c>
      <c r="I309" s="794" t="s">
        <v>1199</v>
      </c>
      <c r="J309" s="794" t="s">
        <v>1200</v>
      </c>
      <c r="K309" s="794" t="s">
        <v>1201</v>
      </c>
      <c r="L309" s="797">
        <v>132.97999999999999</v>
      </c>
      <c r="M309" s="797">
        <v>132.97999999999999</v>
      </c>
      <c r="N309" s="794">
        <v>1</v>
      </c>
      <c r="O309" s="798">
        <v>1</v>
      </c>
      <c r="P309" s="797"/>
      <c r="Q309" s="799">
        <v>0</v>
      </c>
      <c r="R309" s="794"/>
      <c r="S309" s="799">
        <v>0</v>
      </c>
      <c r="T309" s="798"/>
      <c r="U309" s="800">
        <v>0</v>
      </c>
    </row>
    <row r="310" spans="1:21" ht="14.4" customHeight="1" thickBot="1" x14ac:dyDescent="0.35">
      <c r="A310" s="801">
        <v>25</v>
      </c>
      <c r="B310" s="802" t="s">
        <v>1053</v>
      </c>
      <c r="C310" s="802" t="s">
        <v>1148</v>
      </c>
      <c r="D310" s="803" t="s">
        <v>1480</v>
      </c>
      <c r="E310" s="804" t="s">
        <v>1183</v>
      </c>
      <c r="F310" s="802" t="s">
        <v>1140</v>
      </c>
      <c r="G310" s="802" t="s">
        <v>1206</v>
      </c>
      <c r="H310" s="802" t="s">
        <v>568</v>
      </c>
      <c r="I310" s="802" t="s">
        <v>808</v>
      </c>
      <c r="J310" s="802" t="s">
        <v>809</v>
      </c>
      <c r="K310" s="802" t="s">
        <v>1209</v>
      </c>
      <c r="L310" s="805">
        <v>48.42</v>
      </c>
      <c r="M310" s="805">
        <v>48.42</v>
      </c>
      <c r="N310" s="802">
        <v>1</v>
      </c>
      <c r="O310" s="806">
        <v>1</v>
      </c>
      <c r="P310" s="805"/>
      <c r="Q310" s="807">
        <v>0</v>
      </c>
      <c r="R310" s="802"/>
      <c r="S310" s="807">
        <v>0</v>
      </c>
      <c r="T310" s="806"/>
      <c r="U310" s="80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6" t="s">
        <v>1482</v>
      </c>
      <c r="B1" s="557"/>
      <c r="C1" s="557"/>
      <c r="D1" s="557"/>
      <c r="E1" s="557"/>
      <c r="F1" s="557"/>
    </row>
    <row r="2" spans="1:6" ht="14.4" customHeight="1" thickBot="1" x14ac:dyDescent="0.35">
      <c r="A2" s="374" t="s">
        <v>353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8" t="s">
        <v>161</v>
      </c>
      <c r="C3" s="559"/>
      <c r="D3" s="560" t="s">
        <v>160</v>
      </c>
      <c r="E3" s="559"/>
      <c r="F3" s="105" t="s">
        <v>3</v>
      </c>
    </row>
    <row r="4" spans="1:6" ht="14.4" customHeight="1" thickBot="1" x14ac:dyDescent="0.35">
      <c r="A4" s="809" t="s">
        <v>210</v>
      </c>
      <c r="B4" s="724" t="s">
        <v>14</v>
      </c>
      <c r="C4" s="725" t="s">
        <v>2</v>
      </c>
      <c r="D4" s="724" t="s">
        <v>14</v>
      </c>
      <c r="E4" s="725" t="s">
        <v>2</v>
      </c>
      <c r="F4" s="726" t="s">
        <v>14</v>
      </c>
    </row>
    <row r="5" spans="1:6" ht="14.4" customHeight="1" x14ac:dyDescent="0.3">
      <c r="A5" s="818" t="s">
        <v>1159</v>
      </c>
      <c r="B5" s="225">
        <v>3779.3100000000009</v>
      </c>
      <c r="C5" s="792">
        <v>0.7324939771412402</v>
      </c>
      <c r="D5" s="225">
        <v>1380.2</v>
      </c>
      <c r="E5" s="792">
        <v>0.2675060228587598</v>
      </c>
      <c r="F5" s="810">
        <v>5159.5100000000011</v>
      </c>
    </row>
    <row r="6" spans="1:6" ht="14.4" customHeight="1" x14ac:dyDescent="0.3">
      <c r="A6" s="819" t="s">
        <v>1180</v>
      </c>
      <c r="B6" s="811">
        <v>894.89</v>
      </c>
      <c r="C6" s="799">
        <v>0.59172931833660647</v>
      </c>
      <c r="D6" s="811">
        <v>617.44000000000005</v>
      </c>
      <c r="E6" s="799">
        <v>0.40827068166339364</v>
      </c>
      <c r="F6" s="812">
        <v>1512.33</v>
      </c>
    </row>
    <row r="7" spans="1:6" ht="14.4" customHeight="1" x14ac:dyDescent="0.3">
      <c r="A7" s="819" t="s">
        <v>1170</v>
      </c>
      <c r="B7" s="811">
        <v>163.69999999999999</v>
      </c>
      <c r="C7" s="799">
        <v>1.9759482318462019E-2</v>
      </c>
      <c r="D7" s="811">
        <v>8120.9299999999985</v>
      </c>
      <c r="E7" s="799">
        <v>0.98024051768153786</v>
      </c>
      <c r="F7" s="812">
        <v>8284.6299999999992</v>
      </c>
    </row>
    <row r="8" spans="1:6" ht="14.4" customHeight="1" x14ac:dyDescent="0.3">
      <c r="A8" s="819" t="s">
        <v>1162</v>
      </c>
      <c r="B8" s="811">
        <v>154.36000000000001</v>
      </c>
      <c r="C8" s="799">
        <v>7.7428934022883575E-2</v>
      </c>
      <c r="D8" s="811">
        <v>1839.21</v>
      </c>
      <c r="E8" s="799">
        <v>0.92257106597711636</v>
      </c>
      <c r="F8" s="812">
        <v>1993.5700000000002</v>
      </c>
    </row>
    <row r="9" spans="1:6" ht="14.4" customHeight="1" x14ac:dyDescent="0.3">
      <c r="A9" s="819" t="s">
        <v>1164</v>
      </c>
      <c r="B9" s="811">
        <v>154.36000000000001</v>
      </c>
      <c r="C9" s="799">
        <v>0.15838617660941123</v>
      </c>
      <c r="D9" s="811">
        <v>820.22</v>
      </c>
      <c r="E9" s="799">
        <v>0.84161382339058877</v>
      </c>
      <c r="F9" s="812">
        <v>974.58</v>
      </c>
    </row>
    <row r="10" spans="1:6" ht="14.4" customHeight="1" x14ac:dyDescent="0.3">
      <c r="A10" s="819" t="s">
        <v>1174</v>
      </c>
      <c r="B10" s="811">
        <v>154.36000000000001</v>
      </c>
      <c r="C10" s="799">
        <v>0.18212924616237772</v>
      </c>
      <c r="D10" s="811">
        <v>693.17000000000007</v>
      </c>
      <c r="E10" s="799">
        <v>0.81787075383762231</v>
      </c>
      <c r="F10" s="812">
        <v>847.53000000000009</v>
      </c>
    </row>
    <row r="11" spans="1:6" ht="14.4" customHeight="1" x14ac:dyDescent="0.3">
      <c r="A11" s="819" t="s">
        <v>1166</v>
      </c>
      <c r="B11" s="811"/>
      <c r="C11" s="799">
        <v>0</v>
      </c>
      <c r="D11" s="811">
        <v>463.08000000000004</v>
      </c>
      <c r="E11" s="799">
        <v>1</v>
      </c>
      <c r="F11" s="812">
        <v>463.08000000000004</v>
      </c>
    </row>
    <row r="12" spans="1:6" ht="14.4" customHeight="1" x14ac:dyDescent="0.3">
      <c r="A12" s="819" t="s">
        <v>1178</v>
      </c>
      <c r="B12" s="811">
        <v>0</v>
      </c>
      <c r="C12" s="799">
        <v>0</v>
      </c>
      <c r="D12" s="811">
        <v>463.08000000000004</v>
      </c>
      <c r="E12" s="799">
        <v>1</v>
      </c>
      <c r="F12" s="812">
        <v>463.08000000000004</v>
      </c>
    </row>
    <row r="13" spans="1:6" ht="14.4" customHeight="1" x14ac:dyDescent="0.3">
      <c r="A13" s="819" t="s">
        <v>1163</v>
      </c>
      <c r="B13" s="811"/>
      <c r="C13" s="799">
        <v>0</v>
      </c>
      <c r="D13" s="811">
        <v>24.22</v>
      </c>
      <c r="E13" s="799">
        <v>1</v>
      </c>
      <c r="F13" s="812">
        <v>24.22</v>
      </c>
    </row>
    <row r="14" spans="1:6" ht="14.4" customHeight="1" x14ac:dyDescent="0.3">
      <c r="A14" s="819" t="s">
        <v>1175</v>
      </c>
      <c r="B14" s="811"/>
      <c r="C14" s="799">
        <v>0</v>
      </c>
      <c r="D14" s="811">
        <v>1973.4</v>
      </c>
      <c r="E14" s="799">
        <v>1</v>
      </c>
      <c r="F14" s="812">
        <v>1973.4</v>
      </c>
    </row>
    <row r="15" spans="1:6" ht="14.4" customHeight="1" x14ac:dyDescent="0.3">
      <c r="A15" s="819" t="s">
        <v>1177</v>
      </c>
      <c r="B15" s="811"/>
      <c r="C15" s="799">
        <v>0</v>
      </c>
      <c r="D15" s="811">
        <v>6958.3600000000024</v>
      </c>
      <c r="E15" s="799">
        <v>1</v>
      </c>
      <c r="F15" s="812">
        <v>6958.3600000000024</v>
      </c>
    </row>
    <row r="16" spans="1:6" ht="14.4" customHeight="1" x14ac:dyDescent="0.3">
      <c r="A16" s="819" t="s">
        <v>1176</v>
      </c>
      <c r="B16" s="811"/>
      <c r="C16" s="799">
        <v>0</v>
      </c>
      <c r="D16" s="811">
        <v>1065.27</v>
      </c>
      <c r="E16" s="799">
        <v>1</v>
      </c>
      <c r="F16" s="812">
        <v>1065.27</v>
      </c>
    </row>
    <row r="17" spans="1:6" ht="14.4" customHeight="1" x14ac:dyDescent="0.3">
      <c r="A17" s="819" t="s">
        <v>1167</v>
      </c>
      <c r="B17" s="811">
        <v>0</v>
      </c>
      <c r="C17" s="799"/>
      <c r="D17" s="811"/>
      <c r="E17" s="799"/>
      <c r="F17" s="812">
        <v>0</v>
      </c>
    </row>
    <row r="18" spans="1:6" ht="14.4" customHeight="1" x14ac:dyDescent="0.3">
      <c r="A18" s="819" t="s">
        <v>1179</v>
      </c>
      <c r="B18" s="811"/>
      <c r="C18" s="799">
        <v>0</v>
      </c>
      <c r="D18" s="811">
        <v>1363</v>
      </c>
      <c r="E18" s="799">
        <v>1</v>
      </c>
      <c r="F18" s="812">
        <v>1363</v>
      </c>
    </row>
    <row r="19" spans="1:6" ht="14.4" customHeight="1" x14ac:dyDescent="0.3">
      <c r="A19" s="819" t="s">
        <v>1183</v>
      </c>
      <c r="B19" s="811"/>
      <c r="C19" s="799">
        <v>0</v>
      </c>
      <c r="D19" s="811">
        <v>926.16000000000008</v>
      </c>
      <c r="E19" s="799">
        <v>1</v>
      </c>
      <c r="F19" s="812">
        <v>926.16000000000008</v>
      </c>
    </row>
    <row r="20" spans="1:6" ht="14.4" customHeight="1" x14ac:dyDescent="0.3">
      <c r="A20" s="819" t="s">
        <v>1161</v>
      </c>
      <c r="B20" s="811"/>
      <c r="C20" s="799">
        <v>0</v>
      </c>
      <c r="D20" s="811">
        <v>308.72000000000003</v>
      </c>
      <c r="E20" s="799">
        <v>1</v>
      </c>
      <c r="F20" s="812">
        <v>308.72000000000003</v>
      </c>
    </row>
    <row r="21" spans="1:6" ht="14.4" customHeight="1" x14ac:dyDescent="0.3">
      <c r="A21" s="819" t="s">
        <v>1155</v>
      </c>
      <c r="B21" s="811"/>
      <c r="C21" s="799">
        <v>0</v>
      </c>
      <c r="D21" s="811">
        <v>4491.5600000000013</v>
      </c>
      <c r="E21" s="799">
        <v>1</v>
      </c>
      <c r="F21" s="812">
        <v>4491.5600000000013</v>
      </c>
    </row>
    <row r="22" spans="1:6" ht="14.4" customHeight="1" x14ac:dyDescent="0.3">
      <c r="A22" s="819" t="s">
        <v>1182</v>
      </c>
      <c r="B22" s="811">
        <v>0</v>
      </c>
      <c r="C22" s="799">
        <v>0</v>
      </c>
      <c r="D22" s="811">
        <v>9.4</v>
      </c>
      <c r="E22" s="799">
        <v>1</v>
      </c>
      <c r="F22" s="812">
        <v>9.4</v>
      </c>
    </row>
    <row r="23" spans="1:6" ht="14.4" customHeight="1" x14ac:dyDescent="0.3">
      <c r="A23" s="819" t="s">
        <v>1168</v>
      </c>
      <c r="B23" s="811"/>
      <c r="C23" s="799">
        <v>0</v>
      </c>
      <c r="D23" s="811">
        <v>974.60000000000014</v>
      </c>
      <c r="E23" s="799">
        <v>1</v>
      </c>
      <c r="F23" s="812">
        <v>974.60000000000014</v>
      </c>
    </row>
    <row r="24" spans="1:6" ht="14.4" customHeight="1" x14ac:dyDescent="0.3">
      <c r="A24" s="819" t="s">
        <v>1184</v>
      </c>
      <c r="B24" s="811"/>
      <c r="C24" s="799">
        <v>0</v>
      </c>
      <c r="D24" s="811">
        <v>463.08000000000004</v>
      </c>
      <c r="E24" s="799">
        <v>1</v>
      </c>
      <c r="F24" s="812">
        <v>463.08000000000004</v>
      </c>
    </row>
    <row r="25" spans="1:6" ht="14.4" customHeight="1" x14ac:dyDescent="0.3">
      <c r="A25" s="819" t="s">
        <v>1181</v>
      </c>
      <c r="B25" s="811"/>
      <c r="C25" s="799">
        <v>0</v>
      </c>
      <c r="D25" s="811">
        <v>1459.94</v>
      </c>
      <c r="E25" s="799">
        <v>1</v>
      </c>
      <c r="F25" s="812">
        <v>1459.94</v>
      </c>
    </row>
    <row r="26" spans="1:6" ht="14.4" customHeight="1" x14ac:dyDescent="0.3">
      <c r="A26" s="819" t="s">
        <v>1186</v>
      </c>
      <c r="B26" s="811"/>
      <c r="C26" s="799">
        <v>0</v>
      </c>
      <c r="D26" s="811">
        <v>4604.8200000000006</v>
      </c>
      <c r="E26" s="799">
        <v>1</v>
      </c>
      <c r="F26" s="812">
        <v>4604.8200000000006</v>
      </c>
    </row>
    <row r="27" spans="1:6" ht="14.4" customHeight="1" x14ac:dyDescent="0.3">
      <c r="A27" s="819" t="s">
        <v>1157</v>
      </c>
      <c r="B27" s="811"/>
      <c r="C27" s="799">
        <v>0</v>
      </c>
      <c r="D27" s="811">
        <v>2849.1800000000007</v>
      </c>
      <c r="E27" s="799">
        <v>1</v>
      </c>
      <c r="F27" s="812">
        <v>2849.1800000000007</v>
      </c>
    </row>
    <row r="28" spans="1:6" ht="14.4" customHeight="1" x14ac:dyDescent="0.3">
      <c r="A28" s="819" t="s">
        <v>1158</v>
      </c>
      <c r="B28" s="811"/>
      <c r="C28" s="799">
        <v>0</v>
      </c>
      <c r="D28" s="811">
        <v>419.94000000000005</v>
      </c>
      <c r="E28" s="799">
        <v>1</v>
      </c>
      <c r="F28" s="812">
        <v>419.94000000000005</v>
      </c>
    </row>
    <row r="29" spans="1:6" ht="14.4" customHeight="1" x14ac:dyDescent="0.3">
      <c r="A29" s="819" t="s">
        <v>1154</v>
      </c>
      <c r="B29" s="811"/>
      <c r="C29" s="799">
        <v>0</v>
      </c>
      <c r="D29" s="811">
        <v>1234.8800000000001</v>
      </c>
      <c r="E29" s="799">
        <v>1</v>
      </c>
      <c r="F29" s="812">
        <v>1234.8800000000001</v>
      </c>
    </row>
    <row r="30" spans="1:6" ht="14.4" customHeight="1" x14ac:dyDescent="0.3">
      <c r="A30" s="819" t="s">
        <v>1160</v>
      </c>
      <c r="B30" s="811"/>
      <c r="C30" s="799">
        <v>0</v>
      </c>
      <c r="D30" s="811">
        <v>7041.4800000000014</v>
      </c>
      <c r="E30" s="799">
        <v>1</v>
      </c>
      <c r="F30" s="812">
        <v>7041.4800000000014</v>
      </c>
    </row>
    <row r="31" spans="1:6" ht="14.4" customHeight="1" x14ac:dyDescent="0.3">
      <c r="A31" s="819" t="s">
        <v>1172</v>
      </c>
      <c r="B31" s="811"/>
      <c r="C31" s="799">
        <v>0</v>
      </c>
      <c r="D31" s="811">
        <v>1548.9</v>
      </c>
      <c r="E31" s="799">
        <v>1</v>
      </c>
      <c r="F31" s="812">
        <v>1548.9</v>
      </c>
    </row>
    <row r="32" spans="1:6" ht="14.4" customHeight="1" x14ac:dyDescent="0.3">
      <c r="A32" s="819" t="s">
        <v>1156</v>
      </c>
      <c r="B32" s="811"/>
      <c r="C32" s="799">
        <v>0</v>
      </c>
      <c r="D32" s="811">
        <v>5018.4100000000017</v>
      </c>
      <c r="E32" s="799">
        <v>1</v>
      </c>
      <c r="F32" s="812">
        <v>5018.4100000000017</v>
      </c>
    </row>
    <row r="33" spans="1:6" ht="14.4" customHeight="1" x14ac:dyDescent="0.3">
      <c r="A33" s="819" t="s">
        <v>1171</v>
      </c>
      <c r="B33" s="811"/>
      <c r="C33" s="799">
        <v>0</v>
      </c>
      <c r="D33" s="811">
        <v>3290.0000000000009</v>
      </c>
      <c r="E33" s="799">
        <v>1</v>
      </c>
      <c r="F33" s="812">
        <v>3290.0000000000009</v>
      </c>
    </row>
    <row r="34" spans="1:6" ht="14.4" customHeight="1" thickBot="1" x14ac:dyDescent="0.35">
      <c r="A34" s="820" t="s">
        <v>1169</v>
      </c>
      <c r="B34" s="815"/>
      <c r="C34" s="816">
        <v>0</v>
      </c>
      <c r="D34" s="815">
        <v>1080.52</v>
      </c>
      <c r="E34" s="816">
        <v>1</v>
      </c>
      <c r="F34" s="817">
        <v>1080.52</v>
      </c>
    </row>
    <row r="35" spans="1:6" ht="14.4" customHeight="1" thickBot="1" x14ac:dyDescent="0.35">
      <c r="A35" s="733" t="s">
        <v>3</v>
      </c>
      <c r="B35" s="734">
        <v>5300.9800000000014</v>
      </c>
      <c r="C35" s="735">
        <v>7.9351058280061934E-2</v>
      </c>
      <c r="D35" s="734">
        <v>61503.170000000013</v>
      </c>
      <c r="E35" s="735">
        <v>0.92064894171993794</v>
      </c>
      <c r="F35" s="736">
        <v>66804.150000000023</v>
      </c>
    </row>
    <row r="36" spans="1:6" ht="14.4" customHeight="1" thickBot="1" x14ac:dyDescent="0.35"/>
    <row r="37" spans="1:6" ht="14.4" customHeight="1" x14ac:dyDescent="0.3">
      <c r="A37" s="818" t="s">
        <v>1081</v>
      </c>
      <c r="B37" s="225">
        <v>3395.9200000000005</v>
      </c>
      <c r="C37" s="792">
        <v>6.0585484367916671E-2</v>
      </c>
      <c r="D37" s="225">
        <v>52655.790000000037</v>
      </c>
      <c r="E37" s="792">
        <v>0.93941451563208334</v>
      </c>
      <c r="F37" s="810">
        <v>56051.710000000036</v>
      </c>
    </row>
    <row r="38" spans="1:6" ht="14.4" customHeight="1" x14ac:dyDescent="0.3">
      <c r="A38" s="819" t="s">
        <v>1067</v>
      </c>
      <c r="B38" s="811">
        <v>1692.94</v>
      </c>
      <c r="C38" s="799">
        <v>0.66666666666666674</v>
      </c>
      <c r="D38" s="811">
        <v>846.47</v>
      </c>
      <c r="E38" s="799">
        <v>0.33333333333333337</v>
      </c>
      <c r="F38" s="812">
        <v>2539.41</v>
      </c>
    </row>
    <row r="39" spans="1:6" ht="14.4" customHeight="1" x14ac:dyDescent="0.3">
      <c r="A39" s="819" t="s">
        <v>1483</v>
      </c>
      <c r="B39" s="811">
        <v>115.26</v>
      </c>
      <c r="C39" s="799">
        <v>1</v>
      </c>
      <c r="D39" s="811"/>
      <c r="E39" s="799">
        <v>0</v>
      </c>
      <c r="F39" s="812">
        <v>115.26</v>
      </c>
    </row>
    <row r="40" spans="1:6" ht="14.4" customHeight="1" x14ac:dyDescent="0.3">
      <c r="A40" s="819" t="s">
        <v>1484</v>
      </c>
      <c r="B40" s="811">
        <v>96.86</v>
      </c>
      <c r="C40" s="799">
        <v>6.2495160915683808E-2</v>
      </c>
      <c r="D40" s="811">
        <v>1453.0199999999998</v>
      </c>
      <c r="E40" s="799">
        <v>0.93750483908431625</v>
      </c>
      <c r="F40" s="812">
        <v>1549.8799999999997</v>
      </c>
    </row>
    <row r="41" spans="1:6" ht="14.4" customHeight="1" x14ac:dyDescent="0.3">
      <c r="A41" s="819" t="s">
        <v>1485</v>
      </c>
      <c r="B41" s="811"/>
      <c r="C41" s="799">
        <v>0</v>
      </c>
      <c r="D41" s="811">
        <v>282.5</v>
      </c>
      <c r="E41" s="799">
        <v>1</v>
      </c>
      <c r="F41" s="812">
        <v>282.5</v>
      </c>
    </row>
    <row r="42" spans="1:6" ht="14.4" customHeight="1" x14ac:dyDescent="0.3">
      <c r="A42" s="819" t="s">
        <v>1066</v>
      </c>
      <c r="B42" s="811">
        <v>0</v>
      </c>
      <c r="C42" s="799"/>
      <c r="D42" s="811"/>
      <c r="E42" s="799"/>
      <c r="F42" s="812">
        <v>0</v>
      </c>
    </row>
    <row r="43" spans="1:6" ht="14.4" customHeight="1" x14ac:dyDescent="0.3">
      <c r="A43" s="819" t="s">
        <v>1486</v>
      </c>
      <c r="B43" s="811"/>
      <c r="C43" s="799">
        <v>0</v>
      </c>
      <c r="D43" s="811">
        <v>564.35</v>
      </c>
      <c r="E43" s="799">
        <v>1</v>
      </c>
      <c r="F43" s="812">
        <v>564.35</v>
      </c>
    </row>
    <row r="44" spans="1:6" ht="14.4" customHeight="1" x14ac:dyDescent="0.3">
      <c r="A44" s="819" t="s">
        <v>1487</v>
      </c>
      <c r="B44" s="811"/>
      <c r="C44" s="799">
        <v>0</v>
      </c>
      <c r="D44" s="811">
        <v>96.54</v>
      </c>
      <c r="E44" s="799">
        <v>1</v>
      </c>
      <c r="F44" s="812">
        <v>96.54</v>
      </c>
    </row>
    <row r="45" spans="1:6" ht="14.4" customHeight="1" x14ac:dyDescent="0.3">
      <c r="A45" s="819" t="s">
        <v>1488</v>
      </c>
      <c r="B45" s="811"/>
      <c r="C45" s="799">
        <v>0</v>
      </c>
      <c r="D45" s="811">
        <v>42.57</v>
      </c>
      <c r="E45" s="799">
        <v>1</v>
      </c>
      <c r="F45" s="812">
        <v>42.57</v>
      </c>
    </row>
    <row r="46" spans="1:6" ht="14.4" customHeight="1" x14ac:dyDescent="0.3">
      <c r="A46" s="819" t="s">
        <v>1072</v>
      </c>
      <c r="B46" s="811"/>
      <c r="C46" s="799">
        <v>0</v>
      </c>
      <c r="D46" s="811">
        <v>4322.6400000000003</v>
      </c>
      <c r="E46" s="799">
        <v>1</v>
      </c>
      <c r="F46" s="812">
        <v>4322.6400000000003</v>
      </c>
    </row>
    <row r="47" spans="1:6" ht="14.4" customHeight="1" x14ac:dyDescent="0.3">
      <c r="A47" s="819" t="s">
        <v>1069</v>
      </c>
      <c r="B47" s="811"/>
      <c r="C47" s="799">
        <v>0</v>
      </c>
      <c r="D47" s="811">
        <v>1229.8899999999999</v>
      </c>
      <c r="E47" s="799">
        <v>1</v>
      </c>
      <c r="F47" s="812">
        <v>1229.8899999999999</v>
      </c>
    </row>
    <row r="48" spans="1:6" ht="14.4" customHeight="1" x14ac:dyDescent="0.3">
      <c r="A48" s="819" t="s">
        <v>1076</v>
      </c>
      <c r="B48" s="811"/>
      <c r="C48" s="799"/>
      <c r="D48" s="811">
        <v>0</v>
      </c>
      <c r="E48" s="799"/>
      <c r="F48" s="812">
        <v>0</v>
      </c>
    </row>
    <row r="49" spans="1:6" ht="14.4" customHeight="1" thickBot="1" x14ac:dyDescent="0.35">
      <c r="A49" s="820" t="s">
        <v>1078</v>
      </c>
      <c r="B49" s="815"/>
      <c r="C49" s="816">
        <v>0</v>
      </c>
      <c r="D49" s="815">
        <v>9.4</v>
      </c>
      <c r="E49" s="816">
        <v>1</v>
      </c>
      <c r="F49" s="817">
        <v>9.4</v>
      </c>
    </row>
    <row r="50" spans="1:6" ht="14.4" customHeight="1" thickBot="1" x14ac:dyDescent="0.35">
      <c r="A50" s="733" t="s">
        <v>3</v>
      </c>
      <c r="B50" s="734">
        <v>5300.9800000000005</v>
      </c>
      <c r="C50" s="735">
        <v>7.9351058280061906E-2</v>
      </c>
      <c r="D50" s="734">
        <v>61503.170000000035</v>
      </c>
      <c r="E50" s="735">
        <v>0.92064894171993805</v>
      </c>
      <c r="F50" s="736">
        <v>66804.150000000038</v>
      </c>
    </row>
  </sheetData>
  <mergeCells count="3">
    <mergeCell ref="A1:F1"/>
    <mergeCell ref="B3:C3"/>
    <mergeCell ref="D3:E3"/>
  </mergeCells>
  <conditionalFormatting sqref="C5:C1048576">
    <cfRule type="cellIs" dxfId="46" priority="12" stopIfTrue="1" operator="greaterThan">
      <formula>0.2</formula>
    </cfRule>
  </conditionalFormatting>
  <conditionalFormatting sqref="F5:F3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{D2C480C3-912D-4B03-8BB8-E058FAD06186}</x14:id>
        </ext>
      </extLst>
    </cfRule>
  </conditionalFormatting>
  <conditionalFormatting sqref="F37:F4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{E91CD795-DF33-4523-B8B3-F836086137C2}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C480C3-912D-4B03-8BB8-E058FAD061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F5:F34</xm:sqref>
        </x14:conditionalFormatting>
        <x14:conditionalFormatting xmlns:xm="http://schemas.microsoft.com/office/excel/2006/main">
          <x14:cfRule type="dataBar" id="{E91CD795-DF33-4523-B8B3-F836086137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F37:F49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7" t="s">
        <v>1496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18"/>
      <c r="M1" s="518"/>
    </row>
    <row r="2" spans="1:13" ht="14.4" customHeight="1" thickBot="1" x14ac:dyDescent="0.35">
      <c r="A2" s="374" t="s">
        <v>353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41</v>
      </c>
      <c r="G3" s="47">
        <f>SUBTOTAL(9,G6:G1048576)</f>
        <v>5300.9800000000005</v>
      </c>
      <c r="H3" s="48">
        <f>IF(M3=0,0,G3/M3)</f>
        <v>7.9351058280061906E-2</v>
      </c>
      <c r="I3" s="47">
        <f>SUBTOTAL(9,I6:I1048576)</f>
        <v>439</v>
      </c>
      <c r="J3" s="47">
        <f>SUBTOTAL(9,J6:J1048576)</f>
        <v>61503.170000000035</v>
      </c>
      <c r="K3" s="48">
        <f>IF(M3=0,0,J3/M3)</f>
        <v>0.92064894171993805</v>
      </c>
      <c r="L3" s="47">
        <f>SUBTOTAL(9,L6:L1048576)</f>
        <v>480</v>
      </c>
      <c r="M3" s="49">
        <f>SUBTOTAL(9,M6:M1048576)</f>
        <v>66804.150000000038</v>
      </c>
    </row>
    <row r="4" spans="1:13" ht="14.4" customHeight="1" thickBot="1" x14ac:dyDescent="0.35">
      <c r="A4" s="45"/>
      <c r="B4" s="45"/>
      <c r="C4" s="45"/>
      <c r="D4" s="45"/>
      <c r="E4" s="46"/>
      <c r="F4" s="561" t="s">
        <v>161</v>
      </c>
      <c r="G4" s="562"/>
      <c r="H4" s="563"/>
      <c r="I4" s="564" t="s">
        <v>160</v>
      </c>
      <c r="J4" s="562"/>
      <c r="K4" s="563"/>
      <c r="L4" s="565" t="s">
        <v>3</v>
      </c>
      <c r="M4" s="566"/>
    </row>
    <row r="5" spans="1:13" ht="14.4" customHeight="1" thickBot="1" x14ac:dyDescent="0.35">
      <c r="A5" s="809" t="s">
        <v>167</v>
      </c>
      <c r="B5" s="821" t="s">
        <v>163</v>
      </c>
      <c r="C5" s="821" t="s">
        <v>90</v>
      </c>
      <c r="D5" s="821" t="s">
        <v>164</v>
      </c>
      <c r="E5" s="821" t="s">
        <v>165</v>
      </c>
      <c r="F5" s="742" t="s">
        <v>28</v>
      </c>
      <c r="G5" s="742" t="s">
        <v>14</v>
      </c>
      <c r="H5" s="725" t="s">
        <v>166</v>
      </c>
      <c r="I5" s="724" t="s">
        <v>28</v>
      </c>
      <c r="J5" s="742" t="s">
        <v>14</v>
      </c>
      <c r="K5" s="725" t="s">
        <v>166</v>
      </c>
      <c r="L5" s="724" t="s">
        <v>28</v>
      </c>
      <c r="M5" s="743" t="s">
        <v>14</v>
      </c>
    </row>
    <row r="6" spans="1:13" ht="14.4" customHeight="1" x14ac:dyDescent="0.3">
      <c r="A6" s="786" t="s">
        <v>1154</v>
      </c>
      <c r="B6" s="787" t="s">
        <v>1101</v>
      </c>
      <c r="C6" s="787" t="s">
        <v>955</v>
      </c>
      <c r="D6" s="787" t="s">
        <v>1102</v>
      </c>
      <c r="E6" s="787" t="s">
        <v>1103</v>
      </c>
      <c r="F6" s="225"/>
      <c r="G6" s="225"/>
      <c r="H6" s="792">
        <v>0</v>
      </c>
      <c r="I6" s="225">
        <v>8</v>
      </c>
      <c r="J6" s="225">
        <v>1234.8800000000001</v>
      </c>
      <c r="K6" s="792">
        <v>1</v>
      </c>
      <c r="L6" s="225">
        <v>8</v>
      </c>
      <c r="M6" s="810">
        <v>1234.8800000000001</v>
      </c>
    </row>
    <row r="7" spans="1:13" ht="14.4" customHeight="1" x14ac:dyDescent="0.3">
      <c r="A7" s="793" t="s">
        <v>1155</v>
      </c>
      <c r="B7" s="794" t="s">
        <v>1101</v>
      </c>
      <c r="C7" s="794" t="s">
        <v>955</v>
      </c>
      <c r="D7" s="794" t="s">
        <v>1102</v>
      </c>
      <c r="E7" s="794" t="s">
        <v>1103</v>
      </c>
      <c r="F7" s="811"/>
      <c r="G7" s="811"/>
      <c r="H7" s="799">
        <v>0</v>
      </c>
      <c r="I7" s="811">
        <v>28</v>
      </c>
      <c r="J7" s="811">
        <v>4322.0800000000017</v>
      </c>
      <c r="K7" s="799">
        <v>1</v>
      </c>
      <c r="L7" s="811">
        <v>28</v>
      </c>
      <c r="M7" s="812">
        <v>4322.0800000000017</v>
      </c>
    </row>
    <row r="8" spans="1:13" ht="14.4" customHeight="1" x14ac:dyDescent="0.3">
      <c r="A8" s="793" t="s">
        <v>1155</v>
      </c>
      <c r="B8" s="794" t="s">
        <v>1489</v>
      </c>
      <c r="C8" s="794" t="s">
        <v>1252</v>
      </c>
      <c r="D8" s="794" t="s">
        <v>809</v>
      </c>
      <c r="E8" s="794" t="s">
        <v>1253</v>
      </c>
      <c r="F8" s="811"/>
      <c r="G8" s="811"/>
      <c r="H8" s="799">
        <v>0</v>
      </c>
      <c r="I8" s="811">
        <v>1</v>
      </c>
      <c r="J8" s="811">
        <v>24.22</v>
      </c>
      <c r="K8" s="799">
        <v>1</v>
      </c>
      <c r="L8" s="811">
        <v>1</v>
      </c>
      <c r="M8" s="812">
        <v>24.22</v>
      </c>
    </row>
    <row r="9" spans="1:13" ht="14.4" customHeight="1" x14ac:dyDescent="0.3">
      <c r="A9" s="793" t="s">
        <v>1155</v>
      </c>
      <c r="B9" s="794" t="s">
        <v>1489</v>
      </c>
      <c r="C9" s="794" t="s">
        <v>1207</v>
      </c>
      <c r="D9" s="794" t="s">
        <v>809</v>
      </c>
      <c r="E9" s="794" t="s">
        <v>1208</v>
      </c>
      <c r="F9" s="811"/>
      <c r="G9" s="811"/>
      <c r="H9" s="799">
        <v>0</v>
      </c>
      <c r="I9" s="811">
        <v>3</v>
      </c>
      <c r="J9" s="811">
        <v>145.26</v>
      </c>
      <c r="K9" s="799">
        <v>1</v>
      </c>
      <c r="L9" s="811">
        <v>3</v>
      </c>
      <c r="M9" s="812">
        <v>145.26</v>
      </c>
    </row>
    <row r="10" spans="1:13" ht="14.4" customHeight="1" x14ac:dyDescent="0.3">
      <c r="A10" s="793" t="s">
        <v>1156</v>
      </c>
      <c r="B10" s="794" t="s">
        <v>1101</v>
      </c>
      <c r="C10" s="794" t="s">
        <v>955</v>
      </c>
      <c r="D10" s="794" t="s">
        <v>1102</v>
      </c>
      <c r="E10" s="794" t="s">
        <v>1103</v>
      </c>
      <c r="F10" s="811"/>
      <c r="G10" s="811"/>
      <c r="H10" s="799">
        <v>0</v>
      </c>
      <c r="I10" s="811">
        <v>30</v>
      </c>
      <c r="J10" s="811">
        <v>4630.800000000002</v>
      </c>
      <c r="K10" s="799">
        <v>1</v>
      </c>
      <c r="L10" s="811">
        <v>30</v>
      </c>
      <c r="M10" s="812">
        <v>4630.800000000002</v>
      </c>
    </row>
    <row r="11" spans="1:13" ht="14.4" customHeight="1" x14ac:dyDescent="0.3">
      <c r="A11" s="793" t="s">
        <v>1156</v>
      </c>
      <c r="B11" s="794" t="s">
        <v>1101</v>
      </c>
      <c r="C11" s="794" t="s">
        <v>1050</v>
      </c>
      <c r="D11" s="794" t="s">
        <v>1131</v>
      </c>
      <c r="E11" s="794" t="s">
        <v>1132</v>
      </c>
      <c r="F11" s="811"/>
      <c r="G11" s="811"/>
      <c r="H11" s="799">
        <v>0</v>
      </c>
      <c r="I11" s="811">
        <v>1</v>
      </c>
      <c r="J11" s="811">
        <v>149.52000000000001</v>
      </c>
      <c r="K11" s="799">
        <v>1</v>
      </c>
      <c r="L11" s="811">
        <v>1</v>
      </c>
      <c r="M11" s="812">
        <v>149.52000000000001</v>
      </c>
    </row>
    <row r="12" spans="1:13" ht="14.4" customHeight="1" x14ac:dyDescent="0.3">
      <c r="A12" s="793" t="s">
        <v>1156</v>
      </c>
      <c r="B12" s="794" t="s">
        <v>1489</v>
      </c>
      <c r="C12" s="794" t="s">
        <v>1207</v>
      </c>
      <c r="D12" s="794" t="s">
        <v>809</v>
      </c>
      <c r="E12" s="794" t="s">
        <v>1208</v>
      </c>
      <c r="F12" s="811"/>
      <c r="G12" s="811"/>
      <c r="H12" s="799">
        <v>0</v>
      </c>
      <c r="I12" s="811">
        <v>2</v>
      </c>
      <c r="J12" s="811">
        <v>96.84</v>
      </c>
      <c r="K12" s="799">
        <v>1</v>
      </c>
      <c r="L12" s="811">
        <v>2</v>
      </c>
      <c r="M12" s="812">
        <v>96.84</v>
      </c>
    </row>
    <row r="13" spans="1:13" ht="14.4" customHeight="1" x14ac:dyDescent="0.3">
      <c r="A13" s="793" t="s">
        <v>1156</v>
      </c>
      <c r="B13" s="794" t="s">
        <v>1117</v>
      </c>
      <c r="C13" s="794" t="s">
        <v>865</v>
      </c>
      <c r="D13" s="794" t="s">
        <v>1203</v>
      </c>
      <c r="E13" s="794" t="s">
        <v>1204</v>
      </c>
      <c r="F13" s="811"/>
      <c r="G13" s="811"/>
      <c r="H13" s="799"/>
      <c r="I13" s="811">
        <v>2</v>
      </c>
      <c r="J13" s="811">
        <v>0</v>
      </c>
      <c r="K13" s="799"/>
      <c r="L13" s="811">
        <v>2</v>
      </c>
      <c r="M13" s="812">
        <v>0</v>
      </c>
    </row>
    <row r="14" spans="1:13" ht="14.4" customHeight="1" x14ac:dyDescent="0.3">
      <c r="A14" s="793" t="s">
        <v>1156</v>
      </c>
      <c r="B14" s="794" t="s">
        <v>1490</v>
      </c>
      <c r="C14" s="794" t="s">
        <v>1293</v>
      </c>
      <c r="D14" s="794" t="s">
        <v>1294</v>
      </c>
      <c r="E14" s="794" t="s">
        <v>1295</v>
      </c>
      <c r="F14" s="811"/>
      <c r="G14" s="811"/>
      <c r="H14" s="799">
        <v>0</v>
      </c>
      <c r="I14" s="811">
        <v>1</v>
      </c>
      <c r="J14" s="811">
        <v>141.25</v>
      </c>
      <c r="K14" s="799">
        <v>1</v>
      </c>
      <c r="L14" s="811">
        <v>1</v>
      </c>
      <c r="M14" s="812">
        <v>141.25</v>
      </c>
    </row>
    <row r="15" spans="1:13" ht="14.4" customHeight="1" x14ac:dyDescent="0.3">
      <c r="A15" s="793" t="s">
        <v>1157</v>
      </c>
      <c r="B15" s="794" t="s">
        <v>1101</v>
      </c>
      <c r="C15" s="794" t="s">
        <v>955</v>
      </c>
      <c r="D15" s="794" t="s">
        <v>1102</v>
      </c>
      <c r="E15" s="794" t="s">
        <v>1103</v>
      </c>
      <c r="F15" s="811"/>
      <c r="G15" s="811"/>
      <c r="H15" s="799">
        <v>0</v>
      </c>
      <c r="I15" s="811">
        <v>17</v>
      </c>
      <c r="J15" s="811">
        <v>2624.1200000000008</v>
      </c>
      <c r="K15" s="799">
        <v>1</v>
      </c>
      <c r="L15" s="811">
        <v>17</v>
      </c>
      <c r="M15" s="812">
        <v>2624.1200000000008</v>
      </c>
    </row>
    <row r="16" spans="1:13" ht="14.4" customHeight="1" x14ac:dyDescent="0.3">
      <c r="A16" s="793" t="s">
        <v>1157</v>
      </c>
      <c r="B16" s="794" t="s">
        <v>1101</v>
      </c>
      <c r="C16" s="794" t="s">
        <v>1371</v>
      </c>
      <c r="D16" s="794" t="s">
        <v>1102</v>
      </c>
      <c r="E16" s="794" t="s">
        <v>1372</v>
      </c>
      <c r="F16" s="811"/>
      <c r="G16" s="811"/>
      <c r="H16" s="799">
        <v>0</v>
      </c>
      <c r="I16" s="811">
        <v>1</v>
      </c>
      <c r="J16" s="811">
        <v>225.06</v>
      </c>
      <c r="K16" s="799">
        <v>1</v>
      </c>
      <c r="L16" s="811">
        <v>1</v>
      </c>
      <c r="M16" s="812">
        <v>225.06</v>
      </c>
    </row>
    <row r="17" spans="1:13" ht="14.4" customHeight="1" x14ac:dyDescent="0.3">
      <c r="A17" s="793" t="s">
        <v>1158</v>
      </c>
      <c r="B17" s="794" t="s">
        <v>1101</v>
      </c>
      <c r="C17" s="794" t="s">
        <v>955</v>
      </c>
      <c r="D17" s="794" t="s">
        <v>1102</v>
      </c>
      <c r="E17" s="794" t="s">
        <v>1103</v>
      </c>
      <c r="F17" s="811"/>
      <c r="G17" s="811"/>
      <c r="H17" s="799">
        <v>0</v>
      </c>
      <c r="I17" s="811">
        <v>2</v>
      </c>
      <c r="J17" s="811">
        <v>308.72000000000003</v>
      </c>
      <c r="K17" s="799">
        <v>1</v>
      </c>
      <c r="L17" s="811">
        <v>2</v>
      </c>
      <c r="M17" s="812">
        <v>308.72000000000003</v>
      </c>
    </row>
    <row r="18" spans="1:13" ht="14.4" customHeight="1" x14ac:dyDescent="0.3">
      <c r="A18" s="793" t="s">
        <v>1158</v>
      </c>
      <c r="B18" s="794" t="s">
        <v>1101</v>
      </c>
      <c r="C18" s="794" t="s">
        <v>1317</v>
      </c>
      <c r="D18" s="794" t="s">
        <v>1318</v>
      </c>
      <c r="E18" s="794" t="s">
        <v>1319</v>
      </c>
      <c r="F18" s="811"/>
      <c r="G18" s="811"/>
      <c r="H18" s="799">
        <v>0</v>
      </c>
      <c r="I18" s="811">
        <v>1</v>
      </c>
      <c r="J18" s="811">
        <v>111.22</v>
      </c>
      <c r="K18" s="799">
        <v>1</v>
      </c>
      <c r="L18" s="811">
        <v>1</v>
      </c>
      <c r="M18" s="812">
        <v>111.22</v>
      </c>
    </row>
    <row r="19" spans="1:13" ht="14.4" customHeight="1" x14ac:dyDescent="0.3">
      <c r="A19" s="793" t="s">
        <v>1159</v>
      </c>
      <c r="B19" s="794" t="s">
        <v>1101</v>
      </c>
      <c r="C19" s="794" t="s">
        <v>955</v>
      </c>
      <c r="D19" s="794" t="s">
        <v>1102</v>
      </c>
      <c r="E19" s="794" t="s">
        <v>1103</v>
      </c>
      <c r="F19" s="811"/>
      <c r="G19" s="811"/>
      <c r="H19" s="799">
        <v>0</v>
      </c>
      <c r="I19" s="811">
        <v>8</v>
      </c>
      <c r="J19" s="811">
        <v>1234.8800000000001</v>
      </c>
      <c r="K19" s="799">
        <v>1</v>
      </c>
      <c r="L19" s="811">
        <v>8</v>
      </c>
      <c r="M19" s="812">
        <v>1234.8800000000001</v>
      </c>
    </row>
    <row r="20" spans="1:13" ht="14.4" customHeight="1" x14ac:dyDescent="0.3">
      <c r="A20" s="793" t="s">
        <v>1159</v>
      </c>
      <c r="B20" s="794" t="s">
        <v>1101</v>
      </c>
      <c r="C20" s="794" t="s">
        <v>1194</v>
      </c>
      <c r="D20" s="794" t="s">
        <v>1102</v>
      </c>
      <c r="E20" s="794" t="s">
        <v>1103</v>
      </c>
      <c r="F20" s="811">
        <v>18</v>
      </c>
      <c r="G20" s="811">
        <v>2778.4800000000005</v>
      </c>
      <c r="H20" s="799">
        <v>1</v>
      </c>
      <c r="I20" s="811"/>
      <c r="J20" s="811"/>
      <c r="K20" s="799">
        <v>0</v>
      </c>
      <c r="L20" s="811">
        <v>18</v>
      </c>
      <c r="M20" s="812">
        <v>2778.4800000000005</v>
      </c>
    </row>
    <row r="21" spans="1:13" ht="14.4" customHeight="1" x14ac:dyDescent="0.3">
      <c r="A21" s="793" t="s">
        <v>1159</v>
      </c>
      <c r="B21" s="794" t="s">
        <v>1101</v>
      </c>
      <c r="C21" s="794" t="s">
        <v>1448</v>
      </c>
      <c r="D21" s="794" t="s">
        <v>1102</v>
      </c>
      <c r="E21" s="794" t="s">
        <v>1103</v>
      </c>
      <c r="F21" s="811">
        <v>1</v>
      </c>
      <c r="G21" s="811">
        <v>154.36000000000001</v>
      </c>
      <c r="H21" s="799">
        <v>1</v>
      </c>
      <c r="I21" s="811"/>
      <c r="J21" s="811"/>
      <c r="K21" s="799">
        <v>0</v>
      </c>
      <c r="L21" s="811">
        <v>1</v>
      </c>
      <c r="M21" s="812">
        <v>154.36000000000001</v>
      </c>
    </row>
    <row r="22" spans="1:13" ht="14.4" customHeight="1" x14ac:dyDescent="0.3">
      <c r="A22" s="793" t="s">
        <v>1159</v>
      </c>
      <c r="B22" s="794" t="s">
        <v>1113</v>
      </c>
      <c r="C22" s="794" t="s">
        <v>1395</v>
      </c>
      <c r="D22" s="794" t="s">
        <v>1396</v>
      </c>
      <c r="E22" s="794" t="s">
        <v>1397</v>
      </c>
      <c r="F22" s="811">
        <v>1</v>
      </c>
      <c r="G22" s="811">
        <v>846.47</v>
      </c>
      <c r="H22" s="799">
        <v>1</v>
      </c>
      <c r="I22" s="811"/>
      <c r="J22" s="811"/>
      <c r="K22" s="799">
        <v>0</v>
      </c>
      <c r="L22" s="811">
        <v>1</v>
      </c>
      <c r="M22" s="812">
        <v>846.47</v>
      </c>
    </row>
    <row r="23" spans="1:13" ht="14.4" customHeight="1" x14ac:dyDescent="0.3">
      <c r="A23" s="793" t="s">
        <v>1159</v>
      </c>
      <c r="B23" s="794" t="s">
        <v>1489</v>
      </c>
      <c r="C23" s="794" t="s">
        <v>1252</v>
      </c>
      <c r="D23" s="794" t="s">
        <v>809</v>
      </c>
      <c r="E23" s="794" t="s">
        <v>1253</v>
      </c>
      <c r="F23" s="811"/>
      <c r="G23" s="811"/>
      <c r="H23" s="799">
        <v>0</v>
      </c>
      <c r="I23" s="811">
        <v>6</v>
      </c>
      <c r="J23" s="811">
        <v>145.32</v>
      </c>
      <c r="K23" s="799">
        <v>1</v>
      </c>
      <c r="L23" s="811">
        <v>6</v>
      </c>
      <c r="M23" s="812">
        <v>145.32</v>
      </c>
    </row>
    <row r="24" spans="1:13" ht="14.4" customHeight="1" x14ac:dyDescent="0.3">
      <c r="A24" s="793" t="s">
        <v>1159</v>
      </c>
      <c r="B24" s="794" t="s">
        <v>1117</v>
      </c>
      <c r="C24" s="794" t="s">
        <v>865</v>
      </c>
      <c r="D24" s="794" t="s">
        <v>1203</v>
      </c>
      <c r="E24" s="794" t="s">
        <v>1204</v>
      </c>
      <c r="F24" s="811"/>
      <c r="G24" s="811"/>
      <c r="H24" s="799"/>
      <c r="I24" s="811">
        <v>2</v>
      </c>
      <c r="J24" s="811">
        <v>0</v>
      </c>
      <c r="K24" s="799"/>
      <c r="L24" s="811">
        <v>2</v>
      </c>
      <c r="M24" s="812">
        <v>0</v>
      </c>
    </row>
    <row r="25" spans="1:13" ht="14.4" customHeight="1" x14ac:dyDescent="0.3">
      <c r="A25" s="793" t="s">
        <v>1160</v>
      </c>
      <c r="B25" s="794" t="s">
        <v>1101</v>
      </c>
      <c r="C25" s="794" t="s">
        <v>955</v>
      </c>
      <c r="D25" s="794" t="s">
        <v>1102</v>
      </c>
      <c r="E25" s="794" t="s">
        <v>1103</v>
      </c>
      <c r="F25" s="811"/>
      <c r="G25" s="811"/>
      <c r="H25" s="799">
        <v>0</v>
      </c>
      <c r="I25" s="811">
        <v>41</v>
      </c>
      <c r="J25" s="811">
        <v>6328.760000000002</v>
      </c>
      <c r="K25" s="799">
        <v>1</v>
      </c>
      <c r="L25" s="811">
        <v>41</v>
      </c>
      <c r="M25" s="812">
        <v>6328.760000000002</v>
      </c>
    </row>
    <row r="26" spans="1:13" ht="14.4" customHeight="1" x14ac:dyDescent="0.3">
      <c r="A26" s="793" t="s">
        <v>1160</v>
      </c>
      <c r="B26" s="794" t="s">
        <v>1101</v>
      </c>
      <c r="C26" s="794" t="s">
        <v>1050</v>
      </c>
      <c r="D26" s="794" t="s">
        <v>1131</v>
      </c>
      <c r="E26" s="794" t="s">
        <v>1132</v>
      </c>
      <c r="F26" s="811"/>
      <c r="G26" s="811"/>
      <c r="H26" s="799">
        <v>0</v>
      </c>
      <c r="I26" s="811">
        <v>1</v>
      </c>
      <c r="J26" s="811">
        <v>149.52000000000001</v>
      </c>
      <c r="K26" s="799">
        <v>1</v>
      </c>
      <c r="L26" s="811">
        <v>1</v>
      </c>
      <c r="M26" s="812">
        <v>149.52000000000001</v>
      </c>
    </row>
    <row r="27" spans="1:13" ht="14.4" customHeight="1" x14ac:dyDescent="0.3">
      <c r="A27" s="793" t="s">
        <v>1160</v>
      </c>
      <c r="B27" s="794" t="s">
        <v>1101</v>
      </c>
      <c r="C27" s="794" t="s">
        <v>1460</v>
      </c>
      <c r="D27" s="794" t="s">
        <v>1461</v>
      </c>
      <c r="E27" s="794" t="s">
        <v>1491</v>
      </c>
      <c r="F27" s="811"/>
      <c r="G27" s="811"/>
      <c r="H27" s="799">
        <v>0</v>
      </c>
      <c r="I27" s="811">
        <v>2</v>
      </c>
      <c r="J27" s="811">
        <v>151.46</v>
      </c>
      <c r="K27" s="799">
        <v>1</v>
      </c>
      <c r="L27" s="811">
        <v>2</v>
      </c>
      <c r="M27" s="812">
        <v>151.46</v>
      </c>
    </row>
    <row r="28" spans="1:13" ht="14.4" customHeight="1" x14ac:dyDescent="0.3">
      <c r="A28" s="793" t="s">
        <v>1160</v>
      </c>
      <c r="B28" s="794" t="s">
        <v>1489</v>
      </c>
      <c r="C28" s="794" t="s">
        <v>1252</v>
      </c>
      <c r="D28" s="794" t="s">
        <v>809</v>
      </c>
      <c r="E28" s="794" t="s">
        <v>1253</v>
      </c>
      <c r="F28" s="811"/>
      <c r="G28" s="811"/>
      <c r="H28" s="799">
        <v>0</v>
      </c>
      <c r="I28" s="811">
        <v>17</v>
      </c>
      <c r="J28" s="811">
        <v>411.73999999999995</v>
      </c>
      <c r="K28" s="799">
        <v>1</v>
      </c>
      <c r="L28" s="811">
        <v>17</v>
      </c>
      <c r="M28" s="812">
        <v>411.73999999999995</v>
      </c>
    </row>
    <row r="29" spans="1:13" ht="14.4" customHeight="1" x14ac:dyDescent="0.3">
      <c r="A29" s="793" t="s">
        <v>1160</v>
      </c>
      <c r="B29" s="794" t="s">
        <v>1489</v>
      </c>
      <c r="C29" s="794" t="s">
        <v>1254</v>
      </c>
      <c r="D29" s="794" t="s">
        <v>809</v>
      </c>
      <c r="E29" s="794" t="s">
        <v>1255</v>
      </c>
      <c r="F29" s="811"/>
      <c r="G29" s="811"/>
      <c r="H29" s="799"/>
      <c r="I29" s="811">
        <v>2</v>
      </c>
      <c r="J29" s="811">
        <v>0</v>
      </c>
      <c r="K29" s="799"/>
      <c r="L29" s="811">
        <v>2</v>
      </c>
      <c r="M29" s="812">
        <v>0</v>
      </c>
    </row>
    <row r="30" spans="1:13" ht="14.4" customHeight="1" x14ac:dyDescent="0.3">
      <c r="A30" s="793" t="s">
        <v>1161</v>
      </c>
      <c r="B30" s="794" t="s">
        <v>1101</v>
      </c>
      <c r="C30" s="794" t="s">
        <v>955</v>
      </c>
      <c r="D30" s="794" t="s">
        <v>1102</v>
      </c>
      <c r="E30" s="794" t="s">
        <v>1103</v>
      </c>
      <c r="F30" s="811"/>
      <c r="G30" s="811"/>
      <c r="H30" s="799">
        <v>0</v>
      </c>
      <c r="I30" s="811">
        <v>2</v>
      </c>
      <c r="J30" s="811">
        <v>308.72000000000003</v>
      </c>
      <c r="K30" s="799">
        <v>1</v>
      </c>
      <c r="L30" s="811">
        <v>2</v>
      </c>
      <c r="M30" s="812">
        <v>308.72000000000003</v>
      </c>
    </row>
    <row r="31" spans="1:13" ht="14.4" customHeight="1" x14ac:dyDescent="0.3">
      <c r="A31" s="793" t="s">
        <v>1162</v>
      </c>
      <c r="B31" s="794" t="s">
        <v>1101</v>
      </c>
      <c r="C31" s="794" t="s">
        <v>955</v>
      </c>
      <c r="D31" s="794" t="s">
        <v>1102</v>
      </c>
      <c r="E31" s="794" t="s">
        <v>1103</v>
      </c>
      <c r="F31" s="811"/>
      <c r="G31" s="811"/>
      <c r="H31" s="799">
        <v>0</v>
      </c>
      <c r="I31" s="811">
        <v>11</v>
      </c>
      <c r="J31" s="811">
        <v>1697.96</v>
      </c>
      <c r="K31" s="799">
        <v>1</v>
      </c>
      <c r="L31" s="811">
        <v>11</v>
      </c>
      <c r="M31" s="812">
        <v>1697.96</v>
      </c>
    </row>
    <row r="32" spans="1:13" ht="14.4" customHeight="1" x14ac:dyDescent="0.3">
      <c r="A32" s="793" t="s">
        <v>1162</v>
      </c>
      <c r="B32" s="794" t="s">
        <v>1101</v>
      </c>
      <c r="C32" s="794" t="s">
        <v>1194</v>
      </c>
      <c r="D32" s="794" t="s">
        <v>1102</v>
      </c>
      <c r="E32" s="794" t="s">
        <v>1103</v>
      </c>
      <c r="F32" s="811">
        <v>1</v>
      </c>
      <c r="G32" s="811">
        <v>154.36000000000001</v>
      </c>
      <c r="H32" s="799">
        <v>1</v>
      </c>
      <c r="I32" s="811"/>
      <c r="J32" s="811"/>
      <c r="K32" s="799">
        <v>0</v>
      </c>
      <c r="L32" s="811">
        <v>1</v>
      </c>
      <c r="M32" s="812">
        <v>154.36000000000001</v>
      </c>
    </row>
    <row r="33" spans="1:13" ht="14.4" customHeight="1" x14ac:dyDescent="0.3">
      <c r="A33" s="793" t="s">
        <v>1162</v>
      </c>
      <c r="B33" s="794" t="s">
        <v>1490</v>
      </c>
      <c r="C33" s="794" t="s">
        <v>1293</v>
      </c>
      <c r="D33" s="794" t="s">
        <v>1294</v>
      </c>
      <c r="E33" s="794" t="s">
        <v>1295</v>
      </c>
      <c r="F33" s="811"/>
      <c r="G33" s="811"/>
      <c r="H33" s="799">
        <v>0</v>
      </c>
      <c r="I33" s="811">
        <v>1</v>
      </c>
      <c r="J33" s="811">
        <v>141.25</v>
      </c>
      <c r="K33" s="799">
        <v>1</v>
      </c>
      <c r="L33" s="811">
        <v>1</v>
      </c>
      <c r="M33" s="812">
        <v>141.25</v>
      </c>
    </row>
    <row r="34" spans="1:13" ht="14.4" customHeight="1" x14ac:dyDescent="0.3">
      <c r="A34" s="793" t="s">
        <v>1163</v>
      </c>
      <c r="B34" s="794" t="s">
        <v>1489</v>
      </c>
      <c r="C34" s="794" t="s">
        <v>1252</v>
      </c>
      <c r="D34" s="794" t="s">
        <v>809</v>
      </c>
      <c r="E34" s="794" t="s">
        <v>1253</v>
      </c>
      <c r="F34" s="811"/>
      <c r="G34" s="811"/>
      <c r="H34" s="799">
        <v>0</v>
      </c>
      <c r="I34" s="811">
        <v>1</v>
      </c>
      <c r="J34" s="811">
        <v>24.22</v>
      </c>
      <c r="K34" s="799">
        <v>1</v>
      </c>
      <c r="L34" s="811">
        <v>1</v>
      </c>
      <c r="M34" s="812">
        <v>24.22</v>
      </c>
    </row>
    <row r="35" spans="1:13" ht="14.4" customHeight="1" x14ac:dyDescent="0.3">
      <c r="A35" s="793" t="s">
        <v>1164</v>
      </c>
      <c r="B35" s="794" t="s">
        <v>1101</v>
      </c>
      <c r="C35" s="794" t="s">
        <v>955</v>
      </c>
      <c r="D35" s="794" t="s">
        <v>1102</v>
      </c>
      <c r="E35" s="794" t="s">
        <v>1103</v>
      </c>
      <c r="F35" s="811"/>
      <c r="G35" s="811"/>
      <c r="H35" s="799">
        <v>0</v>
      </c>
      <c r="I35" s="811">
        <v>5</v>
      </c>
      <c r="J35" s="811">
        <v>771.80000000000007</v>
      </c>
      <c r="K35" s="799">
        <v>1</v>
      </c>
      <c r="L35" s="811">
        <v>5</v>
      </c>
      <c r="M35" s="812">
        <v>771.80000000000007</v>
      </c>
    </row>
    <row r="36" spans="1:13" ht="14.4" customHeight="1" x14ac:dyDescent="0.3">
      <c r="A36" s="793" t="s">
        <v>1164</v>
      </c>
      <c r="B36" s="794" t="s">
        <v>1101</v>
      </c>
      <c r="C36" s="794" t="s">
        <v>1194</v>
      </c>
      <c r="D36" s="794" t="s">
        <v>1102</v>
      </c>
      <c r="E36" s="794" t="s">
        <v>1103</v>
      </c>
      <c r="F36" s="811">
        <v>1</v>
      </c>
      <c r="G36" s="811">
        <v>154.36000000000001</v>
      </c>
      <c r="H36" s="799">
        <v>1</v>
      </c>
      <c r="I36" s="811"/>
      <c r="J36" s="811"/>
      <c r="K36" s="799">
        <v>0</v>
      </c>
      <c r="L36" s="811">
        <v>1</v>
      </c>
      <c r="M36" s="812">
        <v>154.36000000000001</v>
      </c>
    </row>
    <row r="37" spans="1:13" ht="14.4" customHeight="1" x14ac:dyDescent="0.3">
      <c r="A37" s="793" t="s">
        <v>1164</v>
      </c>
      <c r="B37" s="794" t="s">
        <v>1489</v>
      </c>
      <c r="C37" s="794" t="s">
        <v>1207</v>
      </c>
      <c r="D37" s="794" t="s">
        <v>809</v>
      </c>
      <c r="E37" s="794" t="s">
        <v>1208</v>
      </c>
      <c r="F37" s="811"/>
      <c r="G37" s="811"/>
      <c r="H37" s="799">
        <v>0</v>
      </c>
      <c r="I37" s="811">
        <v>1</v>
      </c>
      <c r="J37" s="811">
        <v>48.42</v>
      </c>
      <c r="K37" s="799">
        <v>1</v>
      </c>
      <c r="L37" s="811">
        <v>1</v>
      </c>
      <c r="M37" s="812">
        <v>48.42</v>
      </c>
    </row>
    <row r="38" spans="1:13" ht="14.4" customHeight="1" x14ac:dyDescent="0.3">
      <c r="A38" s="793" t="s">
        <v>1164</v>
      </c>
      <c r="B38" s="794" t="s">
        <v>1125</v>
      </c>
      <c r="C38" s="794" t="s">
        <v>1310</v>
      </c>
      <c r="D38" s="794" t="s">
        <v>1311</v>
      </c>
      <c r="E38" s="794" t="s">
        <v>1312</v>
      </c>
      <c r="F38" s="811">
        <v>3</v>
      </c>
      <c r="G38" s="811">
        <v>0</v>
      </c>
      <c r="H38" s="799"/>
      <c r="I38" s="811"/>
      <c r="J38" s="811"/>
      <c r="K38" s="799"/>
      <c r="L38" s="811">
        <v>3</v>
      </c>
      <c r="M38" s="812">
        <v>0</v>
      </c>
    </row>
    <row r="39" spans="1:13" ht="14.4" customHeight="1" x14ac:dyDescent="0.3">
      <c r="A39" s="793" t="s">
        <v>1166</v>
      </c>
      <c r="B39" s="794" t="s">
        <v>1101</v>
      </c>
      <c r="C39" s="794" t="s">
        <v>955</v>
      </c>
      <c r="D39" s="794" t="s">
        <v>1102</v>
      </c>
      <c r="E39" s="794" t="s">
        <v>1103</v>
      </c>
      <c r="F39" s="811"/>
      <c r="G39" s="811"/>
      <c r="H39" s="799">
        <v>0</v>
      </c>
      <c r="I39" s="811">
        <v>3</v>
      </c>
      <c r="J39" s="811">
        <v>463.08000000000004</v>
      </c>
      <c r="K39" s="799">
        <v>1</v>
      </c>
      <c r="L39" s="811">
        <v>3</v>
      </c>
      <c r="M39" s="812">
        <v>463.08000000000004</v>
      </c>
    </row>
    <row r="40" spans="1:13" ht="14.4" customHeight="1" x14ac:dyDescent="0.3">
      <c r="A40" s="793" t="s">
        <v>1167</v>
      </c>
      <c r="B40" s="794" t="s">
        <v>1101</v>
      </c>
      <c r="C40" s="794" t="s">
        <v>1190</v>
      </c>
      <c r="D40" s="794" t="s">
        <v>1102</v>
      </c>
      <c r="E40" s="794" t="s">
        <v>1191</v>
      </c>
      <c r="F40" s="811">
        <v>2</v>
      </c>
      <c r="G40" s="811">
        <v>0</v>
      </c>
      <c r="H40" s="799"/>
      <c r="I40" s="811"/>
      <c r="J40" s="811"/>
      <c r="K40" s="799"/>
      <c r="L40" s="811">
        <v>2</v>
      </c>
      <c r="M40" s="812">
        <v>0</v>
      </c>
    </row>
    <row r="41" spans="1:13" ht="14.4" customHeight="1" x14ac:dyDescent="0.3">
      <c r="A41" s="793" t="s">
        <v>1168</v>
      </c>
      <c r="B41" s="794" t="s">
        <v>1101</v>
      </c>
      <c r="C41" s="794" t="s">
        <v>955</v>
      </c>
      <c r="D41" s="794" t="s">
        <v>1102</v>
      </c>
      <c r="E41" s="794" t="s">
        <v>1103</v>
      </c>
      <c r="F41" s="811"/>
      <c r="G41" s="811"/>
      <c r="H41" s="799">
        <v>0</v>
      </c>
      <c r="I41" s="811">
        <v>6</v>
      </c>
      <c r="J41" s="811">
        <v>926.16000000000008</v>
      </c>
      <c r="K41" s="799">
        <v>1</v>
      </c>
      <c r="L41" s="811">
        <v>6</v>
      </c>
      <c r="M41" s="812">
        <v>926.16000000000008</v>
      </c>
    </row>
    <row r="42" spans="1:13" ht="14.4" customHeight="1" x14ac:dyDescent="0.3">
      <c r="A42" s="793" t="s">
        <v>1168</v>
      </c>
      <c r="B42" s="794" t="s">
        <v>1489</v>
      </c>
      <c r="C42" s="794" t="s">
        <v>1252</v>
      </c>
      <c r="D42" s="794" t="s">
        <v>809</v>
      </c>
      <c r="E42" s="794" t="s">
        <v>1253</v>
      </c>
      <c r="F42" s="811"/>
      <c r="G42" s="811"/>
      <c r="H42" s="799">
        <v>0</v>
      </c>
      <c r="I42" s="811">
        <v>2</v>
      </c>
      <c r="J42" s="811">
        <v>48.44</v>
      </c>
      <c r="K42" s="799">
        <v>1</v>
      </c>
      <c r="L42" s="811">
        <v>2</v>
      </c>
      <c r="M42" s="812">
        <v>48.44</v>
      </c>
    </row>
    <row r="43" spans="1:13" ht="14.4" customHeight="1" x14ac:dyDescent="0.3">
      <c r="A43" s="793" t="s">
        <v>1169</v>
      </c>
      <c r="B43" s="794" t="s">
        <v>1101</v>
      </c>
      <c r="C43" s="794" t="s">
        <v>955</v>
      </c>
      <c r="D43" s="794" t="s">
        <v>1102</v>
      </c>
      <c r="E43" s="794" t="s">
        <v>1103</v>
      </c>
      <c r="F43" s="811"/>
      <c r="G43" s="811"/>
      <c r="H43" s="799">
        <v>0</v>
      </c>
      <c r="I43" s="811">
        <v>7</v>
      </c>
      <c r="J43" s="811">
        <v>1080.52</v>
      </c>
      <c r="K43" s="799">
        <v>1</v>
      </c>
      <c r="L43" s="811">
        <v>7</v>
      </c>
      <c r="M43" s="812">
        <v>1080.52</v>
      </c>
    </row>
    <row r="44" spans="1:13" ht="14.4" customHeight="1" x14ac:dyDescent="0.3">
      <c r="A44" s="793" t="s">
        <v>1170</v>
      </c>
      <c r="B44" s="794" t="s">
        <v>1101</v>
      </c>
      <c r="C44" s="794" t="s">
        <v>955</v>
      </c>
      <c r="D44" s="794" t="s">
        <v>1102</v>
      </c>
      <c r="E44" s="794" t="s">
        <v>1103</v>
      </c>
      <c r="F44" s="811"/>
      <c r="G44" s="811"/>
      <c r="H44" s="799">
        <v>0</v>
      </c>
      <c r="I44" s="811">
        <v>49</v>
      </c>
      <c r="J44" s="811">
        <v>7563.6399999999994</v>
      </c>
      <c r="K44" s="799">
        <v>1</v>
      </c>
      <c r="L44" s="811">
        <v>49</v>
      </c>
      <c r="M44" s="812">
        <v>7563.6399999999994</v>
      </c>
    </row>
    <row r="45" spans="1:13" ht="14.4" customHeight="1" x14ac:dyDescent="0.3">
      <c r="A45" s="793" t="s">
        <v>1170</v>
      </c>
      <c r="B45" s="794" t="s">
        <v>1101</v>
      </c>
      <c r="C45" s="794" t="s">
        <v>1317</v>
      </c>
      <c r="D45" s="794" t="s">
        <v>1318</v>
      </c>
      <c r="E45" s="794" t="s">
        <v>1319</v>
      </c>
      <c r="F45" s="811"/>
      <c r="G45" s="811"/>
      <c r="H45" s="799">
        <v>0</v>
      </c>
      <c r="I45" s="811">
        <v>2</v>
      </c>
      <c r="J45" s="811">
        <v>222.44</v>
      </c>
      <c r="K45" s="799">
        <v>1</v>
      </c>
      <c r="L45" s="811">
        <v>2</v>
      </c>
      <c r="M45" s="812">
        <v>222.44</v>
      </c>
    </row>
    <row r="46" spans="1:13" ht="14.4" customHeight="1" x14ac:dyDescent="0.3">
      <c r="A46" s="793" t="s">
        <v>1170</v>
      </c>
      <c r="B46" s="794" t="s">
        <v>1492</v>
      </c>
      <c r="C46" s="794" t="s">
        <v>1322</v>
      </c>
      <c r="D46" s="794" t="s">
        <v>1323</v>
      </c>
      <c r="E46" s="794" t="s">
        <v>1324</v>
      </c>
      <c r="F46" s="811"/>
      <c r="G46" s="811"/>
      <c r="H46" s="799">
        <v>0</v>
      </c>
      <c r="I46" s="811">
        <v>1</v>
      </c>
      <c r="J46" s="811">
        <v>141.09</v>
      </c>
      <c r="K46" s="799">
        <v>1</v>
      </c>
      <c r="L46" s="811">
        <v>1</v>
      </c>
      <c r="M46" s="812">
        <v>141.09</v>
      </c>
    </row>
    <row r="47" spans="1:13" ht="14.4" customHeight="1" x14ac:dyDescent="0.3">
      <c r="A47" s="793" t="s">
        <v>1170</v>
      </c>
      <c r="B47" s="794" t="s">
        <v>1489</v>
      </c>
      <c r="C47" s="794" t="s">
        <v>1252</v>
      </c>
      <c r="D47" s="794" t="s">
        <v>809</v>
      </c>
      <c r="E47" s="794" t="s">
        <v>1253</v>
      </c>
      <c r="F47" s="811"/>
      <c r="G47" s="811"/>
      <c r="H47" s="799">
        <v>0</v>
      </c>
      <c r="I47" s="811">
        <v>8</v>
      </c>
      <c r="J47" s="811">
        <v>193.76</v>
      </c>
      <c r="K47" s="799">
        <v>1</v>
      </c>
      <c r="L47" s="811">
        <v>8</v>
      </c>
      <c r="M47" s="812">
        <v>193.76</v>
      </c>
    </row>
    <row r="48" spans="1:13" ht="14.4" customHeight="1" x14ac:dyDescent="0.3">
      <c r="A48" s="793" t="s">
        <v>1170</v>
      </c>
      <c r="B48" s="794" t="s">
        <v>1489</v>
      </c>
      <c r="C48" s="794" t="s">
        <v>1342</v>
      </c>
      <c r="D48" s="794" t="s">
        <v>809</v>
      </c>
      <c r="E48" s="794" t="s">
        <v>1343</v>
      </c>
      <c r="F48" s="811">
        <v>1</v>
      </c>
      <c r="G48" s="811">
        <v>0</v>
      </c>
      <c r="H48" s="799"/>
      <c r="I48" s="811"/>
      <c r="J48" s="811"/>
      <c r="K48" s="799"/>
      <c r="L48" s="811">
        <v>1</v>
      </c>
      <c r="M48" s="812">
        <v>0</v>
      </c>
    </row>
    <row r="49" spans="1:13" ht="14.4" customHeight="1" x14ac:dyDescent="0.3">
      <c r="A49" s="793" t="s">
        <v>1170</v>
      </c>
      <c r="B49" s="794" t="s">
        <v>1489</v>
      </c>
      <c r="C49" s="794" t="s">
        <v>1344</v>
      </c>
      <c r="D49" s="794" t="s">
        <v>809</v>
      </c>
      <c r="E49" s="794" t="s">
        <v>1253</v>
      </c>
      <c r="F49" s="811">
        <v>2</v>
      </c>
      <c r="G49" s="811">
        <v>48.44</v>
      </c>
      <c r="H49" s="799">
        <v>1</v>
      </c>
      <c r="I49" s="811"/>
      <c r="J49" s="811"/>
      <c r="K49" s="799">
        <v>0</v>
      </c>
      <c r="L49" s="811">
        <v>2</v>
      </c>
      <c r="M49" s="812">
        <v>48.44</v>
      </c>
    </row>
    <row r="50" spans="1:13" ht="14.4" customHeight="1" x14ac:dyDescent="0.3">
      <c r="A50" s="793" t="s">
        <v>1170</v>
      </c>
      <c r="B50" s="794" t="s">
        <v>1117</v>
      </c>
      <c r="C50" s="794" t="s">
        <v>865</v>
      </c>
      <c r="D50" s="794" t="s">
        <v>1203</v>
      </c>
      <c r="E50" s="794" t="s">
        <v>1204</v>
      </c>
      <c r="F50" s="811"/>
      <c r="G50" s="811"/>
      <c r="H50" s="799"/>
      <c r="I50" s="811">
        <v>1</v>
      </c>
      <c r="J50" s="811">
        <v>0</v>
      </c>
      <c r="K50" s="799"/>
      <c r="L50" s="811">
        <v>1</v>
      </c>
      <c r="M50" s="812">
        <v>0</v>
      </c>
    </row>
    <row r="51" spans="1:13" ht="14.4" customHeight="1" x14ac:dyDescent="0.3">
      <c r="A51" s="793" t="s">
        <v>1170</v>
      </c>
      <c r="B51" s="794" t="s">
        <v>1493</v>
      </c>
      <c r="C51" s="794" t="s">
        <v>1328</v>
      </c>
      <c r="D51" s="794" t="s">
        <v>1329</v>
      </c>
      <c r="E51" s="794" t="s">
        <v>1330</v>
      </c>
      <c r="F51" s="811">
        <v>1</v>
      </c>
      <c r="G51" s="811">
        <v>115.26</v>
      </c>
      <c r="H51" s="799">
        <v>1</v>
      </c>
      <c r="I51" s="811"/>
      <c r="J51" s="811"/>
      <c r="K51" s="799">
        <v>0</v>
      </c>
      <c r="L51" s="811">
        <v>1</v>
      </c>
      <c r="M51" s="812">
        <v>115.26</v>
      </c>
    </row>
    <row r="52" spans="1:13" ht="14.4" customHeight="1" x14ac:dyDescent="0.3">
      <c r="A52" s="793" t="s">
        <v>1171</v>
      </c>
      <c r="B52" s="794" t="s">
        <v>1101</v>
      </c>
      <c r="C52" s="794" t="s">
        <v>955</v>
      </c>
      <c r="D52" s="794" t="s">
        <v>1102</v>
      </c>
      <c r="E52" s="794" t="s">
        <v>1103</v>
      </c>
      <c r="F52" s="811"/>
      <c r="G52" s="811"/>
      <c r="H52" s="799">
        <v>0</v>
      </c>
      <c r="I52" s="811">
        <v>21</v>
      </c>
      <c r="J52" s="811">
        <v>3241.5600000000009</v>
      </c>
      <c r="K52" s="799">
        <v>1</v>
      </c>
      <c r="L52" s="811">
        <v>21</v>
      </c>
      <c r="M52" s="812">
        <v>3241.5600000000009</v>
      </c>
    </row>
    <row r="53" spans="1:13" ht="14.4" customHeight="1" x14ac:dyDescent="0.3">
      <c r="A53" s="793" t="s">
        <v>1171</v>
      </c>
      <c r="B53" s="794" t="s">
        <v>1489</v>
      </c>
      <c r="C53" s="794" t="s">
        <v>1252</v>
      </c>
      <c r="D53" s="794" t="s">
        <v>809</v>
      </c>
      <c r="E53" s="794" t="s">
        <v>1253</v>
      </c>
      <c r="F53" s="811"/>
      <c r="G53" s="811"/>
      <c r="H53" s="799">
        <v>0</v>
      </c>
      <c r="I53" s="811">
        <v>2</v>
      </c>
      <c r="J53" s="811">
        <v>48.44</v>
      </c>
      <c r="K53" s="799">
        <v>1</v>
      </c>
      <c r="L53" s="811">
        <v>2</v>
      </c>
      <c r="M53" s="812">
        <v>48.44</v>
      </c>
    </row>
    <row r="54" spans="1:13" ht="14.4" customHeight="1" x14ac:dyDescent="0.3">
      <c r="A54" s="793" t="s">
        <v>1172</v>
      </c>
      <c r="B54" s="794" t="s">
        <v>1101</v>
      </c>
      <c r="C54" s="794" t="s">
        <v>955</v>
      </c>
      <c r="D54" s="794" t="s">
        <v>1102</v>
      </c>
      <c r="E54" s="794" t="s">
        <v>1103</v>
      </c>
      <c r="F54" s="811"/>
      <c r="G54" s="811"/>
      <c r="H54" s="799">
        <v>0</v>
      </c>
      <c r="I54" s="811">
        <v>9</v>
      </c>
      <c r="J54" s="811">
        <v>1389.2400000000002</v>
      </c>
      <c r="K54" s="799">
        <v>1</v>
      </c>
      <c r="L54" s="811">
        <v>9</v>
      </c>
      <c r="M54" s="812">
        <v>1389.2400000000002</v>
      </c>
    </row>
    <row r="55" spans="1:13" ht="14.4" customHeight="1" x14ac:dyDescent="0.3">
      <c r="A55" s="793" t="s">
        <v>1172</v>
      </c>
      <c r="B55" s="794" t="s">
        <v>1101</v>
      </c>
      <c r="C55" s="794" t="s">
        <v>1317</v>
      </c>
      <c r="D55" s="794" t="s">
        <v>1318</v>
      </c>
      <c r="E55" s="794" t="s">
        <v>1319</v>
      </c>
      <c r="F55" s="811"/>
      <c r="G55" s="811"/>
      <c r="H55" s="799">
        <v>0</v>
      </c>
      <c r="I55" s="811">
        <v>1</v>
      </c>
      <c r="J55" s="811">
        <v>111.22</v>
      </c>
      <c r="K55" s="799">
        <v>1</v>
      </c>
      <c r="L55" s="811">
        <v>1</v>
      </c>
      <c r="M55" s="812">
        <v>111.22</v>
      </c>
    </row>
    <row r="56" spans="1:13" ht="14.4" customHeight="1" x14ac:dyDescent="0.3">
      <c r="A56" s="793" t="s">
        <v>1172</v>
      </c>
      <c r="B56" s="794" t="s">
        <v>1489</v>
      </c>
      <c r="C56" s="794" t="s">
        <v>1252</v>
      </c>
      <c r="D56" s="794" t="s">
        <v>809</v>
      </c>
      <c r="E56" s="794" t="s">
        <v>1253</v>
      </c>
      <c r="F56" s="811"/>
      <c r="G56" s="811"/>
      <c r="H56" s="799">
        <v>0</v>
      </c>
      <c r="I56" s="811">
        <v>2</v>
      </c>
      <c r="J56" s="811">
        <v>48.44</v>
      </c>
      <c r="K56" s="799">
        <v>1</v>
      </c>
      <c r="L56" s="811">
        <v>2</v>
      </c>
      <c r="M56" s="812">
        <v>48.44</v>
      </c>
    </row>
    <row r="57" spans="1:13" ht="14.4" customHeight="1" x14ac:dyDescent="0.3">
      <c r="A57" s="793" t="s">
        <v>1174</v>
      </c>
      <c r="B57" s="794" t="s">
        <v>1101</v>
      </c>
      <c r="C57" s="794" t="s">
        <v>955</v>
      </c>
      <c r="D57" s="794" t="s">
        <v>1102</v>
      </c>
      <c r="E57" s="794" t="s">
        <v>1103</v>
      </c>
      <c r="F57" s="811"/>
      <c r="G57" s="811"/>
      <c r="H57" s="799">
        <v>0</v>
      </c>
      <c r="I57" s="811">
        <v>4</v>
      </c>
      <c r="J57" s="811">
        <v>617.44000000000005</v>
      </c>
      <c r="K57" s="799">
        <v>1</v>
      </c>
      <c r="L57" s="811">
        <v>4</v>
      </c>
      <c r="M57" s="812">
        <v>617.44000000000005</v>
      </c>
    </row>
    <row r="58" spans="1:13" ht="14.4" customHeight="1" x14ac:dyDescent="0.3">
      <c r="A58" s="793" t="s">
        <v>1174</v>
      </c>
      <c r="B58" s="794" t="s">
        <v>1101</v>
      </c>
      <c r="C58" s="794" t="s">
        <v>1460</v>
      </c>
      <c r="D58" s="794" t="s">
        <v>1461</v>
      </c>
      <c r="E58" s="794" t="s">
        <v>1491</v>
      </c>
      <c r="F58" s="811"/>
      <c r="G58" s="811"/>
      <c r="H58" s="799">
        <v>0</v>
      </c>
      <c r="I58" s="811">
        <v>1</v>
      </c>
      <c r="J58" s="811">
        <v>75.73</v>
      </c>
      <c r="K58" s="799">
        <v>1</v>
      </c>
      <c r="L58" s="811">
        <v>1</v>
      </c>
      <c r="M58" s="812">
        <v>75.73</v>
      </c>
    </row>
    <row r="59" spans="1:13" ht="14.4" customHeight="1" x14ac:dyDescent="0.3">
      <c r="A59" s="793" t="s">
        <v>1174</v>
      </c>
      <c r="B59" s="794" t="s">
        <v>1101</v>
      </c>
      <c r="C59" s="794" t="s">
        <v>1448</v>
      </c>
      <c r="D59" s="794" t="s">
        <v>1102</v>
      </c>
      <c r="E59" s="794" t="s">
        <v>1103</v>
      </c>
      <c r="F59" s="811">
        <v>1</v>
      </c>
      <c r="G59" s="811">
        <v>154.36000000000001</v>
      </c>
      <c r="H59" s="799">
        <v>1</v>
      </c>
      <c r="I59" s="811"/>
      <c r="J59" s="811"/>
      <c r="K59" s="799">
        <v>0</v>
      </c>
      <c r="L59" s="811">
        <v>1</v>
      </c>
      <c r="M59" s="812">
        <v>154.36000000000001</v>
      </c>
    </row>
    <row r="60" spans="1:13" ht="14.4" customHeight="1" x14ac:dyDescent="0.3">
      <c r="A60" s="793" t="s">
        <v>1175</v>
      </c>
      <c r="B60" s="794" t="s">
        <v>1101</v>
      </c>
      <c r="C60" s="794" t="s">
        <v>955</v>
      </c>
      <c r="D60" s="794" t="s">
        <v>1102</v>
      </c>
      <c r="E60" s="794" t="s">
        <v>1103</v>
      </c>
      <c r="F60" s="811"/>
      <c r="G60" s="811"/>
      <c r="H60" s="799">
        <v>0</v>
      </c>
      <c r="I60" s="811">
        <v>12</v>
      </c>
      <c r="J60" s="811">
        <v>1852.3200000000002</v>
      </c>
      <c r="K60" s="799">
        <v>1</v>
      </c>
      <c r="L60" s="811">
        <v>12</v>
      </c>
      <c r="M60" s="812">
        <v>1852.3200000000002</v>
      </c>
    </row>
    <row r="61" spans="1:13" ht="14.4" customHeight="1" x14ac:dyDescent="0.3">
      <c r="A61" s="793" t="s">
        <v>1175</v>
      </c>
      <c r="B61" s="794" t="s">
        <v>1489</v>
      </c>
      <c r="C61" s="794" t="s">
        <v>1252</v>
      </c>
      <c r="D61" s="794" t="s">
        <v>809</v>
      </c>
      <c r="E61" s="794" t="s">
        <v>1253</v>
      </c>
      <c r="F61" s="811"/>
      <c r="G61" s="811"/>
      <c r="H61" s="799">
        <v>0</v>
      </c>
      <c r="I61" s="811">
        <v>3</v>
      </c>
      <c r="J61" s="811">
        <v>72.66</v>
      </c>
      <c r="K61" s="799">
        <v>1</v>
      </c>
      <c r="L61" s="811">
        <v>3</v>
      </c>
      <c r="M61" s="812">
        <v>72.66</v>
      </c>
    </row>
    <row r="62" spans="1:13" ht="14.4" customHeight="1" x14ac:dyDescent="0.3">
      <c r="A62" s="793" t="s">
        <v>1175</v>
      </c>
      <c r="B62" s="794" t="s">
        <v>1489</v>
      </c>
      <c r="C62" s="794" t="s">
        <v>1207</v>
      </c>
      <c r="D62" s="794" t="s">
        <v>809</v>
      </c>
      <c r="E62" s="794" t="s">
        <v>1208</v>
      </c>
      <c r="F62" s="811"/>
      <c r="G62" s="811"/>
      <c r="H62" s="799">
        <v>0</v>
      </c>
      <c r="I62" s="811">
        <v>1</v>
      </c>
      <c r="J62" s="811">
        <v>48.42</v>
      </c>
      <c r="K62" s="799">
        <v>1</v>
      </c>
      <c r="L62" s="811">
        <v>1</v>
      </c>
      <c r="M62" s="812">
        <v>48.42</v>
      </c>
    </row>
    <row r="63" spans="1:13" ht="14.4" customHeight="1" x14ac:dyDescent="0.3">
      <c r="A63" s="793" t="s">
        <v>1176</v>
      </c>
      <c r="B63" s="794" t="s">
        <v>1494</v>
      </c>
      <c r="C63" s="794" t="s">
        <v>1366</v>
      </c>
      <c r="D63" s="794" t="s">
        <v>1367</v>
      </c>
      <c r="E63" s="794" t="s">
        <v>1368</v>
      </c>
      <c r="F63" s="811"/>
      <c r="G63" s="811"/>
      <c r="H63" s="799">
        <v>0</v>
      </c>
      <c r="I63" s="811">
        <v>2</v>
      </c>
      <c r="J63" s="811">
        <v>96.54</v>
      </c>
      <c r="K63" s="799">
        <v>1</v>
      </c>
      <c r="L63" s="811">
        <v>2</v>
      </c>
      <c r="M63" s="812">
        <v>96.54</v>
      </c>
    </row>
    <row r="64" spans="1:13" ht="14.4" customHeight="1" x14ac:dyDescent="0.3">
      <c r="A64" s="793" t="s">
        <v>1176</v>
      </c>
      <c r="B64" s="794" t="s">
        <v>1101</v>
      </c>
      <c r="C64" s="794" t="s">
        <v>955</v>
      </c>
      <c r="D64" s="794" t="s">
        <v>1102</v>
      </c>
      <c r="E64" s="794" t="s">
        <v>1103</v>
      </c>
      <c r="F64" s="811"/>
      <c r="G64" s="811"/>
      <c r="H64" s="799">
        <v>0</v>
      </c>
      <c r="I64" s="811">
        <v>6</v>
      </c>
      <c r="J64" s="811">
        <v>926.16000000000008</v>
      </c>
      <c r="K64" s="799">
        <v>1</v>
      </c>
      <c r="L64" s="811">
        <v>6</v>
      </c>
      <c r="M64" s="812">
        <v>926.16000000000008</v>
      </c>
    </row>
    <row r="65" spans="1:13" ht="14.4" customHeight="1" x14ac:dyDescent="0.3">
      <c r="A65" s="793" t="s">
        <v>1176</v>
      </c>
      <c r="B65" s="794" t="s">
        <v>1495</v>
      </c>
      <c r="C65" s="794" t="s">
        <v>1354</v>
      </c>
      <c r="D65" s="794" t="s">
        <v>1355</v>
      </c>
      <c r="E65" s="794" t="s">
        <v>1356</v>
      </c>
      <c r="F65" s="811"/>
      <c r="G65" s="811"/>
      <c r="H65" s="799">
        <v>0</v>
      </c>
      <c r="I65" s="811">
        <v>1</v>
      </c>
      <c r="J65" s="811">
        <v>42.57</v>
      </c>
      <c r="K65" s="799">
        <v>1</v>
      </c>
      <c r="L65" s="811">
        <v>1</v>
      </c>
      <c r="M65" s="812">
        <v>42.57</v>
      </c>
    </row>
    <row r="66" spans="1:13" ht="14.4" customHeight="1" x14ac:dyDescent="0.3">
      <c r="A66" s="793" t="s">
        <v>1177</v>
      </c>
      <c r="B66" s="794" t="s">
        <v>1085</v>
      </c>
      <c r="C66" s="794" t="s">
        <v>1220</v>
      </c>
      <c r="D66" s="794" t="s">
        <v>885</v>
      </c>
      <c r="E66" s="794" t="s">
        <v>1089</v>
      </c>
      <c r="F66" s="811"/>
      <c r="G66" s="811"/>
      <c r="H66" s="799">
        <v>0</v>
      </c>
      <c r="I66" s="811">
        <v>1</v>
      </c>
      <c r="J66" s="811">
        <v>490.89</v>
      </c>
      <c r="K66" s="799">
        <v>1</v>
      </c>
      <c r="L66" s="811">
        <v>1</v>
      </c>
      <c r="M66" s="812">
        <v>490.89</v>
      </c>
    </row>
    <row r="67" spans="1:13" ht="14.4" customHeight="1" x14ac:dyDescent="0.3">
      <c r="A67" s="793" t="s">
        <v>1177</v>
      </c>
      <c r="B67" s="794" t="s">
        <v>1085</v>
      </c>
      <c r="C67" s="794" t="s">
        <v>1221</v>
      </c>
      <c r="D67" s="794" t="s">
        <v>882</v>
      </c>
      <c r="E67" s="794" t="s">
        <v>1222</v>
      </c>
      <c r="F67" s="811"/>
      <c r="G67" s="811"/>
      <c r="H67" s="799">
        <v>0</v>
      </c>
      <c r="I67" s="811">
        <v>2</v>
      </c>
      <c r="J67" s="811">
        <v>739</v>
      </c>
      <c r="K67" s="799">
        <v>1</v>
      </c>
      <c r="L67" s="811">
        <v>2</v>
      </c>
      <c r="M67" s="812">
        <v>739</v>
      </c>
    </row>
    <row r="68" spans="1:13" ht="14.4" customHeight="1" x14ac:dyDescent="0.3">
      <c r="A68" s="793" t="s">
        <v>1177</v>
      </c>
      <c r="B68" s="794" t="s">
        <v>1101</v>
      </c>
      <c r="C68" s="794" t="s">
        <v>955</v>
      </c>
      <c r="D68" s="794" t="s">
        <v>1102</v>
      </c>
      <c r="E68" s="794" t="s">
        <v>1103</v>
      </c>
      <c r="F68" s="811"/>
      <c r="G68" s="811"/>
      <c r="H68" s="799">
        <v>0</v>
      </c>
      <c r="I68" s="811">
        <v>31</v>
      </c>
      <c r="J68" s="811">
        <v>4785.1600000000017</v>
      </c>
      <c r="K68" s="799">
        <v>1</v>
      </c>
      <c r="L68" s="811">
        <v>31</v>
      </c>
      <c r="M68" s="812">
        <v>4785.1600000000017</v>
      </c>
    </row>
    <row r="69" spans="1:13" ht="14.4" customHeight="1" x14ac:dyDescent="0.3">
      <c r="A69" s="793" t="s">
        <v>1177</v>
      </c>
      <c r="B69" s="794" t="s">
        <v>1113</v>
      </c>
      <c r="C69" s="794" t="s">
        <v>1463</v>
      </c>
      <c r="D69" s="794" t="s">
        <v>1464</v>
      </c>
      <c r="E69" s="794" t="s">
        <v>1465</v>
      </c>
      <c r="F69" s="811"/>
      <c r="G69" s="811"/>
      <c r="H69" s="799">
        <v>0</v>
      </c>
      <c r="I69" s="811">
        <v>1</v>
      </c>
      <c r="J69" s="811">
        <v>846.47</v>
      </c>
      <c r="K69" s="799">
        <v>1</v>
      </c>
      <c r="L69" s="811">
        <v>1</v>
      </c>
      <c r="M69" s="812">
        <v>846.47</v>
      </c>
    </row>
    <row r="70" spans="1:13" ht="14.4" customHeight="1" x14ac:dyDescent="0.3">
      <c r="A70" s="793" t="s">
        <v>1177</v>
      </c>
      <c r="B70" s="794" t="s">
        <v>1489</v>
      </c>
      <c r="C70" s="794" t="s">
        <v>1207</v>
      </c>
      <c r="D70" s="794" t="s">
        <v>809</v>
      </c>
      <c r="E70" s="794" t="s">
        <v>1208</v>
      </c>
      <c r="F70" s="811"/>
      <c r="G70" s="811"/>
      <c r="H70" s="799">
        <v>0</v>
      </c>
      <c r="I70" s="811">
        <v>2</v>
      </c>
      <c r="J70" s="811">
        <v>96.84</v>
      </c>
      <c r="K70" s="799">
        <v>1</v>
      </c>
      <c r="L70" s="811">
        <v>2</v>
      </c>
      <c r="M70" s="812">
        <v>96.84</v>
      </c>
    </row>
    <row r="71" spans="1:13" ht="14.4" customHeight="1" x14ac:dyDescent="0.3">
      <c r="A71" s="793" t="s">
        <v>1177</v>
      </c>
      <c r="B71" s="794" t="s">
        <v>1117</v>
      </c>
      <c r="C71" s="794" t="s">
        <v>865</v>
      </c>
      <c r="D71" s="794" t="s">
        <v>1203</v>
      </c>
      <c r="E71" s="794" t="s">
        <v>1204</v>
      </c>
      <c r="F71" s="811"/>
      <c r="G71" s="811"/>
      <c r="H71" s="799"/>
      <c r="I71" s="811">
        <v>2</v>
      </c>
      <c r="J71" s="811">
        <v>0</v>
      </c>
      <c r="K71" s="799"/>
      <c r="L71" s="811">
        <v>2</v>
      </c>
      <c r="M71" s="812">
        <v>0</v>
      </c>
    </row>
    <row r="72" spans="1:13" ht="14.4" customHeight="1" x14ac:dyDescent="0.3">
      <c r="A72" s="793" t="s">
        <v>1178</v>
      </c>
      <c r="B72" s="794" t="s">
        <v>1101</v>
      </c>
      <c r="C72" s="794" t="s">
        <v>1190</v>
      </c>
      <c r="D72" s="794" t="s">
        <v>1102</v>
      </c>
      <c r="E72" s="794" t="s">
        <v>1191</v>
      </c>
      <c r="F72" s="811">
        <v>3</v>
      </c>
      <c r="G72" s="811">
        <v>0</v>
      </c>
      <c r="H72" s="799"/>
      <c r="I72" s="811"/>
      <c r="J72" s="811"/>
      <c r="K72" s="799"/>
      <c r="L72" s="811">
        <v>3</v>
      </c>
      <c r="M72" s="812">
        <v>0</v>
      </c>
    </row>
    <row r="73" spans="1:13" ht="14.4" customHeight="1" x14ac:dyDescent="0.3">
      <c r="A73" s="793" t="s">
        <v>1178</v>
      </c>
      <c r="B73" s="794" t="s">
        <v>1101</v>
      </c>
      <c r="C73" s="794" t="s">
        <v>955</v>
      </c>
      <c r="D73" s="794" t="s">
        <v>1102</v>
      </c>
      <c r="E73" s="794" t="s">
        <v>1103</v>
      </c>
      <c r="F73" s="811"/>
      <c r="G73" s="811"/>
      <c r="H73" s="799">
        <v>0</v>
      </c>
      <c r="I73" s="811">
        <v>3</v>
      </c>
      <c r="J73" s="811">
        <v>463.08000000000004</v>
      </c>
      <c r="K73" s="799">
        <v>1</v>
      </c>
      <c r="L73" s="811">
        <v>3</v>
      </c>
      <c r="M73" s="812">
        <v>463.08000000000004</v>
      </c>
    </row>
    <row r="74" spans="1:13" ht="14.4" customHeight="1" x14ac:dyDescent="0.3">
      <c r="A74" s="793" t="s">
        <v>1179</v>
      </c>
      <c r="B74" s="794" t="s">
        <v>1101</v>
      </c>
      <c r="C74" s="794" t="s">
        <v>955</v>
      </c>
      <c r="D74" s="794" t="s">
        <v>1102</v>
      </c>
      <c r="E74" s="794" t="s">
        <v>1103</v>
      </c>
      <c r="F74" s="811"/>
      <c r="G74" s="811"/>
      <c r="H74" s="799">
        <v>0</v>
      </c>
      <c r="I74" s="811">
        <v>5</v>
      </c>
      <c r="J74" s="811">
        <v>771.80000000000007</v>
      </c>
      <c r="K74" s="799">
        <v>1</v>
      </c>
      <c r="L74" s="811">
        <v>5</v>
      </c>
      <c r="M74" s="812">
        <v>771.80000000000007</v>
      </c>
    </row>
    <row r="75" spans="1:13" ht="14.4" customHeight="1" x14ac:dyDescent="0.3">
      <c r="A75" s="793" t="s">
        <v>1179</v>
      </c>
      <c r="B75" s="794" t="s">
        <v>1101</v>
      </c>
      <c r="C75" s="794" t="s">
        <v>1371</v>
      </c>
      <c r="D75" s="794" t="s">
        <v>1102</v>
      </c>
      <c r="E75" s="794" t="s">
        <v>1372</v>
      </c>
      <c r="F75" s="811"/>
      <c r="G75" s="811"/>
      <c r="H75" s="799">
        <v>0</v>
      </c>
      <c r="I75" s="811">
        <v>2</v>
      </c>
      <c r="J75" s="811">
        <v>450.12</v>
      </c>
      <c r="K75" s="799">
        <v>1</v>
      </c>
      <c r="L75" s="811">
        <v>2</v>
      </c>
      <c r="M75" s="812">
        <v>450.12</v>
      </c>
    </row>
    <row r="76" spans="1:13" ht="14.4" customHeight="1" x14ac:dyDescent="0.3">
      <c r="A76" s="793" t="s">
        <v>1179</v>
      </c>
      <c r="B76" s="794" t="s">
        <v>1492</v>
      </c>
      <c r="C76" s="794" t="s">
        <v>1374</v>
      </c>
      <c r="D76" s="794" t="s">
        <v>1323</v>
      </c>
      <c r="E76" s="794" t="s">
        <v>1375</v>
      </c>
      <c r="F76" s="811"/>
      <c r="G76" s="811"/>
      <c r="H76" s="799">
        <v>0</v>
      </c>
      <c r="I76" s="811">
        <v>2</v>
      </c>
      <c r="J76" s="811">
        <v>141.08000000000001</v>
      </c>
      <c r="K76" s="799">
        <v>1</v>
      </c>
      <c r="L76" s="811">
        <v>2</v>
      </c>
      <c r="M76" s="812">
        <v>141.08000000000001</v>
      </c>
    </row>
    <row r="77" spans="1:13" ht="14.4" customHeight="1" x14ac:dyDescent="0.3">
      <c r="A77" s="793" t="s">
        <v>1180</v>
      </c>
      <c r="B77" s="794" t="s">
        <v>1101</v>
      </c>
      <c r="C77" s="794" t="s">
        <v>1190</v>
      </c>
      <c r="D77" s="794" t="s">
        <v>1102</v>
      </c>
      <c r="E77" s="794" t="s">
        <v>1191</v>
      </c>
      <c r="F77" s="811">
        <v>3</v>
      </c>
      <c r="G77" s="811">
        <v>0</v>
      </c>
      <c r="H77" s="799"/>
      <c r="I77" s="811"/>
      <c r="J77" s="811"/>
      <c r="K77" s="799"/>
      <c r="L77" s="811">
        <v>3</v>
      </c>
      <c r="M77" s="812">
        <v>0</v>
      </c>
    </row>
    <row r="78" spans="1:13" ht="14.4" customHeight="1" x14ac:dyDescent="0.3">
      <c r="A78" s="793" t="s">
        <v>1180</v>
      </c>
      <c r="B78" s="794" t="s">
        <v>1101</v>
      </c>
      <c r="C78" s="794" t="s">
        <v>955</v>
      </c>
      <c r="D78" s="794" t="s">
        <v>1102</v>
      </c>
      <c r="E78" s="794" t="s">
        <v>1103</v>
      </c>
      <c r="F78" s="811"/>
      <c r="G78" s="811"/>
      <c r="H78" s="799">
        <v>0</v>
      </c>
      <c r="I78" s="811">
        <v>4</v>
      </c>
      <c r="J78" s="811">
        <v>617.44000000000005</v>
      </c>
      <c r="K78" s="799">
        <v>1</v>
      </c>
      <c r="L78" s="811">
        <v>4</v>
      </c>
      <c r="M78" s="812">
        <v>617.44000000000005</v>
      </c>
    </row>
    <row r="79" spans="1:13" ht="14.4" customHeight="1" x14ac:dyDescent="0.3">
      <c r="A79" s="793" t="s">
        <v>1180</v>
      </c>
      <c r="B79" s="794" t="s">
        <v>1113</v>
      </c>
      <c r="C79" s="794" t="s">
        <v>1395</v>
      </c>
      <c r="D79" s="794" t="s">
        <v>1396</v>
      </c>
      <c r="E79" s="794" t="s">
        <v>1397</v>
      </c>
      <c r="F79" s="811">
        <v>1</v>
      </c>
      <c r="G79" s="811">
        <v>846.47</v>
      </c>
      <c r="H79" s="799">
        <v>1</v>
      </c>
      <c r="I79" s="811"/>
      <c r="J79" s="811"/>
      <c r="K79" s="799">
        <v>0</v>
      </c>
      <c r="L79" s="811">
        <v>1</v>
      </c>
      <c r="M79" s="812">
        <v>846.47</v>
      </c>
    </row>
    <row r="80" spans="1:13" ht="14.4" customHeight="1" x14ac:dyDescent="0.3">
      <c r="A80" s="793" t="s">
        <v>1180</v>
      </c>
      <c r="B80" s="794" t="s">
        <v>1489</v>
      </c>
      <c r="C80" s="794" t="s">
        <v>1404</v>
      </c>
      <c r="D80" s="794" t="s">
        <v>809</v>
      </c>
      <c r="E80" s="794" t="s">
        <v>1405</v>
      </c>
      <c r="F80" s="811">
        <v>1</v>
      </c>
      <c r="G80" s="811">
        <v>48.42</v>
      </c>
      <c r="H80" s="799">
        <v>1</v>
      </c>
      <c r="I80" s="811"/>
      <c r="J80" s="811"/>
      <c r="K80" s="799">
        <v>0</v>
      </c>
      <c r="L80" s="811">
        <v>1</v>
      </c>
      <c r="M80" s="812">
        <v>48.42</v>
      </c>
    </row>
    <row r="81" spans="1:13" ht="14.4" customHeight="1" x14ac:dyDescent="0.3">
      <c r="A81" s="793" t="s">
        <v>1180</v>
      </c>
      <c r="B81" s="794" t="s">
        <v>1117</v>
      </c>
      <c r="C81" s="794" t="s">
        <v>865</v>
      </c>
      <c r="D81" s="794" t="s">
        <v>1203</v>
      </c>
      <c r="E81" s="794" t="s">
        <v>1204</v>
      </c>
      <c r="F81" s="811"/>
      <c r="G81" s="811"/>
      <c r="H81" s="799"/>
      <c r="I81" s="811">
        <v>1</v>
      </c>
      <c r="J81" s="811">
        <v>0</v>
      </c>
      <c r="K81" s="799"/>
      <c r="L81" s="811">
        <v>1</v>
      </c>
      <c r="M81" s="812">
        <v>0</v>
      </c>
    </row>
    <row r="82" spans="1:13" ht="14.4" customHeight="1" x14ac:dyDescent="0.3">
      <c r="A82" s="793" t="s">
        <v>1181</v>
      </c>
      <c r="B82" s="794" t="s">
        <v>1101</v>
      </c>
      <c r="C82" s="794" t="s">
        <v>955</v>
      </c>
      <c r="D82" s="794" t="s">
        <v>1102</v>
      </c>
      <c r="E82" s="794" t="s">
        <v>1103</v>
      </c>
      <c r="F82" s="811"/>
      <c r="G82" s="811"/>
      <c r="H82" s="799">
        <v>0</v>
      </c>
      <c r="I82" s="811">
        <v>8</v>
      </c>
      <c r="J82" s="811">
        <v>1234.8800000000001</v>
      </c>
      <c r="K82" s="799">
        <v>1</v>
      </c>
      <c r="L82" s="811">
        <v>8</v>
      </c>
      <c r="M82" s="812">
        <v>1234.8800000000001</v>
      </c>
    </row>
    <row r="83" spans="1:13" ht="14.4" customHeight="1" x14ac:dyDescent="0.3">
      <c r="A83" s="793" t="s">
        <v>1181</v>
      </c>
      <c r="B83" s="794" t="s">
        <v>1101</v>
      </c>
      <c r="C83" s="794" t="s">
        <v>1371</v>
      </c>
      <c r="D83" s="794" t="s">
        <v>1102</v>
      </c>
      <c r="E83" s="794" t="s">
        <v>1372</v>
      </c>
      <c r="F83" s="811"/>
      <c r="G83" s="811"/>
      <c r="H83" s="799">
        <v>0</v>
      </c>
      <c r="I83" s="811">
        <v>1</v>
      </c>
      <c r="J83" s="811">
        <v>225.06</v>
      </c>
      <c r="K83" s="799">
        <v>1</v>
      </c>
      <c r="L83" s="811">
        <v>1</v>
      </c>
      <c r="M83" s="812">
        <v>225.06</v>
      </c>
    </row>
    <row r="84" spans="1:13" ht="14.4" customHeight="1" x14ac:dyDescent="0.3">
      <c r="A84" s="793" t="s">
        <v>1182</v>
      </c>
      <c r="B84" s="794" t="s">
        <v>1101</v>
      </c>
      <c r="C84" s="794" t="s">
        <v>1190</v>
      </c>
      <c r="D84" s="794" t="s">
        <v>1102</v>
      </c>
      <c r="E84" s="794" t="s">
        <v>1191</v>
      </c>
      <c r="F84" s="811">
        <v>1</v>
      </c>
      <c r="G84" s="811">
        <v>0</v>
      </c>
      <c r="H84" s="799"/>
      <c r="I84" s="811"/>
      <c r="J84" s="811"/>
      <c r="K84" s="799"/>
      <c r="L84" s="811">
        <v>1</v>
      </c>
      <c r="M84" s="812">
        <v>0</v>
      </c>
    </row>
    <row r="85" spans="1:13" ht="14.4" customHeight="1" x14ac:dyDescent="0.3">
      <c r="A85" s="793" t="s">
        <v>1182</v>
      </c>
      <c r="B85" s="794" t="s">
        <v>1123</v>
      </c>
      <c r="C85" s="794" t="s">
        <v>1407</v>
      </c>
      <c r="D85" s="794" t="s">
        <v>591</v>
      </c>
      <c r="E85" s="794" t="s">
        <v>1408</v>
      </c>
      <c r="F85" s="811"/>
      <c r="G85" s="811"/>
      <c r="H85" s="799">
        <v>0</v>
      </c>
      <c r="I85" s="811">
        <v>1</v>
      </c>
      <c r="J85" s="811">
        <v>9.4</v>
      </c>
      <c r="K85" s="799">
        <v>1</v>
      </c>
      <c r="L85" s="811">
        <v>1</v>
      </c>
      <c r="M85" s="812">
        <v>9.4</v>
      </c>
    </row>
    <row r="86" spans="1:13" ht="14.4" customHeight="1" x14ac:dyDescent="0.3">
      <c r="A86" s="793" t="s">
        <v>1183</v>
      </c>
      <c r="B86" s="794" t="s">
        <v>1101</v>
      </c>
      <c r="C86" s="794" t="s">
        <v>955</v>
      </c>
      <c r="D86" s="794" t="s">
        <v>1102</v>
      </c>
      <c r="E86" s="794" t="s">
        <v>1103</v>
      </c>
      <c r="F86" s="811"/>
      <c r="G86" s="811"/>
      <c r="H86" s="799">
        <v>0</v>
      </c>
      <c r="I86" s="811">
        <v>6</v>
      </c>
      <c r="J86" s="811">
        <v>926.16000000000008</v>
      </c>
      <c r="K86" s="799">
        <v>1</v>
      </c>
      <c r="L86" s="811">
        <v>6</v>
      </c>
      <c r="M86" s="812">
        <v>926.16000000000008</v>
      </c>
    </row>
    <row r="87" spans="1:13" ht="14.4" customHeight="1" x14ac:dyDescent="0.3">
      <c r="A87" s="793" t="s">
        <v>1184</v>
      </c>
      <c r="B87" s="794" t="s">
        <v>1101</v>
      </c>
      <c r="C87" s="794" t="s">
        <v>955</v>
      </c>
      <c r="D87" s="794" t="s">
        <v>1102</v>
      </c>
      <c r="E87" s="794" t="s">
        <v>1103</v>
      </c>
      <c r="F87" s="811"/>
      <c r="G87" s="811"/>
      <c r="H87" s="799">
        <v>0</v>
      </c>
      <c r="I87" s="811">
        <v>3</v>
      </c>
      <c r="J87" s="811">
        <v>463.08000000000004</v>
      </c>
      <c r="K87" s="799">
        <v>1</v>
      </c>
      <c r="L87" s="811">
        <v>3</v>
      </c>
      <c r="M87" s="812">
        <v>463.08000000000004</v>
      </c>
    </row>
    <row r="88" spans="1:13" ht="14.4" customHeight="1" x14ac:dyDescent="0.3">
      <c r="A88" s="793" t="s">
        <v>1186</v>
      </c>
      <c r="B88" s="794" t="s">
        <v>1083</v>
      </c>
      <c r="C88" s="794" t="s">
        <v>1437</v>
      </c>
      <c r="D88" s="794" t="s">
        <v>1438</v>
      </c>
      <c r="E88" s="794" t="s">
        <v>1439</v>
      </c>
      <c r="F88" s="811"/>
      <c r="G88" s="811"/>
      <c r="H88" s="799">
        <v>0</v>
      </c>
      <c r="I88" s="811">
        <v>21</v>
      </c>
      <c r="J88" s="811">
        <v>4322.6400000000003</v>
      </c>
      <c r="K88" s="799">
        <v>1</v>
      </c>
      <c r="L88" s="811">
        <v>21</v>
      </c>
      <c r="M88" s="812">
        <v>4322.6400000000003</v>
      </c>
    </row>
    <row r="89" spans="1:13" ht="14.4" customHeight="1" thickBot="1" x14ac:dyDescent="0.35">
      <c r="A89" s="801" t="s">
        <v>1186</v>
      </c>
      <c r="B89" s="802" t="s">
        <v>1492</v>
      </c>
      <c r="C89" s="802" t="s">
        <v>1322</v>
      </c>
      <c r="D89" s="802" t="s">
        <v>1323</v>
      </c>
      <c r="E89" s="802" t="s">
        <v>1324</v>
      </c>
      <c r="F89" s="813"/>
      <c r="G89" s="813"/>
      <c r="H89" s="807">
        <v>0</v>
      </c>
      <c r="I89" s="813">
        <v>2</v>
      </c>
      <c r="J89" s="813">
        <v>282.18</v>
      </c>
      <c r="K89" s="807">
        <v>1</v>
      </c>
      <c r="L89" s="813">
        <v>2</v>
      </c>
      <c r="M89" s="814">
        <v>282.18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8" t="s">
        <v>178</v>
      </c>
      <c r="B1" s="549"/>
      <c r="C1" s="549"/>
      <c r="D1" s="549"/>
      <c r="E1" s="549"/>
      <c r="F1" s="549"/>
      <c r="G1" s="519"/>
      <c r="H1" s="550"/>
      <c r="I1" s="550"/>
    </row>
    <row r="2" spans="1:10" ht="14.4" customHeight="1" thickBot="1" x14ac:dyDescent="0.35">
      <c r="A2" s="374" t="s">
        <v>353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434">
        <v>2015</v>
      </c>
      <c r="D3" s="435">
        <v>2016</v>
      </c>
      <c r="E3" s="11"/>
      <c r="F3" s="527">
        <v>2017</v>
      </c>
      <c r="G3" s="545"/>
      <c r="H3" s="545"/>
      <c r="I3" s="528"/>
    </row>
    <row r="4" spans="1:10" ht="14.4" customHeight="1" thickBot="1" x14ac:dyDescent="0.35">
      <c r="A4" s="439" t="s">
        <v>0</v>
      </c>
      <c r="B4" s="440" t="s">
        <v>279</v>
      </c>
      <c r="C4" s="546" t="s">
        <v>94</v>
      </c>
      <c r="D4" s="547"/>
      <c r="E4" s="441"/>
      <c r="F4" s="436" t="s">
        <v>94</v>
      </c>
      <c r="G4" s="437" t="s">
        <v>95</v>
      </c>
      <c r="H4" s="437" t="s">
        <v>69</v>
      </c>
      <c r="I4" s="438" t="s">
        <v>96</v>
      </c>
    </row>
    <row r="5" spans="1:10" ht="14.4" customHeight="1" x14ac:dyDescent="0.3">
      <c r="A5" s="695" t="s">
        <v>566</v>
      </c>
      <c r="B5" s="696" t="s">
        <v>567</v>
      </c>
      <c r="C5" s="697" t="s">
        <v>568</v>
      </c>
      <c r="D5" s="697" t="s">
        <v>568</v>
      </c>
      <c r="E5" s="697"/>
      <c r="F5" s="697" t="s">
        <v>568</v>
      </c>
      <c r="G5" s="697" t="s">
        <v>568</v>
      </c>
      <c r="H5" s="697" t="s">
        <v>568</v>
      </c>
      <c r="I5" s="698" t="s">
        <v>568</v>
      </c>
      <c r="J5" s="699" t="s">
        <v>74</v>
      </c>
    </row>
    <row r="6" spans="1:10" ht="14.4" customHeight="1" x14ac:dyDescent="0.3">
      <c r="A6" s="695" t="s">
        <v>566</v>
      </c>
      <c r="B6" s="696" t="s">
        <v>376</v>
      </c>
      <c r="C6" s="697">
        <v>0.38080000000000003</v>
      </c>
      <c r="D6" s="697">
        <v>0</v>
      </c>
      <c r="E6" s="697"/>
      <c r="F6" s="697">
        <v>0</v>
      </c>
      <c r="G6" s="697">
        <v>0.83333333333333337</v>
      </c>
      <c r="H6" s="697">
        <v>-0.83333333333333337</v>
      </c>
      <c r="I6" s="698">
        <v>0</v>
      </c>
      <c r="J6" s="699" t="s">
        <v>1</v>
      </c>
    </row>
    <row r="7" spans="1:10" ht="14.4" customHeight="1" x14ac:dyDescent="0.3">
      <c r="A7" s="695" t="s">
        <v>566</v>
      </c>
      <c r="B7" s="696" t="s">
        <v>377</v>
      </c>
      <c r="C7" s="697">
        <v>40.045999999999999</v>
      </c>
      <c r="D7" s="697">
        <v>0</v>
      </c>
      <c r="E7" s="697"/>
      <c r="F7" s="697">
        <v>186.81200000000001</v>
      </c>
      <c r="G7" s="697">
        <v>66.666666666666657</v>
      </c>
      <c r="H7" s="697">
        <v>120.14533333333335</v>
      </c>
      <c r="I7" s="698">
        <v>2.8021800000000008</v>
      </c>
      <c r="J7" s="699" t="s">
        <v>1</v>
      </c>
    </row>
    <row r="8" spans="1:10" ht="14.4" customHeight="1" x14ac:dyDescent="0.3">
      <c r="A8" s="695" t="s">
        <v>566</v>
      </c>
      <c r="B8" s="696" t="s">
        <v>378</v>
      </c>
      <c r="C8" s="697">
        <v>0</v>
      </c>
      <c r="D8" s="697">
        <v>0</v>
      </c>
      <c r="E8" s="697"/>
      <c r="F8" s="697">
        <v>0.90249999999999997</v>
      </c>
      <c r="G8" s="697">
        <v>1.6666666666666667</v>
      </c>
      <c r="H8" s="697">
        <v>-0.76416666666666677</v>
      </c>
      <c r="I8" s="698">
        <v>0.54149999999999998</v>
      </c>
      <c r="J8" s="699" t="s">
        <v>1</v>
      </c>
    </row>
    <row r="9" spans="1:10" ht="14.4" customHeight="1" x14ac:dyDescent="0.3">
      <c r="A9" s="695" t="s">
        <v>566</v>
      </c>
      <c r="B9" s="696" t="s">
        <v>379</v>
      </c>
      <c r="C9" s="697">
        <v>0</v>
      </c>
      <c r="D9" s="697">
        <v>0</v>
      </c>
      <c r="E9" s="697"/>
      <c r="F9" s="697">
        <v>0</v>
      </c>
      <c r="G9" s="697">
        <v>0.33333333333333331</v>
      </c>
      <c r="H9" s="697">
        <v>-0.33333333333333331</v>
      </c>
      <c r="I9" s="698">
        <v>0</v>
      </c>
      <c r="J9" s="699" t="s">
        <v>1</v>
      </c>
    </row>
    <row r="10" spans="1:10" ht="14.4" customHeight="1" x14ac:dyDescent="0.3">
      <c r="A10" s="695" t="s">
        <v>566</v>
      </c>
      <c r="B10" s="696" t="s">
        <v>380</v>
      </c>
      <c r="C10" s="697">
        <v>0</v>
      </c>
      <c r="D10" s="697">
        <v>1.1155200000000001</v>
      </c>
      <c r="E10" s="697"/>
      <c r="F10" s="697">
        <v>2.6309499999999999</v>
      </c>
      <c r="G10" s="697">
        <v>0.16666666666666666</v>
      </c>
      <c r="H10" s="697">
        <v>2.4642833333333334</v>
      </c>
      <c r="I10" s="698">
        <v>15.7857</v>
      </c>
      <c r="J10" s="699" t="s">
        <v>1</v>
      </c>
    </row>
    <row r="11" spans="1:10" ht="14.4" customHeight="1" x14ac:dyDescent="0.3">
      <c r="A11" s="695" t="s">
        <v>566</v>
      </c>
      <c r="B11" s="696" t="s">
        <v>381</v>
      </c>
      <c r="C11" s="697" t="s">
        <v>568</v>
      </c>
      <c r="D11" s="697">
        <v>0</v>
      </c>
      <c r="E11" s="697"/>
      <c r="F11" s="697">
        <v>0</v>
      </c>
      <c r="G11" s="697">
        <v>3.6369029013333332E-2</v>
      </c>
      <c r="H11" s="697">
        <v>-3.6369029013333332E-2</v>
      </c>
      <c r="I11" s="698">
        <v>0</v>
      </c>
      <c r="J11" s="699" t="s">
        <v>1</v>
      </c>
    </row>
    <row r="12" spans="1:10" ht="14.4" customHeight="1" x14ac:dyDescent="0.3">
      <c r="A12" s="695" t="s">
        <v>566</v>
      </c>
      <c r="B12" s="696" t="s">
        <v>382</v>
      </c>
      <c r="C12" s="697">
        <v>22.272380000000002</v>
      </c>
      <c r="D12" s="697">
        <v>42.064920000000001</v>
      </c>
      <c r="E12" s="697"/>
      <c r="F12" s="697">
        <v>57.644419999999997</v>
      </c>
      <c r="G12" s="697">
        <v>74.999999999999659</v>
      </c>
      <c r="H12" s="697">
        <v>-17.355579999999662</v>
      </c>
      <c r="I12" s="698">
        <v>0.76859226666667013</v>
      </c>
      <c r="J12" s="699" t="s">
        <v>1</v>
      </c>
    </row>
    <row r="13" spans="1:10" ht="14.4" customHeight="1" x14ac:dyDescent="0.3">
      <c r="A13" s="695" t="s">
        <v>566</v>
      </c>
      <c r="B13" s="696" t="s">
        <v>383</v>
      </c>
      <c r="C13" s="697">
        <v>15.520289999999999</v>
      </c>
      <c r="D13" s="697">
        <v>73.33999</v>
      </c>
      <c r="E13" s="697"/>
      <c r="F13" s="697">
        <v>43.009270000000001</v>
      </c>
      <c r="G13" s="697">
        <v>66.66666666666633</v>
      </c>
      <c r="H13" s="697">
        <v>-23.65739666666633</v>
      </c>
      <c r="I13" s="698">
        <v>0.64513905000000327</v>
      </c>
      <c r="J13" s="699" t="s">
        <v>1</v>
      </c>
    </row>
    <row r="14" spans="1:10" ht="14.4" customHeight="1" x14ac:dyDescent="0.3">
      <c r="A14" s="695" t="s">
        <v>566</v>
      </c>
      <c r="B14" s="696" t="s">
        <v>384</v>
      </c>
      <c r="C14" s="697">
        <v>3.2679999999999998</v>
      </c>
      <c r="D14" s="697">
        <v>4.0819999999999999</v>
      </c>
      <c r="E14" s="697"/>
      <c r="F14" s="697">
        <v>4.2445000000000004</v>
      </c>
      <c r="G14" s="697">
        <v>6.666666666666667</v>
      </c>
      <c r="H14" s="697">
        <v>-2.4221666666666666</v>
      </c>
      <c r="I14" s="698">
        <v>0.63667499999999999</v>
      </c>
      <c r="J14" s="699" t="s">
        <v>1</v>
      </c>
    </row>
    <row r="15" spans="1:10" ht="14.4" customHeight="1" x14ac:dyDescent="0.3">
      <c r="A15" s="695" t="s">
        <v>566</v>
      </c>
      <c r="B15" s="696" t="s">
        <v>385</v>
      </c>
      <c r="C15" s="697">
        <v>21.87088</v>
      </c>
      <c r="D15" s="697">
        <v>43.190350000000002</v>
      </c>
      <c r="E15" s="697"/>
      <c r="F15" s="697">
        <v>74.398809999999997</v>
      </c>
      <c r="G15" s="697">
        <v>83.333333333333172</v>
      </c>
      <c r="H15" s="697">
        <v>-8.9345233333331748</v>
      </c>
      <c r="I15" s="698">
        <v>0.89278572000000167</v>
      </c>
      <c r="J15" s="699" t="s">
        <v>1</v>
      </c>
    </row>
    <row r="16" spans="1:10" ht="14.4" customHeight="1" x14ac:dyDescent="0.3">
      <c r="A16" s="695" t="s">
        <v>566</v>
      </c>
      <c r="B16" s="696" t="s">
        <v>386</v>
      </c>
      <c r="C16" s="697">
        <v>1.6660000000000001</v>
      </c>
      <c r="D16" s="697">
        <v>2.1160000000000001</v>
      </c>
      <c r="E16" s="697"/>
      <c r="F16" s="697">
        <v>1.9200000000000002</v>
      </c>
      <c r="G16" s="697">
        <v>3.3333333333326669</v>
      </c>
      <c r="H16" s="697">
        <v>-1.4133333333326668</v>
      </c>
      <c r="I16" s="698">
        <v>0.5760000000001152</v>
      </c>
      <c r="J16" s="699" t="s">
        <v>1</v>
      </c>
    </row>
    <row r="17" spans="1:10" ht="14.4" customHeight="1" x14ac:dyDescent="0.3">
      <c r="A17" s="695" t="s">
        <v>566</v>
      </c>
      <c r="B17" s="696" t="s">
        <v>387</v>
      </c>
      <c r="C17" s="697">
        <v>20.638259999999995</v>
      </c>
      <c r="D17" s="697">
        <v>19.137219999999999</v>
      </c>
      <c r="E17" s="697"/>
      <c r="F17" s="697">
        <v>18.2483</v>
      </c>
      <c r="G17" s="697">
        <v>39.166666666666167</v>
      </c>
      <c r="H17" s="697">
        <v>-20.918366666666167</v>
      </c>
      <c r="I17" s="698">
        <v>0.46591404255319746</v>
      </c>
      <c r="J17" s="699" t="s">
        <v>1</v>
      </c>
    </row>
    <row r="18" spans="1:10" ht="14.4" customHeight="1" x14ac:dyDescent="0.3">
      <c r="A18" s="695" t="s">
        <v>566</v>
      </c>
      <c r="B18" s="696" t="s">
        <v>388</v>
      </c>
      <c r="C18" s="697">
        <v>0</v>
      </c>
      <c r="D18" s="697">
        <v>4.6916700000000002</v>
      </c>
      <c r="E18" s="697"/>
      <c r="F18" s="697">
        <v>0</v>
      </c>
      <c r="G18" s="697">
        <v>1</v>
      </c>
      <c r="H18" s="697">
        <v>-1</v>
      </c>
      <c r="I18" s="698">
        <v>0</v>
      </c>
      <c r="J18" s="699" t="s">
        <v>1</v>
      </c>
    </row>
    <row r="19" spans="1:10" ht="14.4" customHeight="1" x14ac:dyDescent="0.3">
      <c r="A19" s="695" t="s">
        <v>566</v>
      </c>
      <c r="B19" s="696" t="s">
        <v>389</v>
      </c>
      <c r="C19" s="697">
        <v>0.2782</v>
      </c>
      <c r="D19" s="697">
        <v>0</v>
      </c>
      <c r="E19" s="697"/>
      <c r="F19" s="697">
        <v>0</v>
      </c>
      <c r="G19" s="697">
        <v>0.16666666666666666</v>
      </c>
      <c r="H19" s="697">
        <v>-0.16666666666666666</v>
      </c>
      <c r="I19" s="698">
        <v>0</v>
      </c>
      <c r="J19" s="699" t="s">
        <v>1</v>
      </c>
    </row>
    <row r="20" spans="1:10" ht="14.4" customHeight="1" x14ac:dyDescent="0.3">
      <c r="A20" s="695" t="s">
        <v>566</v>
      </c>
      <c r="B20" s="696" t="s">
        <v>390</v>
      </c>
      <c r="C20" s="697">
        <v>75.797730000000001</v>
      </c>
      <c r="D20" s="697">
        <v>176.6908</v>
      </c>
      <c r="E20" s="697"/>
      <c r="F20" s="697">
        <v>260.97705999999999</v>
      </c>
      <c r="G20" s="697">
        <v>183.25455560938133</v>
      </c>
      <c r="H20" s="697">
        <v>77.722504390618667</v>
      </c>
      <c r="I20" s="698">
        <v>1.4241231773593073</v>
      </c>
      <c r="J20" s="699" t="s">
        <v>1</v>
      </c>
    </row>
    <row r="21" spans="1:10" ht="14.4" customHeight="1" x14ac:dyDescent="0.3">
      <c r="A21" s="695" t="s">
        <v>566</v>
      </c>
      <c r="B21" s="696" t="s">
        <v>569</v>
      </c>
      <c r="C21" s="697">
        <v>201.73854</v>
      </c>
      <c r="D21" s="697">
        <v>366.42846999999995</v>
      </c>
      <c r="E21" s="697"/>
      <c r="F21" s="697">
        <v>650.78781000000004</v>
      </c>
      <c r="G21" s="697">
        <v>528.29092463839265</v>
      </c>
      <c r="H21" s="697">
        <v>122.49688536160738</v>
      </c>
      <c r="I21" s="698">
        <v>1.2318739157699041</v>
      </c>
      <c r="J21" s="699" t="s">
        <v>570</v>
      </c>
    </row>
    <row r="23" spans="1:10" ht="14.4" customHeight="1" x14ac:dyDescent="0.3">
      <c r="A23" s="695" t="s">
        <v>566</v>
      </c>
      <c r="B23" s="696" t="s">
        <v>567</v>
      </c>
      <c r="C23" s="697" t="s">
        <v>568</v>
      </c>
      <c r="D23" s="697" t="s">
        <v>568</v>
      </c>
      <c r="E23" s="697"/>
      <c r="F23" s="697" t="s">
        <v>568</v>
      </c>
      <c r="G23" s="697" t="s">
        <v>568</v>
      </c>
      <c r="H23" s="697" t="s">
        <v>568</v>
      </c>
      <c r="I23" s="698" t="s">
        <v>568</v>
      </c>
      <c r="J23" s="699" t="s">
        <v>74</v>
      </c>
    </row>
    <row r="24" spans="1:10" ht="14.4" customHeight="1" x14ac:dyDescent="0.3">
      <c r="A24" s="695" t="s">
        <v>571</v>
      </c>
      <c r="B24" s="696" t="s">
        <v>572</v>
      </c>
      <c r="C24" s="697" t="s">
        <v>568</v>
      </c>
      <c r="D24" s="697" t="s">
        <v>568</v>
      </c>
      <c r="E24" s="697"/>
      <c r="F24" s="697" t="s">
        <v>568</v>
      </c>
      <c r="G24" s="697" t="s">
        <v>568</v>
      </c>
      <c r="H24" s="697" t="s">
        <v>568</v>
      </c>
      <c r="I24" s="698" t="s">
        <v>568</v>
      </c>
      <c r="J24" s="699" t="s">
        <v>0</v>
      </c>
    </row>
    <row r="25" spans="1:10" ht="14.4" customHeight="1" x14ac:dyDescent="0.3">
      <c r="A25" s="695" t="s">
        <v>571</v>
      </c>
      <c r="B25" s="696" t="s">
        <v>380</v>
      </c>
      <c r="C25" s="697">
        <v>0</v>
      </c>
      <c r="D25" s="697">
        <v>1.1155200000000001</v>
      </c>
      <c r="E25" s="697"/>
      <c r="F25" s="697">
        <v>2.6309499999999999</v>
      </c>
      <c r="G25" s="697">
        <v>0.16666666666666666</v>
      </c>
      <c r="H25" s="697">
        <v>2.4642833333333334</v>
      </c>
      <c r="I25" s="698">
        <v>15.7857</v>
      </c>
      <c r="J25" s="699" t="s">
        <v>1</v>
      </c>
    </row>
    <row r="26" spans="1:10" ht="14.4" customHeight="1" x14ac:dyDescent="0.3">
      <c r="A26" s="695" t="s">
        <v>571</v>
      </c>
      <c r="B26" s="696" t="s">
        <v>382</v>
      </c>
      <c r="C26" s="697">
        <v>3.4703999999999997</v>
      </c>
      <c r="D26" s="697">
        <v>5.6813400000000005</v>
      </c>
      <c r="E26" s="697"/>
      <c r="F26" s="697">
        <v>1.8374999999999999</v>
      </c>
      <c r="G26" s="697">
        <v>5.9375694946691668</v>
      </c>
      <c r="H26" s="697">
        <v>-4.1000694946691674</v>
      </c>
      <c r="I26" s="698">
        <v>0.30947006205986022</v>
      </c>
      <c r="J26" s="699" t="s">
        <v>1</v>
      </c>
    </row>
    <row r="27" spans="1:10" ht="14.4" customHeight="1" x14ac:dyDescent="0.3">
      <c r="A27" s="695" t="s">
        <v>571</v>
      </c>
      <c r="B27" s="696" t="s">
        <v>383</v>
      </c>
      <c r="C27" s="697">
        <v>4.80877</v>
      </c>
      <c r="D27" s="697">
        <v>39.575879999999998</v>
      </c>
      <c r="E27" s="697"/>
      <c r="F27" s="697">
        <v>9.5243500000000001</v>
      </c>
      <c r="G27" s="697">
        <v>17.197850907094665</v>
      </c>
      <c r="H27" s="697">
        <v>-7.6735009070946649</v>
      </c>
      <c r="I27" s="698">
        <v>0.55381047617239776</v>
      </c>
      <c r="J27" s="699" t="s">
        <v>1</v>
      </c>
    </row>
    <row r="28" spans="1:10" ht="14.4" customHeight="1" x14ac:dyDescent="0.3">
      <c r="A28" s="695" t="s">
        <v>571</v>
      </c>
      <c r="B28" s="696" t="s">
        <v>384</v>
      </c>
      <c r="C28" s="697">
        <v>3.2679999999999998</v>
      </c>
      <c r="D28" s="697">
        <v>4.0819999999999999</v>
      </c>
      <c r="E28" s="697"/>
      <c r="F28" s="697">
        <v>4.2445000000000004</v>
      </c>
      <c r="G28" s="697">
        <v>6.666666666666667</v>
      </c>
      <c r="H28" s="697">
        <v>-2.4221666666666666</v>
      </c>
      <c r="I28" s="698">
        <v>0.63667499999999999</v>
      </c>
      <c r="J28" s="699" t="s">
        <v>1</v>
      </c>
    </row>
    <row r="29" spans="1:10" ht="14.4" customHeight="1" x14ac:dyDescent="0.3">
      <c r="A29" s="695" t="s">
        <v>571</v>
      </c>
      <c r="B29" s="696" t="s">
        <v>385</v>
      </c>
      <c r="C29" s="697">
        <v>3.2361599999999999</v>
      </c>
      <c r="D29" s="697">
        <v>2.5735899999999998</v>
      </c>
      <c r="E29" s="697"/>
      <c r="F29" s="697">
        <v>5.0310199999999998</v>
      </c>
      <c r="G29" s="697">
        <v>6.343453868627166</v>
      </c>
      <c r="H29" s="697">
        <v>-1.3124338686271662</v>
      </c>
      <c r="I29" s="698">
        <v>0.79310421486344007</v>
      </c>
      <c r="J29" s="699" t="s">
        <v>1</v>
      </c>
    </row>
    <row r="30" spans="1:10" ht="14.4" customHeight="1" x14ac:dyDescent="0.3">
      <c r="A30" s="695" t="s">
        <v>571</v>
      </c>
      <c r="B30" s="696" t="s">
        <v>386</v>
      </c>
      <c r="C30" s="697">
        <v>0.66500000000000004</v>
      </c>
      <c r="D30" s="697">
        <v>0.49199999999999999</v>
      </c>
      <c r="E30" s="697"/>
      <c r="F30" s="697">
        <v>0.3</v>
      </c>
      <c r="G30" s="697">
        <v>0.44033663961516667</v>
      </c>
      <c r="H30" s="697">
        <v>-0.14033663961516668</v>
      </c>
      <c r="I30" s="698">
        <v>0.68129692832780342</v>
      </c>
      <c r="J30" s="699" t="s">
        <v>1</v>
      </c>
    </row>
    <row r="31" spans="1:10" ht="14.4" customHeight="1" x14ac:dyDescent="0.3">
      <c r="A31" s="695" t="s">
        <v>571</v>
      </c>
      <c r="B31" s="696" t="s">
        <v>387</v>
      </c>
      <c r="C31" s="697">
        <v>3.976</v>
      </c>
      <c r="D31" s="697">
        <v>4.2690199999999994</v>
      </c>
      <c r="E31" s="697"/>
      <c r="F31" s="697">
        <v>1.38</v>
      </c>
      <c r="G31" s="697">
        <v>3.4431875913819998</v>
      </c>
      <c r="H31" s="697">
        <v>-2.0631875913819999</v>
      </c>
      <c r="I31" s="698">
        <v>0.40079140719896306</v>
      </c>
      <c r="J31" s="699" t="s">
        <v>1</v>
      </c>
    </row>
    <row r="32" spans="1:10" ht="14.4" customHeight="1" x14ac:dyDescent="0.3">
      <c r="A32" s="695" t="s">
        <v>571</v>
      </c>
      <c r="B32" s="696" t="s">
        <v>388</v>
      </c>
      <c r="C32" s="697">
        <v>0</v>
      </c>
      <c r="D32" s="697">
        <v>4.6916700000000002</v>
      </c>
      <c r="E32" s="697"/>
      <c r="F32" s="697">
        <v>0</v>
      </c>
      <c r="G32" s="697">
        <v>1</v>
      </c>
      <c r="H32" s="697">
        <v>-1</v>
      </c>
      <c r="I32" s="698">
        <v>0</v>
      </c>
      <c r="J32" s="699" t="s">
        <v>1</v>
      </c>
    </row>
    <row r="33" spans="1:10" ht="14.4" customHeight="1" x14ac:dyDescent="0.3">
      <c r="A33" s="695" t="s">
        <v>571</v>
      </c>
      <c r="B33" s="696" t="s">
        <v>389</v>
      </c>
      <c r="C33" s="697">
        <v>0.2782</v>
      </c>
      <c r="D33" s="697">
        <v>0</v>
      </c>
      <c r="E33" s="697"/>
      <c r="F33" s="697" t="s">
        <v>568</v>
      </c>
      <c r="G33" s="697" t="s">
        <v>568</v>
      </c>
      <c r="H33" s="697" t="s">
        <v>568</v>
      </c>
      <c r="I33" s="698" t="s">
        <v>568</v>
      </c>
      <c r="J33" s="699" t="s">
        <v>1</v>
      </c>
    </row>
    <row r="34" spans="1:10" ht="14.4" customHeight="1" x14ac:dyDescent="0.3">
      <c r="A34" s="695" t="s">
        <v>571</v>
      </c>
      <c r="B34" s="696" t="s">
        <v>390</v>
      </c>
      <c r="C34" s="697">
        <v>0</v>
      </c>
      <c r="D34" s="697" t="s">
        <v>568</v>
      </c>
      <c r="E34" s="697"/>
      <c r="F34" s="697" t="s">
        <v>568</v>
      </c>
      <c r="G34" s="697" t="s">
        <v>568</v>
      </c>
      <c r="H34" s="697" t="s">
        <v>568</v>
      </c>
      <c r="I34" s="698" t="s">
        <v>568</v>
      </c>
      <c r="J34" s="699" t="s">
        <v>1</v>
      </c>
    </row>
    <row r="35" spans="1:10" ht="14.4" customHeight="1" x14ac:dyDescent="0.3">
      <c r="A35" s="695" t="s">
        <v>571</v>
      </c>
      <c r="B35" s="696" t="s">
        <v>573</v>
      </c>
      <c r="C35" s="697">
        <v>19.702530000000003</v>
      </c>
      <c r="D35" s="697">
        <v>62.481020000000001</v>
      </c>
      <c r="E35" s="697"/>
      <c r="F35" s="697">
        <v>24.948319999999995</v>
      </c>
      <c r="G35" s="697">
        <v>41.195731834721499</v>
      </c>
      <c r="H35" s="697">
        <v>-16.247411834721504</v>
      </c>
      <c r="I35" s="698">
        <v>0.60560448592328442</v>
      </c>
      <c r="J35" s="699" t="s">
        <v>574</v>
      </c>
    </row>
    <row r="36" spans="1:10" ht="14.4" customHeight="1" x14ac:dyDescent="0.3">
      <c r="A36" s="695" t="s">
        <v>568</v>
      </c>
      <c r="B36" s="696" t="s">
        <v>568</v>
      </c>
      <c r="C36" s="697" t="s">
        <v>568</v>
      </c>
      <c r="D36" s="697" t="s">
        <v>568</v>
      </c>
      <c r="E36" s="697"/>
      <c r="F36" s="697" t="s">
        <v>568</v>
      </c>
      <c r="G36" s="697" t="s">
        <v>568</v>
      </c>
      <c r="H36" s="697" t="s">
        <v>568</v>
      </c>
      <c r="I36" s="698" t="s">
        <v>568</v>
      </c>
      <c r="J36" s="699" t="s">
        <v>575</v>
      </c>
    </row>
    <row r="37" spans="1:10" ht="14.4" customHeight="1" x14ac:dyDescent="0.3">
      <c r="A37" s="695" t="s">
        <v>576</v>
      </c>
      <c r="B37" s="696" t="s">
        <v>577</v>
      </c>
      <c r="C37" s="697" t="s">
        <v>568</v>
      </c>
      <c r="D37" s="697" t="s">
        <v>568</v>
      </c>
      <c r="E37" s="697"/>
      <c r="F37" s="697" t="s">
        <v>568</v>
      </c>
      <c r="G37" s="697" t="s">
        <v>568</v>
      </c>
      <c r="H37" s="697" t="s">
        <v>568</v>
      </c>
      <c r="I37" s="698" t="s">
        <v>568</v>
      </c>
      <c r="J37" s="699" t="s">
        <v>0</v>
      </c>
    </row>
    <row r="38" spans="1:10" ht="14.4" customHeight="1" x14ac:dyDescent="0.3">
      <c r="A38" s="695" t="s">
        <v>576</v>
      </c>
      <c r="B38" s="696" t="s">
        <v>377</v>
      </c>
      <c r="C38" s="697">
        <v>40.045999999999999</v>
      </c>
      <c r="D38" s="697">
        <v>0</v>
      </c>
      <c r="E38" s="697"/>
      <c r="F38" s="697">
        <v>186.81200000000001</v>
      </c>
      <c r="G38" s="697">
        <v>21.876276187477668</v>
      </c>
      <c r="H38" s="697">
        <v>164.93572381252235</v>
      </c>
      <c r="I38" s="698">
        <v>8.5394789496639376</v>
      </c>
      <c r="J38" s="699" t="s">
        <v>1</v>
      </c>
    </row>
    <row r="39" spans="1:10" ht="14.4" customHeight="1" x14ac:dyDescent="0.3">
      <c r="A39" s="695" t="s">
        <v>576</v>
      </c>
      <c r="B39" s="696" t="s">
        <v>378</v>
      </c>
      <c r="C39" s="697">
        <v>0</v>
      </c>
      <c r="D39" s="697">
        <v>0</v>
      </c>
      <c r="E39" s="697"/>
      <c r="F39" s="697">
        <v>0.90249999999999997</v>
      </c>
      <c r="G39" s="697">
        <v>1.6666666666666667</v>
      </c>
      <c r="H39" s="697">
        <v>-0.76416666666666677</v>
      </c>
      <c r="I39" s="698">
        <v>0.54149999999999998</v>
      </c>
      <c r="J39" s="699" t="s">
        <v>1</v>
      </c>
    </row>
    <row r="40" spans="1:10" ht="14.4" customHeight="1" x14ac:dyDescent="0.3">
      <c r="A40" s="695" t="s">
        <v>576</v>
      </c>
      <c r="B40" s="696" t="s">
        <v>382</v>
      </c>
      <c r="C40" s="697">
        <v>8.3064800000000005</v>
      </c>
      <c r="D40" s="697">
        <v>11.954969999999999</v>
      </c>
      <c r="E40" s="697"/>
      <c r="F40" s="697">
        <v>17.604430000000001</v>
      </c>
      <c r="G40" s="697">
        <v>8.4871262651668342</v>
      </c>
      <c r="H40" s="697">
        <v>9.1173037348331665</v>
      </c>
      <c r="I40" s="698">
        <v>2.0742509831923592</v>
      </c>
      <c r="J40" s="699" t="s">
        <v>1</v>
      </c>
    </row>
    <row r="41" spans="1:10" ht="14.4" customHeight="1" x14ac:dyDescent="0.3">
      <c r="A41" s="695" t="s">
        <v>576</v>
      </c>
      <c r="B41" s="696" t="s">
        <v>383</v>
      </c>
      <c r="C41" s="697">
        <v>1.3935200000000001</v>
      </c>
      <c r="D41" s="697">
        <v>3.2656999999999998</v>
      </c>
      <c r="E41" s="697"/>
      <c r="F41" s="697">
        <v>11.10399</v>
      </c>
      <c r="G41" s="697">
        <v>11.235583730027166</v>
      </c>
      <c r="H41" s="697">
        <v>-0.13159373002716634</v>
      </c>
      <c r="I41" s="698">
        <v>0.98828777096151388</v>
      </c>
      <c r="J41" s="699" t="s">
        <v>1</v>
      </c>
    </row>
    <row r="42" spans="1:10" ht="14.4" customHeight="1" x14ac:dyDescent="0.3">
      <c r="A42" s="695" t="s">
        <v>576</v>
      </c>
      <c r="B42" s="696" t="s">
        <v>385</v>
      </c>
      <c r="C42" s="697">
        <v>5.0848500000000003</v>
      </c>
      <c r="D42" s="697">
        <v>11.577640000000001</v>
      </c>
      <c r="E42" s="697"/>
      <c r="F42" s="697">
        <v>12.578709999999999</v>
      </c>
      <c r="G42" s="697">
        <v>12.705731594123334</v>
      </c>
      <c r="H42" s="697">
        <v>-0.12702159412333458</v>
      </c>
      <c r="I42" s="698">
        <v>0.99000281147273061</v>
      </c>
      <c r="J42" s="699" t="s">
        <v>1</v>
      </c>
    </row>
    <row r="43" spans="1:10" ht="14.4" customHeight="1" x14ac:dyDescent="0.3">
      <c r="A43" s="695" t="s">
        <v>576</v>
      </c>
      <c r="B43" s="696" t="s">
        <v>386</v>
      </c>
      <c r="C43" s="697">
        <v>0.3</v>
      </c>
      <c r="D43" s="697">
        <v>0.66100000000000003</v>
      </c>
      <c r="E43" s="697"/>
      <c r="F43" s="697">
        <v>0.48</v>
      </c>
      <c r="G43" s="697">
        <v>0.40934024646816664</v>
      </c>
      <c r="H43" s="697">
        <v>7.0659753531833347E-2</v>
      </c>
      <c r="I43" s="698">
        <v>1.1726186324005363</v>
      </c>
      <c r="J43" s="699" t="s">
        <v>1</v>
      </c>
    </row>
    <row r="44" spans="1:10" ht="14.4" customHeight="1" x14ac:dyDescent="0.3">
      <c r="A44" s="695" t="s">
        <v>576</v>
      </c>
      <c r="B44" s="696" t="s">
        <v>387</v>
      </c>
      <c r="C44" s="697">
        <v>5.4047599999999996</v>
      </c>
      <c r="D44" s="697">
        <v>5.68</v>
      </c>
      <c r="E44" s="697"/>
      <c r="F44" s="697">
        <v>1.38</v>
      </c>
      <c r="G44" s="697">
        <v>7.2783587189299999</v>
      </c>
      <c r="H44" s="697">
        <v>-5.89835871893</v>
      </c>
      <c r="I44" s="698">
        <v>0.18960318573070761</v>
      </c>
      <c r="J44" s="699" t="s">
        <v>1</v>
      </c>
    </row>
    <row r="45" spans="1:10" ht="14.4" customHeight="1" x14ac:dyDescent="0.3">
      <c r="A45" s="695" t="s">
        <v>576</v>
      </c>
      <c r="B45" s="696" t="s">
        <v>390</v>
      </c>
      <c r="C45" s="697">
        <v>14.134320000000001</v>
      </c>
      <c r="D45" s="697">
        <v>35.472659999999998</v>
      </c>
      <c r="E45" s="697"/>
      <c r="F45" s="697">
        <v>126.33454999999999</v>
      </c>
      <c r="G45" s="697">
        <v>36.666666666666664</v>
      </c>
      <c r="H45" s="697">
        <v>89.667883333333322</v>
      </c>
      <c r="I45" s="698">
        <v>3.4454877272727273</v>
      </c>
      <c r="J45" s="699" t="s">
        <v>1</v>
      </c>
    </row>
    <row r="46" spans="1:10" ht="14.4" customHeight="1" x14ac:dyDescent="0.3">
      <c r="A46" s="695" t="s">
        <v>576</v>
      </c>
      <c r="B46" s="696" t="s">
        <v>578</v>
      </c>
      <c r="C46" s="697">
        <v>74.669930000000008</v>
      </c>
      <c r="D46" s="697">
        <v>68.611969999999999</v>
      </c>
      <c r="E46" s="697"/>
      <c r="F46" s="697">
        <v>357.19618000000003</v>
      </c>
      <c r="G46" s="697">
        <v>100.32575007552651</v>
      </c>
      <c r="H46" s="697">
        <v>256.87042992447351</v>
      </c>
      <c r="I46" s="698">
        <v>3.5603639118680714</v>
      </c>
      <c r="J46" s="699" t="s">
        <v>574</v>
      </c>
    </row>
    <row r="47" spans="1:10" ht="14.4" customHeight="1" x14ac:dyDescent="0.3">
      <c r="A47" s="695" t="s">
        <v>568</v>
      </c>
      <c r="B47" s="696" t="s">
        <v>568</v>
      </c>
      <c r="C47" s="697" t="s">
        <v>568</v>
      </c>
      <c r="D47" s="697" t="s">
        <v>568</v>
      </c>
      <c r="E47" s="697"/>
      <c r="F47" s="697" t="s">
        <v>568</v>
      </c>
      <c r="G47" s="697" t="s">
        <v>568</v>
      </c>
      <c r="H47" s="697" t="s">
        <v>568</v>
      </c>
      <c r="I47" s="698" t="s">
        <v>568</v>
      </c>
      <c r="J47" s="699" t="s">
        <v>575</v>
      </c>
    </row>
    <row r="48" spans="1:10" ht="14.4" customHeight="1" x14ac:dyDescent="0.3">
      <c r="A48" s="695" t="s">
        <v>579</v>
      </c>
      <c r="B48" s="696" t="s">
        <v>580</v>
      </c>
      <c r="C48" s="697" t="s">
        <v>568</v>
      </c>
      <c r="D48" s="697" t="s">
        <v>568</v>
      </c>
      <c r="E48" s="697"/>
      <c r="F48" s="697" t="s">
        <v>568</v>
      </c>
      <c r="G48" s="697" t="s">
        <v>568</v>
      </c>
      <c r="H48" s="697" t="s">
        <v>568</v>
      </c>
      <c r="I48" s="698" t="s">
        <v>568</v>
      </c>
      <c r="J48" s="699" t="s">
        <v>0</v>
      </c>
    </row>
    <row r="49" spans="1:10" ht="14.4" customHeight="1" x14ac:dyDescent="0.3">
      <c r="A49" s="695" t="s">
        <v>579</v>
      </c>
      <c r="B49" s="696" t="s">
        <v>377</v>
      </c>
      <c r="C49" s="697" t="s">
        <v>568</v>
      </c>
      <c r="D49" s="697">
        <v>0</v>
      </c>
      <c r="E49" s="697"/>
      <c r="F49" s="697">
        <v>0</v>
      </c>
      <c r="G49" s="697">
        <v>24.020807097311664</v>
      </c>
      <c r="H49" s="697">
        <v>-24.020807097311664</v>
      </c>
      <c r="I49" s="698">
        <v>0</v>
      </c>
      <c r="J49" s="699" t="s">
        <v>1</v>
      </c>
    </row>
    <row r="50" spans="1:10" ht="14.4" customHeight="1" x14ac:dyDescent="0.3">
      <c r="A50" s="695" t="s">
        <v>579</v>
      </c>
      <c r="B50" s="696" t="s">
        <v>382</v>
      </c>
      <c r="C50" s="697">
        <v>7.4232699999999996</v>
      </c>
      <c r="D50" s="697">
        <v>14.01853</v>
      </c>
      <c r="E50" s="697"/>
      <c r="F50" s="697">
        <v>23.575520000000001</v>
      </c>
      <c r="G50" s="697">
        <v>32.033859688563666</v>
      </c>
      <c r="H50" s="697">
        <v>-8.4583396885636652</v>
      </c>
      <c r="I50" s="698">
        <v>0.73595627343078618</v>
      </c>
      <c r="J50" s="699" t="s">
        <v>1</v>
      </c>
    </row>
    <row r="51" spans="1:10" ht="14.4" customHeight="1" x14ac:dyDescent="0.3">
      <c r="A51" s="695" t="s">
        <v>579</v>
      </c>
      <c r="B51" s="696" t="s">
        <v>383</v>
      </c>
      <c r="C51" s="697">
        <v>0.7451000000000001</v>
      </c>
      <c r="D51" s="697">
        <v>1.2471000000000001</v>
      </c>
      <c r="E51" s="697"/>
      <c r="F51" s="697">
        <v>3.2376</v>
      </c>
      <c r="G51" s="697">
        <v>3.3470559431381663</v>
      </c>
      <c r="H51" s="697">
        <v>-0.10945594313816631</v>
      </c>
      <c r="I51" s="698">
        <v>0.96729784473349989</v>
      </c>
      <c r="J51" s="699" t="s">
        <v>1</v>
      </c>
    </row>
    <row r="52" spans="1:10" ht="14.4" customHeight="1" x14ac:dyDescent="0.3">
      <c r="A52" s="695" t="s">
        <v>579</v>
      </c>
      <c r="B52" s="696" t="s">
        <v>385</v>
      </c>
      <c r="C52" s="697">
        <v>6.6285999999999996</v>
      </c>
      <c r="D52" s="697">
        <v>19.335640000000001</v>
      </c>
      <c r="E52" s="697"/>
      <c r="F52" s="697">
        <v>23.032969999999999</v>
      </c>
      <c r="G52" s="697">
        <v>26.119649921918334</v>
      </c>
      <c r="H52" s="697">
        <v>-3.0866799219183356</v>
      </c>
      <c r="I52" s="698">
        <v>0.88182537165905339</v>
      </c>
      <c r="J52" s="699" t="s">
        <v>1</v>
      </c>
    </row>
    <row r="53" spans="1:10" ht="14.4" customHeight="1" x14ac:dyDescent="0.3">
      <c r="A53" s="695" t="s">
        <v>579</v>
      </c>
      <c r="B53" s="696" t="s">
        <v>386</v>
      </c>
      <c r="C53" s="697">
        <v>0.36</v>
      </c>
      <c r="D53" s="697">
        <v>0.48299999999999998</v>
      </c>
      <c r="E53" s="697"/>
      <c r="F53" s="697">
        <v>0.24</v>
      </c>
      <c r="G53" s="697">
        <v>1.3394198978056666</v>
      </c>
      <c r="H53" s="697">
        <v>-1.0994198978056666</v>
      </c>
      <c r="I53" s="698">
        <v>0.17918204768585649</v>
      </c>
      <c r="J53" s="699" t="s">
        <v>1</v>
      </c>
    </row>
    <row r="54" spans="1:10" ht="14.4" customHeight="1" x14ac:dyDescent="0.3">
      <c r="A54" s="695" t="s">
        <v>579</v>
      </c>
      <c r="B54" s="696" t="s">
        <v>387</v>
      </c>
      <c r="C54" s="697">
        <v>4.88</v>
      </c>
      <c r="D54" s="697">
        <v>4.6859999999999999</v>
      </c>
      <c r="E54" s="697"/>
      <c r="F54" s="697">
        <v>4.6082999999999998</v>
      </c>
      <c r="G54" s="697">
        <v>10.1758303490485</v>
      </c>
      <c r="H54" s="697">
        <v>-5.5675303490485</v>
      </c>
      <c r="I54" s="698">
        <v>0.45286721986583661</v>
      </c>
      <c r="J54" s="699" t="s">
        <v>1</v>
      </c>
    </row>
    <row r="55" spans="1:10" ht="14.4" customHeight="1" x14ac:dyDescent="0.3">
      <c r="A55" s="695" t="s">
        <v>579</v>
      </c>
      <c r="B55" s="696" t="s">
        <v>390</v>
      </c>
      <c r="C55" s="697">
        <v>5.4801100000000007</v>
      </c>
      <c r="D55" s="697">
        <v>4.9194399999999998</v>
      </c>
      <c r="E55" s="697"/>
      <c r="F55" s="697">
        <v>30.779959999999999</v>
      </c>
      <c r="G55" s="697">
        <v>42.587888942714663</v>
      </c>
      <c r="H55" s="697">
        <v>-11.807928942714664</v>
      </c>
      <c r="I55" s="698">
        <v>0.72273974512806649</v>
      </c>
      <c r="J55" s="699" t="s">
        <v>1</v>
      </c>
    </row>
    <row r="56" spans="1:10" ht="14.4" customHeight="1" x14ac:dyDescent="0.3">
      <c r="A56" s="695" t="s">
        <v>579</v>
      </c>
      <c r="B56" s="696" t="s">
        <v>581</v>
      </c>
      <c r="C56" s="697">
        <v>25.517079999999996</v>
      </c>
      <c r="D56" s="697">
        <v>44.689709999999998</v>
      </c>
      <c r="E56" s="697"/>
      <c r="F56" s="697">
        <v>85.474350000000001</v>
      </c>
      <c r="G56" s="697">
        <v>139.62451184050065</v>
      </c>
      <c r="H56" s="697">
        <v>-54.150161840500644</v>
      </c>
      <c r="I56" s="698">
        <v>0.61217295497255664</v>
      </c>
      <c r="J56" s="699" t="s">
        <v>574</v>
      </c>
    </row>
    <row r="57" spans="1:10" ht="14.4" customHeight="1" x14ac:dyDescent="0.3">
      <c r="A57" s="695" t="s">
        <v>568</v>
      </c>
      <c r="B57" s="696" t="s">
        <v>568</v>
      </c>
      <c r="C57" s="697" t="s">
        <v>568</v>
      </c>
      <c r="D57" s="697" t="s">
        <v>568</v>
      </c>
      <c r="E57" s="697"/>
      <c r="F57" s="697" t="s">
        <v>568</v>
      </c>
      <c r="G57" s="697" t="s">
        <v>568</v>
      </c>
      <c r="H57" s="697" t="s">
        <v>568</v>
      </c>
      <c r="I57" s="698" t="s">
        <v>568</v>
      </c>
      <c r="J57" s="699" t="s">
        <v>575</v>
      </c>
    </row>
    <row r="58" spans="1:10" ht="14.4" customHeight="1" x14ac:dyDescent="0.3">
      <c r="A58" s="695" t="s">
        <v>582</v>
      </c>
      <c r="B58" s="696" t="s">
        <v>583</v>
      </c>
      <c r="C58" s="697" t="s">
        <v>568</v>
      </c>
      <c r="D58" s="697" t="s">
        <v>568</v>
      </c>
      <c r="E58" s="697"/>
      <c r="F58" s="697" t="s">
        <v>568</v>
      </c>
      <c r="G58" s="697" t="s">
        <v>568</v>
      </c>
      <c r="H58" s="697" t="s">
        <v>568</v>
      </c>
      <c r="I58" s="698" t="s">
        <v>568</v>
      </c>
      <c r="J58" s="699" t="s">
        <v>0</v>
      </c>
    </row>
    <row r="59" spans="1:10" ht="14.4" customHeight="1" x14ac:dyDescent="0.3">
      <c r="A59" s="695" t="s">
        <v>582</v>
      </c>
      <c r="B59" s="696" t="s">
        <v>376</v>
      </c>
      <c r="C59" s="697">
        <v>0.38080000000000003</v>
      </c>
      <c r="D59" s="697">
        <v>0</v>
      </c>
      <c r="E59" s="697"/>
      <c r="F59" s="697">
        <v>0</v>
      </c>
      <c r="G59" s="697">
        <v>0.83333333333333337</v>
      </c>
      <c r="H59" s="697">
        <v>-0.83333333333333337</v>
      </c>
      <c r="I59" s="698">
        <v>0</v>
      </c>
      <c r="J59" s="699" t="s">
        <v>1</v>
      </c>
    </row>
    <row r="60" spans="1:10" ht="14.4" customHeight="1" x14ac:dyDescent="0.3">
      <c r="A60" s="695" t="s">
        <v>582</v>
      </c>
      <c r="B60" s="696" t="s">
        <v>377</v>
      </c>
      <c r="C60" s="697" t="s">
        <v>568</v>
      </c>
      <c r="D60" s="697">
        <v>0</v>
      </c>
      <c r="E60" s="697"/>
      <c r="F60" s="697">
        <v>0</v>
      </c>
      <c r="G60" s="697">
        <v>18.474373539807168</v>
      </c>
      <c r="H60" s="697">
        <v>-18.474373539807168</v>
      </c>
      <c r="I60" s="698">
        <v>0</v>
      </c>
      <c r="J60" s="699" t="s">
        <v>1</v>
      </c>
    </row>
    <row r="61" spans="1:10" ht="14.4" customHeight="1" x14ac:dyDescent="0.3">
      <c r="A61" s="695" t="s">
        <v>582</v>
      </c>
      <c r="B61" s="696" t="s">
        <v>379</v>
      </c>
      <c r="C61" s="697">
        <v>0</v>
      </c>
      <c r="D61" s="697">
        <v>0</v>
      </c>
      <c r="E61" s="697"/>
      <c r="F61" s="697">
        <v>0</v>
      </c>
      <c r="G61" s="697">
        <v>0.33333333333333331</v>
      </c>
      <c r="H61" s="697">
        <v>-0.33333333333333331</v>
      </c>
      <c r="I61" s="698">
        <v>0</v>
      </c>
      <c r="J61" s="699" t="s">
        <v>1</v>
      </c>
    </row>
    <row r="62" spans="1:10" ht="14.4" customHeight="1" x14ac:dyDescent="0.3">
      <c r="A62" s="695" t="s">
        <v>582</v>
      </c>
      <c r="B62" s="696" t="s">
        <v>380</v>
      </c>
      <c r="C62" s="697">
        <v>0</v>
      </c>
      <c r="D62" s="697" t="s">
        <v>568</v>
      </c>
      <c r="E62" s="697"/>
      <c r="F62" s="697" t="s">
        <v>568</v>
      </c>
      <c r="G62" s="697" t="s">
        <v>568</v>
      </c>
      <c r="H62" s="697" t="s">
        <v>568</v>
      </c>
      <c r="I62" s="698" t="s">
        <v>568</v>
      </c>
      <c r="J62" s="699" t="s">
        <v>1</v>
      </c>
    </row>
    <row r="63" spans="1:10" ht="14.4" customHeight="1" x14ac:dyDescent="0.3">
      <c r="A63" s="695" t="s">
        <v>582</v>
      </c>
      <c r="B63" s="696" t="s">
        <v>381</v>
      </c>
      <c r="C63" s="697" t="s">
        <v>568</v>
      </c>
      <c r="D63" s="697">
        <v>0</v>
      </c>
      <c r="E63" s="697"/>
      <c r="F63" s="697">
        <v>0</v>
      </c>
      <c r="G63" s="697">
        <v>3.6369029013333332E-2</v>
      </c>
      <c r="H63" s="697">
        <v>-3.6369029013333332E-2</v>
      </c>
      <c r="I63" s="698">
        <v>0</v>
      </c>
      <c r="J63" s="699" t="s">
        <v>1</v>
      </c>
    </row>
    <row r="64" spans="1:10" ht="14.4" customHeight="1" x14ac:dyDescent="0.3">
      <c r="A64" s="695" t="s">
        <v>582</v>
      </c>
      <c r="B64" s="696" t="s">
        <v>382</v>
      </c>
      <c r="C64" s="697">
        <v>3.0722299999999998</v>
      </c>
      <c r="D64" s="697">
        <v>10.410080000000001</v>
      </c>
      <c r="E64" s="697"/>
      <c r="F64" s="697">
        <v>2.3910499999999999</v>
      </c>
      <c r="G64" s="697">
        <v>12.865055039145167</v>
      </c>
      <c r="H64" s="697">
        <v>-10.474005039145167</v>
      </c>
      <c r="I64" s="698">
        <v>0.18585618116087563</v>
      </c>
      <c r="J64" s="699" t="s">
        <v>1</v>
      </c>
    </row>
    <row r="65" spans="1:10" ht="14.4" customHeight="1" x14ac:dyDescent="0.3">
      <c r="A65" s="695" t="s">
        <v>582</v>
      </c>
      <c r="B65" s="696" t="s">
        <v>383</v>
      </c>
      <c r="C65" s="697">
        <v>8.5729000000000006</v>
      </c>
      <c r="D65" s="697">
        <v>29.25131</v>
      </c>
      <c r="E65" s="697"/>
      <c r="F65" s="697">
        <v>16.992229999999999</v>
      </c>
      <c r="G65" s="697">
        <v>33.548450871710337</v>
      </c>
      <c r="H65" s="697">
        <v>-16.556220871710337</v>
      </c>
      <c r="I65" s="698">
        <v>0.50649820061672846</v>
      </c>
      <c r="J65" s="699" t="s">
        <v>1</v>
      </c>
    </row>
    <row r="66" spans="1:10" ht="14.4" customHeight="1" x14ac:dyDescent="0.3">
      <c r="A66" s="695" t="s">
        <v>582</v>
      </c>
      <c r="B66" s="696" t="s">
        <v>385</v>
      </c>
      <c r="C66" s="697">
        <v>6.9212699999999998</v>
      </c>
      <c r="D66" s="697">
        <v>9.7034800000000008</v>
      </c>
      <c r="E66" s="697"/>
      <c r="F66" s="697">
        <v>17.68262</v>
      </c>
      <c r="G66" s="697">
        <v>21.3347634408175</v>
      </c>
      <c r="H66" s="697">
        <v>-3.6521434408175004</v>
      </c>
      <c r="I66" s="698">
        <v>0.82881725166775233</v>
      </c>
      <c r="J66" s="699" t="s">
        <v>1</v>
      </c>
    </row>
    <row r="67" spans="1:10" ht="14.4" customHeight="1" x14ac:dyDescent="0.3">
      <c r="A67" s="695" t="s">
        <v>582</v>
      </c>
      <c r="B67" s="696" t="s">
        <v>386</v>
      </c>
      <c r="C67" s="697">
        <v>0.34099999999999997</v>
      </c>
      <c r="D67" s="697">
        <v>0.48</v>
      </c>
      <c r="E67" s="697"/>
      <c r="F67" s="697">
        <v>0.3</v>
      </c>
      <c r="G67" s="697">
        <v>0.36895100691299998</v>
      </c>
      <c r="H67" s="697">
        <v>-6.895100691299999E-2</v>
      </c>
      <c r="I67" s="698">
        <v>0.81311608961333204</v>
      </c>
      <c r="J67" s="699" t="s">
        <v>1</v>
      </c>
    </row>
    <row r="68" spans="1:10" ht="14.4" customHeight="1" x14ac:dyDescent="0.3">
      <c r="A68" s="695" t="s">
        <v>582</v>
      </c>
      <c r="B68" s="696" t="s">
        <v>387</v>
      </c>
      <c r="C68" s="697">
        <v>6.3774999999999995</v>
      </c>
      <c r="D68" s="697">
        <v>4.5022000000000002</v>
      </c>
      <c r="E68" s="697"/>
      <c r="F68" s="697">
        <v>6.74</v>
      </c>
      <c r="G68" s="697">
        <v>10.000097762613834</v>
      </c>
      <c r="H68" s="697">
        <v>-3.2600977626138334</v>
      </c>
      <c r="I68" s="698">
        <v>0.6739934108642448</v>
      </c>
      <c r="J68" s="699" t="s">
        <v>1</v>
      </c>
    </row>
    <row r="69" spans="1:10" ht="14.4" customHeight="1" x14ac:dyDescent="0.3">
      <c r="A69" s="695" t="s">
        <v>582</v>
      </c>
      <c r="B69" s="696" t="s">
        <v>389</v>
      </c>
      <c r="C69" s="697" t="s">
        <v>568</v>
      </c>
      <c r="D69" s="697">
        <v>0</v>
      </c>
      <c r="E69" s="697"/>
      <c r="F69" s="697">
        <v>0</v>
      </c>
      <c r="G69" s="697">
        <v>0.16666666666666666</v>
      </c>
      <c r="H69" s="697">
        <v>-0.16666666666666666</v>
      </c>
      <c r="I69" s="698">
        <v>0</v>
      </c>
      <c r="J69" s="699" t="s">
        <v>1</v>
      </c>
    </row>
    <row r="70" spans="1:10" ht="14.4" customHeight="1" x14ac:dyDescent="0.3">
      <c r="A70" s="695" t="s">
        <v>582</v>
      </c>
      <c r="B70" s="696" t="s">
        <v>390</v>
      </c>
      <c r="C70" s="697">
        <v>56.183299999999996</v>
      </c>
      <c r="D70" s="697">
        <v>136.2987</v>
      </c>
      <c r="E70" s="697"/>
      <c r="F70" s="697">
        <v>102.91391</v>
      </c>
      <c r="G70" s="697">
        <v>100</v>
      </c>
      <c r="H70" s="697">
        <v>2.9139100000000013</v>
      </c>
      <c r="I70" s="698">
        <v>1.0291391000000001</v>
      </c>
      <c r="J70" s="699" t="s">
        <v>1</v>
      </c>
    </row>
    <row r="71" spans="1:10" ht="14.4" customHeight="1" x14ac:dyDescent="0.3">
      <c r="A71" s="695" t="s">
        <v>582</v>
      </c>
      <c r="B71" s="696" t="s">
        <v>584</v>
      </c>
      <c r="C71" s="697">
        <v>81.84899999999999</v>
      </c>
      <c r="D71" s="697">
        <v>190.64577</v>
      </c>
      <c r="E71" s="697"/>
      <c r="F71" s="697">
        <v>147.01981000000001</v>
      </c>
      <c r="G71" s="697">
        <v>197.96139402335365</v>
      </c>
      <c r="H71" s="697">
        <v>-50.941584023353641</v>
      </c>
      <c r="I71" s="698">
        <v>0.74266909831245165</v>
      </c>
      <c r="J71" s="699" t="s">
        <v>574</v>
      </c>
    </row>
    <row r="72" spans="1:10" ht="14.4" customHeight="1" x14ac:dyDescent="0.3">
      <c r="A72" s="695" t="s">
        <v>568</v>
      </c>
      <c r="B72" s="696" t="s">
        <v>568</v>
      </c>
      <c r="C72" s="697" t="s">
        <v>568</v>
      </c>
      <c r="D72" s="697" t="s">
        <v>568</v>
      </c>
      <c r="E72" s="697"/>
      <c r="F72" s="697" t="s">
        <v>568</v>
      </c>
      <c r="G72" s="697" t="s">
        <v>568</v>
      </c>
      <c r="H72" s="697" t="s">
        <v>568</v>
      </c>
      <c r="I72" s="698" t="s">
        <v>568</v>
      </c>
      <c r="J72" s="699" t="s">
        <v>575</v>
      </c>
    </row>
    <row r="73" spans="1:10" ht="14.4" customHeight="1" x14ac:dyDescent="0.3">
      <c r="A73" s="695" t="s">
        <v>585</v>
      </c>
      <c r="B73" s="696" t="s">
        <v>586</v>
      </c>
      <c r="C73" s="697" t="s">
        <v>568</v>
      </c>
      <c r="D73" s="697" t="s">
        <v>568</v>
      </c>
      <c r="E73" s="697"/>
      <c r="F73" s="697" t="s">
        <v>568</v>
      </c>
      <c r="G73" s="697" t="s">
        <v>568</v>
      </c>
      <c r="H73" s="697" t="s">
        <v>568</v>
      </c>
      <c r="I73" s="698" t="s">
        <v>568</v>
      </c>
      <c r="J73" s="699" t="s">
        <v>0</v>
      </c>
    </row>
    <row r="74" spans="1:10" ht="14.4" customHeight="1" x14ac:dyDescent="0.3">
      <c r="A74" s="695" t="s">
        <v>585</v>
      </c>
      <c r="B74" s="696" t="s">
        <v>377</v>
      </c>
      <c r="C74" s="697" t="s">
        <v>568</v>
      </c>
      <c r="D74" s="697">
        <v>0</v>
      </c>
      <c r="E74" s="697"/>
      <c r="F74" s="697">
        <v>0</v>
      </c>
      <c r="G74" s="697">
        <v>2.2952098420701668</v>
      </c>
      <c r="H74" s="697">
        <v>-2.2952098420701668</v>
      </c>
      <c r="I74" s="698">
        <v>0</v>
      </c>
      <c r="J74" s="699" t="s">
        <v>1</v>
      </c>
    </row>
    <row r="75" spans="1:10" ht="14.4" customHeight="1" x14ac:dyDescent="0.3">
      <c r="A75" s="695" t="s">
        <v>585</v>
      </c>
      <c r="B75" s="696" t="s">
        <v>382</v>
      </c>
      <c r="C75" s="697" t="s">
        <v>568</v>
      </c>
      <c r="D75" s="697">
        <v>0</v>
      </c>
      <c r="E75" s="697"/>
      <c r="F75" s="697">
        <v>12.23592</v>
      </c>
      <c r="G75" s="697">
        <v>15.676389512454833</v>
      </c>
      <c r="H75" s="697">
        <v>-3.4404695124548326</v>
      </c>
      <c r="I75" s="698">
        <v>0.78053176659578449</v>
      </c>
      <c r="J75" s="699" t="s">
        <v>1</v>
      </c>
    </row>
    <row r="76" spans="1:10" ht="14.4" customHeight="1" x14ac:dyDescent="0.3">
      <c r="A76" s="695" t="s">
        <v>585</v>
      </c>
      <c r="B76" s="696" t="s">
        <v>383</v>
      </c>
      <c r="C76" s="697" t="s">
        <v>568</v>
      </c>
      <c r="D76" s="697">
        <v>0</v>
      </c>
      <c r="E76" s="697"/>
      <c r="F76" s="697">
        <v>2.1511</v>
      </c>
      <c r="G76" s="697">
        <v>1.3377252146960001</v>
      </c>
      <c r="H76" s="697">
        <v>0.81337478530399987</v>
      </c>
      <c r="I76" s="698">
        <v>1.6080282978659712</v>
      </c>
      <c r="J76" s="699" t="s">
        <v>1</v>
      </c>
    </row>
    <row r="77" spans="1:10" ht="14.4" customHeight="1" x14ac:dyDescent="0.3">
      <c r="A77" s="695" t="s">
        <v>585</v>
      </c>
      <c r="B77" s="696" t="s">
        <v>385</v>
      </c>
      <c r="C77" s="697" t="s">
        <v>568</v>
      </c>
      <c r="D77" s="697">
        <v>0</v>
      </c>
      <c r="E77" s="697"/>
      <c r="F77" s="697">
        <v>16.07349</v>
      </c>
      <c r="G77" s="697">
        <v>16.829734507846833</v>
      </c>
      <c r="H77" s="697">
        <v>-0.75624450784683361</v>
      </c>
      <c r="I77" s="698">
        <v>0.95506497696120896</v>
      </c>
      <c r="J77" s="699" t="s">
        <v>1</v>
      </c>
    </row>
    <row r="78" spans="1:10" ht="14.4" customHeight="1" x14ac:dyDescent="0.3">
      <c r="A78" s="695" t="s">
        <v>585</v>
      </c>
      <c r="B78" s="696" t="s">
        <v>386</v>
      </c>
      <c r="C78" s="697" t="s">
        <v>568</v>
      </c>
      <c r="D78" s="697">
        <v>0</v>
      </c>
      <c r="E78" s="697"/>
      <c r="F78" s="697">
        <v>0.6</v>
      </c>
      <c r="G78" s="697">
        <v>0.77528554253066673</v>
      </c>
      <c r="H78" s="697">
        <v>-0.17528554253066675</v>
      </c>
      <c r="I78" s="698">
        <v>0.77390840804472594</v>
      </c>
      <c r="J78" s="699" t="s">
        <v>1</v>
      </c>
    </row>
    <row r="79" spans="1:10" ht="14.4" customHeight="1" x14ac:dyDescent="0.3">
      <c r="A79" s="695" t="s">
        <v>585</v>
      </c>
      <c r="B79" s="696" t="s">
        <v>387</v>
      </c>
      <c r="C79" s="697" t="s">
        <v>568</v>
      </c>
      <c r="D79" s="697">
        <v>0</v>
      </c>
      <c r="E79" s="697"/>
      <c r="F79" s="697">
        <v>4.1399999999999997</v>
      </c>
      <c r="G79" s="697">
        <v>8.2691922446918333</v>
      </c>
      <c r="H79" s="697">
        <v>-4.1291922446918337</v>
      </c>
      <c r="I79" s="698">
        <v>0.5006534952259154</v>
      </c>
      <c r="J79" s="699" t="s">
        <v>1</v>
      </c>
    </row>
    <row r="80" spans="1:10" ht="14.4" customHeight="1" x14ac:dyDescent="0.3">
      <c r="A80" s="695" t="s">
        <v>585</v>
      </c>
      <c r="B80" s="696" t="s">
        <v>390</v>
      </c>
      <c r="C80" s="697" t="s">
        <v>568</v>
      </c>
      <c r="D80" s="697">
        <v>0</v>
      </c>
      <c r="E80" s="697"/>
      <c r="F80" s="697">
        <v>0.94864000000000004</v>
      </c>
      <c r="G80" s="697">
        <v>4</v>
      </c>
      <c r="H80" s="697">
        <v>-3.0513599999999999</v>
      </c>
      <c r="I80" s="698">
        <v>0.23716000000000001</v>
      </c>
      <c r="J80" s="699" t="s">
        <v>1</v>
      </c>
    </row>
    <row r="81" spans="1:10" ht="14.4" customHeight="1" x14ac:dyDescent="0.3">
      <c r="A81" s="695" t="s">
        <v>585</v>
      </c>
      <c r="B81" s="696" t="s">
        <v>587</v>
      </c>
      <c r="C81" s="697" t="s">
        <v>568</v>
      </c>
      <c r="D81" s="697">
        <v>0</v>
      </c>
      <c r="E81" s="697"/>
      <c r="F81" s="697">
        <v>36.149149999999999</v>
      </c>
      <c r="G81" s="697">
        <v>49.183536864290332</v>
      </c>
      <c r="H81" s="697">
        <v>-13.034386864290333</v>
      </c>
      <c r="I81" s="698">
        <v>0.73498475922430173</v>
      </c>
      <c r="J81" s="699" t="s">
        <v>574</v>
      </c>
    </row>
    <row r="82" spans="1:10" ht="14.4" customHeight="1" x14ac:dyDescent="0.3">
      <c r="A82" s="695" t="s">
        <v>568</v>
      </c>
      <c r="B82" s="696" t="s">
        <v>568</v>
      </c>
      <c r="C82" s="697" t="s">
        <v>568</v>
      </c>
      <c r="D82" s="697" t="s">
        <v>568</v>
      </c>
      <c r="E82" s="697"/>
      <c r="F82" s="697" t="s">
        <v>568</v>
      </c>
      <c r="G82" s="697" t="s">
        <v>568</v>
      </c>
      <c r="H82" s="697" t="s">
        <v>568</v>
      </c>
      <c r="I82" s="698" t="s">
        <v>568</v>
      </c>
      <c r="J82" s="699" t="s">
        <v>575</v>
      </c>
    </row>
    <row r="83" spans="1:10" ht="14.4" customHeight="1" x14ac:dyDescent="0.3">
      <c r="A83" s="695" t="s">
        <v>566</v>
      </c>
      <c r="B83" s="696" t="s">
        <v>569</v>
      </c>
      <c r="C83" s="697">
        <v>201.73854</v>
      </c>
      <c r="D83" s="697">
        <v>366.42846999999995</v>
      </c>
      <c r="E83" s="697"/>
      <c r="F83" s="697">
        <v>650.78780999999992</v>
      </c>
      <c r="G83" s="697">
        <v>528.29092463839254</v>
      </c>
      <c r="H83" s="697">
        <v>122.49688536160738</v>
      </c>
      <c r="I83" s="698">
        <v>1.2318739157699041</v>
      </c>
      <c r="J83" s="699" t="s">
        <v>570</v>
      </c>
    </row>
  </sheetData>
  <mergeCells count="3">
    <mergeCell ref="A1:I1"/>
    <mergeCell ref="F3:I3"/>
    <mergeCell ref="C4:D4"/>
  </mergeCells>
  <conditionalFormatting sqref="F22 F84:F65537">
    <cfRule type="cellIs" dxfId="45" priority="18" stopIfTrue="1" operator="greaterThan">
      <formula>1</formula>
    </cfRule>
  </conditionalFormatting>
  <conditionalFormatting sqref="H5:H21">
    <cfRule type="expression" dxfId="44" priority="14">
      <formula>$H5&gt;0</formula>
    </cfRule>
  </conditionalFormatting>
  <conditionalFormatting sqref="I5:I21">
    <cfRule type="expression" dxfId="43" priority="15">
      <formula>$I5&gt;1</formula>
    </cfRule>
  </conditionalFormatting>
  <conditionalFormatting sqref="B5:B21">
    <cfRule type="expression" dxfId="42" priority="11">
      <formula>OR($J5="NS",$J5="SumaNS",$J5="Účet")</formula>
    </cfRule>
  </conditionalFormatting>
  <conditionalFormatting sqref="F5:I21 B5:D21">
    <cfRule type="expression" dxfId="41" priority="17">
      <formula>AND($J5&lt;&gt;"",$J5&lt;&gt;"mezeraKL")</formula>
    </cfRule>
  </conditionalFormatting>
  <conditionalFormatting sqref="B5:D21 F5:I21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9" priority="13">
      <formula>OR($J5="SumaNS",$J5="NS")</formula>
    </cfRule>
  </conditionalFormatting>
  <conditionalFormatting sqref="A5:A21">
    <cfRule type="expression" dxfId="38" priority="9">
      <formula>AND($J5&lt;&gt;"mezeraKL",$J5&lt;&gt;"")</formula>
    </cfRule>
  </conditionalFormatting>
  <conditionalFormatting sqref="A5:A21">
    <cfRule type="expression" dxfId="37" priority="10">
      <formula>AND($J5&lt;&gt;"",$J5&lt;&gt;"mezeraKL")</formula>
    </cfRule>
  </conditionalFormatting>
  <conditionalFormatting sqref="H23:H83">
    <cfRule type="expression" dxfId="36" priority="5">
      <formula>$H23&gt;0</formula>
    </cfRule>
  </conditionalFormatting>
  <conditionalFormatting sqref="A23:A83">
    <cfRule type="expression" dxfId="35" priority="2">
      <formula>AND($J23&lt;&gt;"mezeraKL",$J23&lt;&gt;"")</formula>
    </cfRule>
  </conditionalFormatting>
  <conditionalFormatting sqref="I23:I83">
    <cfRule type="expression" dxfId="34" priority="6">
      <formula>$I23&gt;1</formula>
    </cfRule>
  </conditionalFormatting>
  <conditionalFormatting sqref="B23:B83">
    <cfRule type="expression" dxfId="33" priority="1">
      <formula>OR($J23="NS",$J23="SumaNS",$J23="Účet")</formula>
    </cfRule>
  </conditionalFormatting>
  <conditionalFormatting sqref="A23:D83 F23:I83">
    <cfRule type="expression" dxfId="32" priority="8">
      <formula>AND($J23&lt;&gt;"",$J23&lt;&gt;"mezeraKL")</formula>
    </cfRule>
  </conditionalFormatting>
  <conditionalFormatting sqref="B23:D83 F23:I83">
    <cfRule type="expression" dxfId="31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83 F23:I83">
    <cfRule type="expression" dxfId="30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55" t="s">
        <v>1899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11" ht="14.4" customHeight="1" thickBot="1" x14ac:dyDescent="0.35">
      <c r="A2" s="374" t="s">
        <v>353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1"/>
      <c r="D3" s="552"/>
      <c r="E3" s="552"/>
      <c r="F3" s="552"/>
      <c r="G3" s="552"/>
      <c r="H3" s="260" t="s">
        <v>159</v>
      </c>
      <c r="I3" s="203">
        <f>IF(J3&lt;&gt;0,K3/J3,0)</f>
        <v>14.566489744147356</v>
      </c>
      <c r="J3" s="203">
        <f>SUBTOTAL(9,J5:J1048576)</f>
        <v>48053.05</v>
      </c>
      <c r="K3" s="204">
        <f>SUBTOTAL(9,K5:K1048576)</f>
        <v>699964.26000000013</v>
      </c>
    </row>
    <row r="4" spans="1:11" s="330" customFormat="1" ht="14.4" customHeight="1" thickBot="1" x14ac:dyDescent="0.35">
      <c r="A4" s="822" t="s">
        <v>4</v>
      </c>
      <c r="B4" s="823" t="s">
        <v>5</v>
      </c>
      <c r="C4" s="823" t="s">
        <v>0</v>
      </c>
      <c r="D4" s="823" t="s">
        <v>6</v>
      </c>
      <c r="E4" s="823" t="s">
        <v>7</v>
      </c>
      <c r="F4" s="823" t="s">
        <v>1</v>
      </c>
      <c r="G4" s="823" t="s">
        <v>90</v>
      </c>
      <c r="H4" s="702" t="s">
        <v>11</v>
      </c>
      <c r="I4" s="703" t="s">
        <v>184</v>
      </c>
      <c r="J4" s="703" t="s">
        <v>13</v>
      </c>
      <c r="K4" s="704" t="s">
        <v>201</v>
      </c>
    </row>
    <row r="5" spans="1:11" ht="14.4" customHeight="1" x14ac:dyDescent="0.3">
      <c r="A5" s="786" t="s">
        <v>566</v>
      </c>
      <c r="B5" s="787" t="s">
        <v>1053</v>
      </c>
      <c r="C5" s="790" t="s">
        <v>571</v>
      </c>
      <c r="D5" s="824" t="s">
        <v>1054</v>
      </c>
      <c r="E5" s="790" t="s">
        <v>1881</v>
      </c>
      <c r="F5" s="824" t="s">
        <v>1882</v>
      </c>
      <c r="G5" s="790" t="s">
        <v>1497</v>
      </c>
      <c r="H5" s="790" t="s">
        <v>1498</v>
      </c>
      <c r="I5" s="225">
        <v>1.38</v>
      </c>
      <c r="J5" s="225">
        <v>100</v>
      </c>
      <c r="K5" s="810">
        <v>138</v>
      </c>
    </row>
    <row r="6" spans="1:11" ht="14.4" customHeight="1" x14ac:dyDescent="0.3">
      <c r="A6" s="793" t="s">
        <v>566</v>
      </c>
      <c r="B6" s="794" t="s">
        <v>1053</v>
      </c>
      <c r="C6" s="797" t="s">
        <v>571</v>
      </c>
      <c r="D6" s="825" t="s">
        <v>1054</v>
      </c>
      <c r="E6" s="797" t="s">
        <v>1881</v>
      </c>
      <c r="F6" s="825" t="s">
        <v>1882</v>
      </c>
      <c r="G6" s="797" t="s">
        <v>1499</v>
      </c>
      <c r="H6" s="797" t="s">
        <v>1500</v>
      </c>
      <c r="I6" s="811">
        <v>39.11</v>
      </c>
      <c r="J6" s="811">
        <v>10</v>
      </c>
      <c r="K6" s="812">
        <v>391.1</v>
      </c>
    </row>
    <row r="7" spans="1:11" ht="14.4" customHeight="1" x14ac:dyDescent="0.3">
      <c r="A7" s="793" t="s">
        <v>566</v>
      </c>
      <c r="B7" s="794" t="s">
        <v>1053</v>
      </c>
      <c r="C7" s="797" t="s">
        <v>571</v>
      </c>
      <c r="D7" s="825" t="s">
        <v>1054</v>
      </c>
      <c r="E7" s="797" t="s">
        <v>1881</v>
      </c>
      <c r="F7" s="825" t="s">
        <v>1882</v>
      </c>
      <c r="G7" s="797" t="s">
        <v>1501</v>
      </c>
      <c r="H7" s="797" t="s">
        <v>1502</v>
      </c>
      <c r="I7" s="811">
        <v>0.86</v>
      </c>
      <c r="J7" s="811">
        <v>100</v>
      </c>
      <c r="K7" s="812">
        <v>86</v>
      </c>
    </row>
    <row r="8" spans="1:11" ht="14.4" customHeight="1" x14ac:dyDescent="0.3">
      <c r="A8" s="793" t="s">
        <v>566</v>
      </c>
      <c r="B8" s="794" t="s">
        <v>1053</v>
      </c>
      <c r="C8" s="797" t="s">
        <v>571</v>
      </c>
      <c r="D8" s="825" t="s">
        <v>1054</v>
      </c>
      <c r="E8" s="797" t="s">
        <v>1881</v>
      </c>
      <c r="F8" s="825" t="s">
        <v>1882</v>
      </c>
      <c r="G8" s="797" t="s">
        <v>1503</v>
      </c>
      <c r="H8" s="797" t="s">
        <v>1504</v>
      </c>
      <c r="I8" s="811">
        <v>139.18</v>
      </c>
      <c r="J8" s="811">
        <v>5</v>
      </c>
      <c r="K8" s="812">
        <v>695.9</v>
      </c>
    </row>
    <row r="9" spans="1:11" ht="14.4" customHeight="1" x14ac:dyDescent="0.3">
      <c r="A9" s="793" t="s">
        <v>566</v>
      </c>
      <c r="B9" s="794" t="s">
        <v>1053</v>
      </c>
      <c r="C9" s="797" t="s">
        <v>571</v>
      </c>
      <c r="D9" s="825" t="s">
        <v>1054</v>
      </c>
      <c r="E9" s="797" t="s">
        <v>1881</v>
      </c>
      <c r="F9" s="825" t="s">
        <v>1882</v>
      </c>
      <c r="G9" s="797" t="s">
        <v>1505</v>
      </c>
      <c r="H9" s="797" t="s">
        <v>1506</v>
      </c>
      <c r="I9" s="811">
        <v>10.53</v>
      </c>
      <c r="J9" s="811">
        <v>50</v>
      </c>
      <c r="K9" s="812">
        <v>526.5</v>
      </c>
    </row>
    <row r="10" spans="1:11" ht="14.4" customHeight="1" x14ac:dyDescent="0.3">
      <c r="A10" s="793" t="s">
        <v>566</v>
      </c>
      <c r="B10" s="794" t="s">
        <v>1053</v>
      </c>
      <c r="C10" s="797" t="s">
        <v>571</v>
      </c>
      <c r="D10" s="825" t="s">
        <v>1054</v>
      </c>
      <c r="E10" s="797" t="s">
        <v>1883</v>
      </c>
      <c r="F10" s="825" t="s">
        <v>1884</v>
      </c>
      <c r="G10" s="797" t="s">
        <v>1507</v>
      </c>
      <c r="H10" s="797" t="s">
        <v>1508</v>
      </c>
      <c r="I10" s="811">
        <v>0.25</v>
      </c>
      <c r="J10" s="811">
        <v>400</v>
      </c>
      <c r="K10" s="812">
        <v>100</v>
      </c>
    </row>
    <row r="11" spans="1:11" ht="14.4" customHeight="1" x14ac:dyDescent="0.3">
      <c r="A11" s="793" t="s">
        <v>566</v>
      </c>
      <c r="B11" s="794" t="s">
        <v>1053</v>
      </c>
      <c r="C11" s="797" t="s">
        <v>571</v>
      </c>
      <c r="D11" s="825" t="s">
        <v>1054</v>
      </c>
      <c r="E11" s="797" t="s">
        <v>1883</v>
      </c>
      <c r="F11" s="825" t="s">
        <v>1884</v>
      </c>
      <c r="G11" s="797" t="s">
        <v>1509</v>
      </c>
      <c r="H11" s="797" t="s">
        <v>1510</v>
      </c>
      <c r="I11" s="811">
        <v>1.0900000000000001</v>
      </c>
      <c r="J11" s="811">
        <v>800</v>
      </c>
      <c r="K11" s="812">
        <v>872</v>
      </c>
    </row>
    <row r="12" spans="1:11" ht="14.4" customHeight="1" x14ac:dyDescent="0.3">
      <c r="A12" s="793" t="s">
        <v>566</v>
      </c>
      <c r="B12" s="794" t="s">
        <v>1053</v>
      </c>
      <c r="C12" s="797" t="s">
        <v>571</v>
      </c>
      <c r="D12" s="825" t="s">
        <v>1054</v>
      </c>
      <c r="E12" s="797" t="s">
        <v>1883</v>
      </c>
      <c r="F12" s="825" t="s">
        <v>1884</v>
      </c>
      <c r="G12" s="797" t="s">
        <v>1511</v>
      </c>
      <c r="H12" s="797" t="s">
        <v>1512</v>
      </c>
      <c r="I12" s="811">
        <v>6.17</v>
      </c>
      <c r="J12" s="811">
        <v>10</v>
      </c>
      <c r="K12" s="812">
        <v>61.7</v>
      </c>
    </row>
    <row r="13" spans="1:11" ht="14.4" customHeight="1" x14ac:dyDescent="0.3">
      <c r="A13" s="793" t="s">
        <v>566</v>
      </c>
      <c r="B13" s="794" t="s">
        <v>1053</v>
      </c>
      <c r="C13" s="797" t="s">
        <v>571</v>
      </c>
      <c r="D13" s="825" t="s">
        <v>1054</v>
      </c>
      <c r="E13" s="797" t="s">
        <v>1883</v>
      </c>
      <c r="F13" s="825" t="s">
        <v>1884</v>
      </c>
      <c r="G13" s="797" t="s">
        <v>1513</v>
      </c>
      <c r="H13" s="797" t="s">
        <v>1514</v>
      </c>
      <c r="I13" s="811">
        <v>206.05</v>
      </c>
      <c r="J13" s="811">
        <v>2</v>
      </c>
      <c r="K13" s="812">
        <v>412.1</v>
      </c>
    </row>
    <row r="14" spans="1:11" ht="14.4" customHeight="1" x14ac:dyDescent="0.3">
      <c r="A14" s="793" t="s">
        <v>566</v>
      </c>
      <c r="B14" s="794" t="s">
        <v>1053</v>
      </c>
      <c r="C14" s="797" t="s">
        <v>571</v>
      </c>
      <c r="D14" s="825" t="s">
        <v>1054</v>
      </c>
      <c r="E14" s="797" t="s">
        <v>1883</v>
      </c>
      <c r="F14" s="825" t="s">
        <v>1884</v>
      </c>
      <c r="G14" s="797" t="s">
        <v>1515</v>
      </c>
      <c r="H14" s="797" t="s">
        <v>1516</v>
      </c>
      <c r="I14" s="811">
        <v>1.9849999999999999</v>
      </c>
      <c r="J14" s="811">
        <v>100</v>
      </c>
      <c r="K14" s="812">
        <v>198.5</v>
      </c>
    </row>
    <row r="15" spans="1:11" ht="14.4" customHeight="1" x14ac:dyDescent="0.3">
      <c r="A15" s="793" t="s">
        <v>566</v>
      </c>
      <c r="B15" s="794" t="s">
        <v>1053</v>
      </c>
      <c r="C15" s="797" t="s">
        <v>571</v>
      </c>
      <c r="D15" s="825" t="s">
        <v>1054</v>
      </c>
      <c r="E15" s="797" t="s">
        <v>1883</v>
      </c>
      <c r="F15" s="825" t="s">
        <v>1884</v>
      </c>
      <c r="G15" s="797" t="s">
        <v>1517</v>
      </c>
      <c r="H15" s="797" t="s">
        <v>1518</v>
      </c>
      <c r="I15" s="811">
        <v>2.0499999999999998</v>
      </c>
      <c r="J15" s="811">
        <v>10</v>
      </c>
      <c r="K15" s="812">
        <v>20.5</v>
      </c>
    </row>
    <row r="16" spans="1:11" ht="14.4" customHeight="1" x14ac:dyDescent="0.3">
      <c r="A16" s="793" t="s">
        <v>566</v>
      </c>
      <c r="B16" s="794" t="s">
        <v>1053</v>
      </c>
      <c r="C16" s="797" t="s">
        <v>571</v>
      </c>
      <c r="D16" s="825" t="s">
        <v>1054</v>
      </c>
      <c r="E16" s="797" t="s">
        <v>1883</v>
      </c>
      <c r="F16" s="825" t="s">
        <v>1884</v>
      </c>
      <c r="G16" s="797" t="s">
        <v>1519</v>
      </c>
      <c r="H16" s="797" t="s">
        <v>1520</v>
      </c>
      <c r="I16" s="811">
        <v>1.92</v>
      </c>
      <c r="J16" s="811">
        <v>50</v>
      </c>
      <c r="K16" s="812">
        <v>96</v>
      </c>
    </row>
    <row r="17" spans="1:11" ht="14.4" customHeight="1" x14ac:dyDescent="0.3">
      <c r="A17" s="793" t="s">
        <v>566</v>
      </c>
      <c r="B17" s="794" t="s">
        <v>1053</v>
      </c>
      <c r="C17" s="797" t="s">
        <v>571</v>
      </c>
      <c r="D17" s="825" t="s">
        <v>1054</v>
      </c>
      <c r="E17" s="797" t="s">
        <v>1883</v>
      </c>
      <c r="F17" s="825" t="s">
        <v>1884</v>
      </c>
      <c r="G17" s="797" t="s">
        <v>1521</v>
      </c>
      <c r="H17" s="797" t="s">
        <v>1522</v>
      </c>
      <c r="I17" s="811">
        <v>2.165</v>
      </c>
      <c r="J17" s="811">
        <v>150</v>
      </c>
      <c r="K17" s="812">
        <v>324.5</v>
      </c>
    </row>
    <row r="18" spans="1:11" ht="14.4" customHeight="1" x14ac:dyDescent="0.3">
      <c r="A18" s="793" t="s">
        <v>566</v>
      </c>
      <c r="B18" s="794" t="s">
        <v>1053</v>
      </c>
      <c r="C18" s="797" t="s">
        <v>571</v>
      </c>
      <c r="D18" s="825" t="s">
        <v>1054</v>
      </c>
      <c r="E18" s="797" t="s">
        <v>1883</v>
      </c>
      <c r="F18" s="825" t="s">
        <v>1884</v>
      </c>
      <c r="G18" s="797" t="s">
        <v>1523</v>
      </c>
      <c r="H18" s="797" t="s">
        <v>1524</v>
      </c>
      <c r="I18" s="811">
        <v>2.9050000000000002</v>
      </c>
      <c r="J18" s="811">
        <v>200</v>
      </c>
      <c r="K18" s="812">
        <v>581</v>
      </c>
    </row>
    <row r="19" spans="1:11" ht="14.4" customHeight="1" x14ac:dyDescent="0.3">
      <c r="A19" s="793" t="s">
        <v>566</v>
      </c>
      <c r="B19" s="794" t="s">
        <v>1053</v>
      </c>
      <c r="C19" s="797" t="s">
        <v>571</v>
      </c>
      <c r="D19" s="825" t="s">
        <v>1054</v>
      </c>
      <c r="E19" s="797" t="s">
        <v>1883</v>
      </c>
      <c r="F19" s="825" t="s">
        <v>1884</v>
      </c>
      <c r="G19" s="797" t="s">
        <v>1525</v>
      </c>
      <c r="H19" s="797" t="s">
        <v>1526</v>
      </c>
      <c r="I19" s="811">
        <v>4.43</v>
      </c>
      <c r="J19" s="811">
        <v>50</v>
      </c>
      <c r="K19" s="812">
        <v>221.5</v>
      </c>
    </row>
    <row r="20" spans="1:11" ht="14.4" customHeight="1" x14ac:dyDescent="0.3">
      <c r="A20" s="793" t="s">
        <v>566</v>
      </c>
      <c r="B20" s="794" t="s">
        <v>1053</v>
      </c>
      <c r="C20" s="797" t="s">
        <v>571</v>
      </c>
      <c r="D20" s="825" t="s">
        <v>1054</v>
      </c>
      <c r="E20" s="797" t="s">
        <v>1883</v>
      </c>
      <c r="F20" s="825" t="s">
        <v>1884</v>
      </c>
      <c r="G20" s="797" t="s">
        <v>1527</v>
      </c>
      <c r="H20" s="797" t="s">
        <v>1528</v>
      </c>
      <c r="I20" s="811">
        <v>11.74</v>
      </c>
      <c r="J20" s="811">
        <v>30</v>
      </c>
      <c r="K20" s="812">
        <v>352.2</v>
      </c>
    </row>
    <row r="21" spans="1:11" ht="14.4" customHeight="1" x14ac:dyDescent="0.3">
      <c r="A21" s="793" t="s">
        <v>566</v>
      </c>
      <c r="B21" s="794" t="s">
        <v>1053</v>
      </c>
      <c r="C21" s="797" t="s">
        <v>571</v>
      </c>
      <c r="D21" s="825" t="s">
        <v>1054</v>
      </c>
      <c r="E21" s="797" t="s">
        <v>1883</v>
      </c>
      <c r="F21" s="825" t="s">
        <v>1884</v>
      </c>
      <c r="G21" s="797" t="s">
        <v>1529</v>
      </c>
      <c r="H21" s="797" t="s">
        <v>1530</v>
      </c>
      <c r="I21" s="811">
        <v>25.53</v>
      </c>
      <c r="J21" s="811">
        <v>10</v>
      </c>
      <c r="K21" s="812">
        <v>255.3</v>
      </c>
    </row>
    <row r="22" spans="1:11" ht="14.4" customHeight="1" x14ac:dyDescent="0.3">
      <c r="A22" s="793" t="s">
        <v>566</v>
      </c>
      <c r="B22" s="794" t="s">
        <v>1053</v>
      </c>
      <c r="C22" s="797" t="s">
        <v>571</v>
      </c>
      <c r="D22" s="825" t="s">
        <v>1054</v>
      </c>
      <c r="E22" s="797" t="s">
        <v>1883</v>
      </c>
      <c r="F22" s="825" t="s">
        <v>1884</v>
      </c>
      <c r="G22" s="797" t="s">
        <v>1531</v>
      </c>
      <c r="H22" s="797" t="s">
        <v>1532</v>
      </c>
      <c r="I22" s="811">
        <v>13.2</v>
      </c>
      <c r="J22" s="811">
        <v>10</v>
      </c>
      <c r="K22" s="812">
        <v>132</v>
      </c>
    </row>
    <row r="23" spans="1:11" ht="14.4" customHeight="1" x14ac:dyDescent="0.3">
      <c r="A23" s="793" t="s">
        <v>566</v>
      </c>
      <c r="B23" s="794" t="s">
        <v>1053</v>
      </c>
      <c r="C23" s="797" t="s">
        <v>571</v>
      </c>
      <c r="D23" s="825" t="s">
        <v>1054</v>
      </c>
      <c r="E23" s="797" t="s">
        <v>1883</v>
      </c>
      <c r="F23" s="825" t="s">
        <v>1884</v>
      </c>
      <c r="G23" s="797" t="s">
        <v>1533</v>
      </c>
      <c r="H23" s="797" t="s">
        <v>1534</v>
      </c>
      <c r="I23" s="811">
        <v>1.28</v>
      </c>
      <c r="J23" s="811">
        <v>75</v>
      </c>
      <c r="K23" s="812">
        <v>96</v>
      </c>
    </row>
    <row r="24" spans="1:11" ht="14.4" customHeight="1" x14ac:dyDescent="0.3">
      <c r="A24" s="793" t="s">
        <v>566</v>
      </c>
      <c r="B24" s="794" t="s">
        <v>1053</v>
      </c>
      <c r="C24" s="797" t="s">
        <v>571</v>
      </c>
      <c r="D24" s="825" t="s">
        <v>1054</v>
      </c>
      <c r="E24" s="797" t="s">
        <v>1883</v>
      </c>
      <c r="F24" s="825" t="s">
        <v>1884</v>
      </c>
      <c r="G24" s="797" t="s">
        <v>1535</v>
      </c>
      <c r="H24" s="797" t="s">
        <v>1536</v>
      </c>
      <c r="I24" s="811">
        <v>21.23</v>
      </c>
      <c r="J24" s="811">
        <v>50</v>
      </c>
      <c r="K24" s="812">
        <v>1061.5</v>
      </c>
    </row>
    <row r="25" spans="1:11" ht="14.4" customHeight="1" x14ac:dyDescent="0.3">
      <c r="A25" s="793" t="s">
        <v>566</v>
      </c>
      <c r="B25" s="794" t="s">
        <v>1053</v>
      </c>
      <c r="C25" s="797" t="s">
        <v>571</v>
      </c>
      <c r="D25" s="825" t="s">
        <v>1054</v>
      </c>
      <c r="E25" s="797" t="s">
        <v>1883</v>
      </c>
      <c r="F25" s="825" t="s">
        <v>1884</v>
      </c>
      <c r="G25" s="797" t="s">
        <v>1537</v>
      </c>
      <c r="H25" s="797" t="s">
        <v>1538</v>
      </c>
      <c r="I25" s="811">
        <v>75.02</v>
      </c>
      <c r="J25" s="811">
        <v>20</v>
      </c>
      <c r="K25" s="812">
        <v>1500.4</v>
      </c>
    </row>
    <row r="26" spans="1:11" ht="14.4" customHeight="1" x14ac:dyDescent="0.3">
      <c r="A26" s="793" t="s">
        <v>566</v>
      </c>
      <c r="B26" s="794" t="s">
        <v>1053</v>
      </c>
      <c r="C26" s="797" t="s">
        <v>571</v>
      </c>
      <c r="D26" s="825" t="s">
        <v>1054</v>
      </c>
      <c r="E26" s="797" t="s">
        <v>1883</v>
      </c>
      <c r="F26" s="825" t="s">
        <v>1884</v>
      </c>
      <c r="G26" s="797" t="s">
        <v>1539</v>
      </c>
      <c r="H26" s="797" t="s">
        <v>1540</v>
      </c>
      <c r="I26" s="811">
        <v>9.1999999999999993</v>
      </c>
      <c r="J26" s="811">
        <v>150</v>
      </c>
      <c r="K26" s="812">
        <v>1380</v>
      </c>
    </row>
    <row r="27" spans="1:11" ht="14.4" customHeight="1" x14ac:dyDescent="0.3">
      <c r="A27" s="793" t="s">
        <v>566</v>
      </c>
      <c r="B27" s="794" t="s">
        <v>1053</v>
      </c>
      <c r="C27" s="797" t="s">
        <v>571</v>
      </c>
      <c r="D27" s="825" t="s">
        <v>1054</v>
      </c>
      <c r="E27" s="797" t="s">
        <v>1883</v>
      </c>
      <c r="F27" s="825" t="s">
        <v>1884</v>
      </c>
      <c r="G27" s="797" t="s">
        <v>1541</v>
      </c>
      <c r="H27" s="797" t="s">
        <v>1542</v>
      </c>
      <c r="I27" s="811">
        <v>8.83</v>
      </c>
      <c r="J27" s="811">
        <v>5</v>
      </c>
      <c r="K27" s="812">
        <v>44.15</v>
      </c>
    </row>
    <row r="28" spans="1:11" ht="14.4" customHeight="1" x14ac:dyDescent="0.3">
      <c r="A28" s="793" t="s">
        <v>566</v>
      </c>
      <c r="B28" s="794" t="s">
        <v>1053</v>
      </c>
      <c r="C28" s="797" t="s">
        <v>571</v>
      </c>
      <c r="D28" s="825" t="s">
        <v>1054</v>
      </c>
      <c r="E28" s="797" t="s">
        <v>1883</v>
      </c>
      <c r="F28" s="825" t="s">
        <v>1884</v>
      </c>
      <c r="G28" s="797" t="s">
        <v>1543</v>
      </c>
      <c r="H28" s="797" t="s">
        <v>1544</v>
      </c>
      <c r="I28" s="811">
        <v>4.24</v>
      </c>
      <c r="J28" s="811">
        <v>200</v>
      </c>
      <c r="K28" s="812">
        <v>847</v>
      </c>
    </row>
    <row r="29" spans="1:11" ht="14.4" customHeight="1" x14ac:dyDescent="0.3">
      <c r="A29" s="793" t="s">
        <v>566</v>
      </c>
      <c r="B29" s="794" t="s">
        <v>1053</v>
      </c>
      <c r="C29" s="797" t="s">
        <v>571</v>
      </c>
      <c r="D29" s="825" t="s">
        <v>1054</v>
      </c>
      <c r="E29" s="797" t="s">
        <v>1883</v>
      </c>
      <c r="F29" s="825" t="s">
        <v>1884</v>
      </c>
      <c r="G29" s="797" t="s">
        <v>1545</v>
      </c>
      <c r="H29" s="797" t="s">
        <v>1546</v>
      </c>
      <c r="I29" s="811">
        <v>9.68</v>
      </c>
      <c r="J29" s="811">
        <v>100</v>
      </c>
      <c r="K29" s="812">
        <v>968</v>
      </c>
    </row>
    <row r="30" spans="1:11" ht="14.4" customHeight="1" x14ac:dyDescent="0.3">
      <c r="A30" s="793" t="s">
        <v>566</v>
      </c>
      <c r="B30" s="794" t="s">
        <v>1053</v>
      </c>
      <c r="C30" s="797" t="s">
        <v>571</v>
      </c>
      <c r="D30" s="825" t="s">
        <v>1054</v>
      </c>
      <c r="E30" s="797" t="s">
        <v>1885</v>
      </c>
      <c r="F30" s="825" t="s">
        <v>1886</v>
      </c>
      <c r="G30" s="797" t="s">
        <v>1547</v>
      </c>
      <c r="H30" s="797" t="s">
        <v>1548</v>
      </c>
      <c r="I30" s="811">
        <v>8.16</v>
      </c>
      <c r="J30" s="811">
        <v>500</v>
      </c>
      <c r="K30" s="812">
        <v>4080</v>
      </c>
    </row>
    <row r="31" spans="1:11" ht="14.4" customHeight="1" x14ac:dyDescent="0.3">
      <c r="A31" s="793" t="s">
        <v>566</v>
      </c>
      <c r="B31" s="794" t="s">
        <v>1053</v>
      </c>
      <c r="C31" s="797" t="s">
        <v>571</v>
      </c>
      <c r="D31" s="825" t="s">
        <v>1054</v>
      </c>
      <c r="E31" s="797" t="s">
        <v>1885</v>
      </c>
      <c r="F31" s="825" t="s">
        <v>1886</v>
      </c>
      <c r="G31" s="797" t="s">
        <v>1549</v>
      </c>
      <c r="H31" s="797" t="s">
        <v>1550</v>
      </c>
      <c r="I31" s="811">
        <v>16.45</v>
      </c>
      <c r="J31" s="811">
        <v>10</v>
      </c>
      <c r="K31" s="812">
        <v>164.5</v>
      </c>
    </row>
    <row r="32" spans="1:11" ht="14.4" customHeight="1" x14ac:dyDescent="0.3">
      <c r="A32" s="793" t="s">
        <v>566</v>
      </c>
      <c r="B32" s="794" t="s">
        <v>1053</v>
      </c>
      <c r="C32" s="797" t="s">
        <v>571</v>
      </c>
      <c r="D32" s="825" t="s">
        <v>1054</v>
      </c>
      <c r="E32" s="797" t="s">
        <v>1887</v>
      </c>
      <c r="F32" s="825" t="s">
        <v>1888</v>
      </c>
      <c r="G32" s="797" t="s">
        <v>1551</v>
      </c>
      <c r="H32" s="797" t="s">
        <v>1552</v>
      </c>
      <c r="I32" s="811">
        <v>39.67</v>
      </c>
      <c r="J32" s="811">
        <v>72</v>
      </c>
      <c r="K32" s="812">
        <v>2856.6</v>
      </c>
    </row>
    <row r="33" spans="1:11" ht="14.4" customHeight="1" x14ac:dyDescent="0.3">
      <c r="A33" s="793" t="s">
        <v>566</v>
      </c>
      <c r="B33" s="794" t="s">
        <v>1053</v>
      </c>
      <c r="C33" s="797" t="s">
        <v>571</v>
      </c>
      <c r="D33" s="825" t="s">
        <v>1054</v>
      </c>
      <c r="E33" s="797" t="s">
        <v>1887</v>
      </c>
      <c r="F33" s="825" t="s">
        <v>1888</v>
      </c>
      <c r="G33" s="797" t="s">
        <v>1553</v>
      </c>
      <c r="H33" s="797" t="s">
        <v>1554</v>
      </c>
      <c r="I33" s="811">
        <v>30.2</v>
      </c>
      <c r="J33" s="811">
        <v>72</v>
      </c>
      <c r="K33" s="812">
        <v>2174.42</v>
      </c>
    </row>
    <row r="34" spans="1:11" ht="14.4" customHeight="1" x14ac:dyDescent="0.3">
      <c r="A34" s="793" t="s">
        <v>566</v>
      </c>
      <c r="B34" s="794" t="s">
        <v>1053</v>
      </c>
      <c r="C34" s="797" t="s">
        <v>571</v>
      </c>
      <c r="D34" s="825" t="s">
        <v>1054</v>
      </c>
      <c r="E34" s="797" t="s">
        <v>1889</v>
      </c>
      <c r="F34" s="825" t="s">
        <v>1890</v>
      </c>
      <c r="G34" s="797" t="s">
        <v>1555</v>
      </c>
      <c r="H34" s="797" t="s">
        <v>1556</v>
      </c>
      <c r="I34" s="811">
        <v>0.3</v>
      </c>
      <c r="J34" s="811">
        <v>1000</v>
      </c>
      <c r="K34" s="812">
        <v>300</v>
      </c>
    </row>
    <row r="35" spans="1:11" ht="14.4" customHeight="1" x14ac:dyDescent="0.3">
      <c r="A35" s="793" t="s">
        <v>566</v>
      </c>
      <c r="B35" s="794" t="s">
        <v>1053</v>
      </c>
      <c r="C35" s="797" t="s">
        <v>571</v>
      </c>
      <c r="D35" s="825" t="s">
        <v>1054</v>
      </c>
      <c r="E35" s="797" t="s">
        <v>1891</v>
      </c>
      <c r="F35" s="825" t="s">
        <v>1892</v>
      </c>
      <c r="G35" s="797" t="s">
        <v>1557</v>
      </c>
      <c r="H35" s="797" t="s">
        <v>1558</v>
      </c>
      <c r="I35" s="811">
        <v>0.69</v>
      </c>
      <c r="J35" s="811">
        <v>2000</v>
      </c>
      <c r="K35" s="812">
        <v>1380</v>
      </c>
    </row>
    <row r="36" spans="1:11" ht="14.4" customHeight="1" x14ac:dyDescent="0.3">
      <c r="A36" s="793" t="s">
        <v>566</v>
      </c>
      <c r="B36" s="794" t="s">
        <v>1053</v>
      </c>
      <c r="C36" s="797" t="s">
        <v>571</v>
      </c>
      <c r="D36" s="825" t="s">
        <v>1054</v>
      </c>
      <c r="E36" s="797" t="s">
        <v>1893</v>
      </c>
      <c r="F36" s="825" t="s">
        <v>1894</v>
      </c>
      <c r="G36" s="797" t="s">
        <v>1559</v>
      </c>
      <c r="H36" s="797" t="s">
        <v>1560</v>
      </c>
      <c r="I36" s="811">
        <v>34957</v>
      </c>
      <c r="J36" s="811">
        <v>0.05</v>
      </c>
      <c r="K36" s="812">
        <v>1747.85</v>
      </c>
    </row>
    <row r="37" spans="1:11" ht="14.4" customHeight="1" x14ac:dyDescent="0.3">
      <c r="A37" s="793" t="s">
        <v>566</v>
      </c>
      <c r="B37" s="794" t="s">
        <v>1053</v>
      </c>
      <c r="C37" s="797" t="s">
        <v>571</v>
      </c>
      <c r="D37" s="825" t="s">
        <v>1054</v>
      </c>
      <c r="E37" s="797" t="s">
        <v>1893</v>
      </c>
      <c r="F37" s="825" t="s">
        <v>1894</v>
      </c>
      <c r="G37" s="797" t="s">
        <v>1561</v>
      </c>
      <c r="H37" s="797" t="s">
        <v>1562</v>
      </c>
      <c r="I37" s="811">
        <v>147.18</v>
      </c>
      <c r="J37" s="811">
        <v>3</v>
      </c>
      <c r="K37" s="812">
        <v>441.55</v>
      </c>
    </row>
    <row r="38" spans="1:11" ht="14.4" customHeight="1" x14ac:dyDescent="0.3">
      <c r="A38" s="793" t="s">
        <v>566</v>
      </c>
      <c r="B38" s="794" t="s">
        <v>1053</v>
      </c>
      <c r="C38" s="797" t="s">
        <v>571</v>
      </c>
      <c r="D38" s="825" t="s">
        <v>1054</v>
      </c>
      <c r="E38" s="797" t="s">
        <v>1893</v>
      </c>
      <c r="F38" s="825" t="s">
        <v>1894</v>
      </c>
      <c r="G38" s="797" t="s">
        <v>1563</v>
      </c>
      <c r="H38" s="797" t="s">
        <v>1564</v>
      </c>
      <c r="I38" s="811">
        <v>147.18</v>
      </c>
      <c r="J38" s="811">
        <v>3</v>
      </c>
      <c r="K38" s="812">
        <v>441.55</v>
      </c>
    </row>
    <row r="39" spans="1:11" ht="14.4" customHeight="1" x14ac:dyDescent="0.3">
      <c r="A39" s="793" t="s">
        <v>566</v>
      </c>
      <c r="B39" s="794" t="s">
        <v>1053</v>
      </c>
      <c r="C39" s="797" t="s">
        <v>576</v>
      </c>
      <c r="D39" s="825" t="s">
        <v>1055</v>
      </c>
      <c r="E39" s="797" t="s">
        <v>1881</v>
      </c>
      <c r="F39" s="825" t="s">
        <v>1882</v>
      </c>
      <c r="G39" s="797" t="s">
        <v>1565</v>
      </c>
      <c r="H39" s="797" t="s">
        <v>1566</v>
      </c>
      <c r="I39" s="811">
        <v>125.75</v>
      </c>
      <c r="J39" s="811">
        <v>140</v>
      </c>
      <c r="K39" s="812">
        <v>17604.43</v>
      </c>
    </row>
    <row r="40" spans="1:11" ht="14.4" customHeight="1" x14ac:dyDescent="0.3">
      <c r="A40" s="793" t="s">
        <v>566</v>
      </c>
      <c r="B40" s="794" t="s">
        <v>1053</v>
      </c>
      <c r="C40" s="797" t="s">
        <v>576</v>
      </c>
      <c r="D40" s="825" t="s">
        <v>1055</v>
      </c>
      <c r="E40" s="797" t="s">
        <v>1883</v>
      </c>
      <c r="F40" s="825" t="s">
        <v>1884</v>
      </c>
      <c r="G40" s="797" t="s">
        <v>1567</v>
      </c>
      <c r="H40" s="797" t="s">
        <v>1568</v>
      </c>
      <c r="I40" s="811">
        <v>7.42</v>
      </c>
      <c r="J40" s="811">
        <v>50</v>
      </c>
      <c r="K40" s="812">
        <v>371</v>
      </c>
    </row>
    <row r="41" spans="1:11" ht="14.4" customHeight="1" x14ac:dyDescent="0.3">
      <c r="A41" s="793" t="s">
        <v>566</v>
      </c>
      <c r="B41" s="794" t="s">
        <v>1053</v>
      </c>
      <c r="C41" s="797" t="s">
        <v>576</v>
      </c>
      <c r="D41" s="825" t="s">
        <v>1055</v>
      </c>
      <c r="E41" s="797" t="s">
        <v>1883</v>
      </c>
      <c r="F41" s="825" t="s">
        <v>1884</v>
      </c>
      <c r="G41" s="797" t="s">
        <v>1569</v>
      </c>
      <c r="H41" s="797" t="s">
        <v>1570</v>
      </c>
      <c r="I41" s="811">
        <v>0.48</v>
      </c>
      <c r="J41" s="811">
        <v>1000</v>
      </c>
      <c r="K41" s="812">
        <v>480</v>
      </c>
    </row>
    <row r="42" spans="1:11" ht="14.4" customHeight="1" x14ac:dyDescent="0.3">
      <c r="A42" s="793" t="s">
        <v>566</v>
      </c>
      <c r="B42" s="794" t="s">
        <v>1053</v>
      </c>
      <c r="C42" s="797" t="s">
        <v>576</v>
      </c>
      <c r="D42" s="825" t="s">
        <v>1055</v>
      </c>
      <c r="E42" s="797" t="s">
        <v>1883</v>
      </c>
      <c r="F42" s="825" t="s">
        <v>1884</v>
      </c>
      <c r="G42" s="797" t="s">
        <v>1523</v>
      </c>
      <c r="H42" s="797" t="s">
        <v>1524</v>
      </c>
      <c r="I42" s="811">
        <v>2.9</v>
      </c>
      <c r="J42" s="811">
        <v>100</v>
      </c>
      <c r="K42" s="812">
        <v>290</v>
      </c>
    </row>
    <row r="43" spans="1:11" ht="14.4" customHeight="1" x14ac:dyDescent="0.3">
      <c r="A43" s="793" t="s">
        <v>566</v>
      </c>
      <c r="B43" s="794" t="s">
        <v>1053</v>
      </c>
      <c r="C43" s="797" t="s">
        <v>576</v>
      </c>
      <c r="D43" s="825" t="s">
        <v>1055</v>
      </c>
      <c r="E43" s="797" t="s">
        <v>1883</v>
      </c>
      <c r="F43" s="825" t="s">
        <v>1884</v>
      </c>
      <c r="G43" s="797" t="s">
        <v>1571</v>
      </c>
      <c r="H43" s="797" t="s">
        <v>1572</v>
      </c>
      <c r="I43" s="811">
        <v>138.01</v>
      </c>
      <c r="J43" s="811">
        <v>3</v>
      </c>
      <c r="K43" s="812">
        <v>414.04</v>
      </c>
    </row>
    <row r="44" spans="1:11" ht="14.4" customHeight="1" x14ac:dyDescent="0.3">
      <c r="A44" s="793" t="s">
        <v>566</v>
      </c>
      <c r="B44" s="794" t="s">
        <v>1053</v>
      </c>
      <c r="C44" s="797" t="s">
        <v>576</v>
      </c>
      <c r="D44" s="825" t="s">
        <v>1055</v>
      </c>
      <c r="E44" s="797" t="s">
        <v>1883</v>
      </c>
      <c r="F44" s="825" t="s">
        <v>1884</v>
      </c>
      <c r="G44" s="797" t="s">
        <v>1573</v>
      </c>
      <c r="H44" s="797" t="s">
        <v>1574</v>
      </c>
      <c r="I44" s="811">
        <v>17.98</v>
      </c>
      <c r="J44" s="811">
        <v>50</v>
      </c>
      <c r="K44" s="812">
        <v>899</v>
      </c>
    </row>
    <row r="45" spans="1:11" ht="14.4" customHeight="1" x14ac:dyDescent="0.3">
      <c r="A45" s="793" t="s">
        <v>566</v>
      </c>
      <c r="B45" s="794" t="s">
        <v>1053</v>
      </c>
      <c r="C45" s="797" t="s">
        <v>576</v>
      </c>
      <c r="D45" s="825" t="s">
        <v>1055</v>
      </c>
      <c r="E45" s="797" t="s">
        <v>1883</v>
      </c>
      <c r="F45" s="825" t="s">
        <v>1884</v>
      </c>
      <c r="G45" s="797" t="s">
        <v>1575</v>
      </c>
      <c r="H45" s="797" t="s">
        <v>1576</v>
      </c>
      <c r="I45" s="811">
        <v>17.98</v>
      </c>
      <c r="J45" s="811">
        <v>50</v>
      </c>
      <c r="K45" s="812">
        <v>899</v>
      </c>
    </row>
    <row r="46" spans="1:11" ht="14.4" customHeight="1" x14ac:dyDescent="0.3">
      <c r="A46" s="793" t="s">
        <v>566</v>
      </c>
      <c r="B46" s="794" t="s">
        <v>1053</v>
      </c>
      <c r="C46" s="797" t="s">
        <v>576</v>
      </c>
      <c r="D46" s="825" t="s">
        <v>1055</v>
      </c>
      <c r="E46" s="797" t="s">
        <v>1883</v>
      </c>
      <c r="F46" s="825" t="s">
        <v>1884</v>
      </c>
      <c r="G46" s="797" t="s">
        <v>1527</v>
      </c>
      <c r="H46" s="797" t="s">
        <v>1528</v>
      </c>
      <c r="I46" s="811">
        <v>11.745000000000001</v>
      </c>
      <c r="J46" s="811">
        <v>20</v>
      </c>
      <c r="K46" s="812">
        <v>234.84999999999997</v>
      </c>
    </row>
    <row r="47" spans="1:11" ht="14.4" customHeight="1" x14ac:dyDescent="0.3">
      <c r="A47" s="793" t="s">
        <v>566</v>
      </c>
      <c r="B47" s="794" t="s">
        <v>1053</v>
      </c>
      <c r="C47" s="797" t="s">
        <v>576</v>
      </c>
      <c r="D47" s="825" t="s">
        <v>1055</v>
      </c>
      <c r="E47" s="797" t="s">
        <v>1883</v>
      </c>
      <c r="F47" s="825" t="s">
        <v>1884</v>
      </c>
      <c r="G47" s="797" t="s">
        <v>1577</v>
      </c>
      <c r="H47" s="797" t="s">
        <v>1578</v>
      </c>
      <c r="I47" s="811">
        <v>3.42</v>
      </c>
      <c r="J47" s="811">
        <v>80</v>
      </c>
      <c r="K47" s="812">
        <v>273.60000000000002</v>
      </c>
    </row>
    <row r="48" spans="1:11" ht="14.4" customHeight="1" x14ac:dyDescent="0.3">
      <c r="A48" s="793" t="s">
        <v>566</v>
      </c>
      <c r="B48" s="794" t="s">
        <v>1053</v>
      </c>
      <c r="C48" s="797" t="s">
        <v>576</v>
      </c>
      <c r="D48" s="825" t="s">
        <v>1055</v>
      </c>
      <c r="E48" s="797" t="s">
        <v>1883</v>
      </c>
      <c r="F48" s="825" t="s">
        <v>1884</v>
      </c>
      <c r="G48" s="797" t="s">
        <v>1579</v>
      </c>
      <c r="H48" s="797" t="s">
        <v>1580</v>
      </c>
      <c r="I48" s="811">
        <v>6.1</v>
      </c>
      <c r="J48" s="811">
        <v>80</v>
      </c>
      <c r="K48" s="812">
        <v>488</v>
      </c>
    </row>
    <row r="49" spans="1:11" ht="14.4" customHeight="1" x14ac:dyDescent="0.3">
      <c r="A49" s="793" t="s">
        <v>566</v>
      </c>
      <c r="B49" s="794" t="s">
        <v>1053</v>
      </c>
      <c r="C49" s="797" t="s">
        <v>576</v>
      </c>
      <c r="D49" s="825" t="s">
        <v>1055</v>
      </c>
      <c r="E49" s="797" t="s">
        <v>1883</v>
      </c>
      <c r="F49" s="825" t="s">
        <v>1884</v>
      </c>
      <c r="G49" s="797" t="s">
        <v>1581</v>
      </c>
      <c r="H49" s="797" t="s">
        <v>1582</v>
      </c>
      <c r="I49" s="811">
        <v>2251.5</v>
      </c>
      <c r="J49" s="811">
        <v>3</v>
      </c>
      <c r="K49" s="812">
        <v>6754.5</v>
      </c>
    </row>
    <row r="50" spans="1:11" ht="14.4" customHeight="1" x14ac:dyDescent="0.3">
      <c r="A50" s="793" t="s">
        <v>566</v>
      </c>
      <c r="B50" s="794" t="s">
        <v>1053</v>
      </c>
      <c r="C50" s="797" t="s">
        <v>576</v>
      </c>
      <c r="D50" s="825" t="s">
        <v>1055</v>
      </c>
      <c r="E50" s="797" t="s">
        <v>1895</v>
      </c>
      <c r="F50" s="825" t="s">
        <v>1896</v>
      </c>
      <c r="G50" s="797" t="s">
        <v>1583</v>
      </c>
      <c r="H50" s="797" t="s">
        <v>1584</v>
      </c>
      <c r="I50" s="811">
        <v>6.02</v>
      </c>
      <c r="J50" s="811">
        <v>150</v>
      </c>
      <c r="K50" s="812">
        <v>902.5</v>
      </c>
    </row>
    <row r="51" spans="1:11" ht="14.4" customHeight="1" x14ac:dyDescent="0.3">
      <c r="A51" s="793" t="s">
        <v>566</v>
      </c>
      <c r="B51" s="794" t="s">
        <v>1053</v>
      </c>
      <c r="C51" s="797" t="s">
        <v>576</v>
      </c>
      <c r="D51" s="825" t="s">
        <v>1055</v>
      </c>
      <c r="E51" s="797" t="s">
        <v>1897</v>
      </c>
      <c r="F51" s="825" t="s">
        <v>1898</v>
      </c>
      <c r="G51" s="797" t="s">
        <v>1585</v>
      </c>
      <c r="H51" s="797" t="s">
        <v>1586</v>
      </c>
      <c r="I51" s="811">
        <v>1027.1566666666665</v>
      </c>
      <c r="J51" s="811">
        <v>11</v>
      </c>
      <c r="K51" s="812">
        <v>11274.060000000001</v>
      </c>
    </row>
    <row r="52" spans="1:11" ht="14.4" customHeight="1" x14ac:dyDescent="0.3">
      <c r="A52" s="793" t="s">
        <v>566</v>
      </c>
      <c r="B52" s="794" t="s">
        <v>1053</v>
      </c>
      <c r="C52" s="797" t="s">
        <v>576</v>
      </c>
      <c r="D52" s="825" t="s">
        <v>1055</v>
      </c>
      <c r="E52" s="797" t="s">
        <v>1897</v>
      </c>
      <c r="F52" s="825" t="s">
        <v>1898</v>
      </c>
      <c r="G52" s="797" t="s">
        <v>1587</v>
      </c>
      <c r="H52" s="797" t="s">
        <v>1588</v>
      </c>
      <c r="I52" s="811">
        <v>4295.5</v>
      </c>
      <c r="J52" s="811">
        <v>1</v>
      </c>
      <c r="K52" s="812">
        <v>4295.5</v>
      </c>
    </row>
    <row r="53" spans="1:11" ht="14.4" customHeight="1" x14ac:dyDescent="0.3">
      <c r="A53" s="793" t="s">
        <v>566</v>
      </c>
      <c r="B53" s="794" t="s">
        <v>1053</v>
      </c>
      <c r="C53" s="797" t="s">
        <v>576</v>
      </c>
      <c r="D53" s="825" t="s">
        <v>1055</v>
      </c>
      <c r="E53" s="797" t="s">
        <v>1897</v>
      </c>
      <c r="F53" s="825" t="s">
        <v>1898</v>
      </c>
      <c r="G53" s="797" t="s">
        <v>1589</v>
      </c>
      <c r="H53" s="797" t="s">
        <v>1590</v>
      </c>
      <c r="I53" s="811">
        <v>748</v>
      </c>
      <c r="J53" s="811">
        <v>1</v>
      </c>
      <c r="K53" s="812">
        <v>748</v>
      </c>
    </row>
    <row r="54" spans="1:11" ht="14.4" customHeight="1" x14ac:dyDescent="0.3">
      <c r="A54" s="793" t="s">
        <v>566</v>
      </c>
      <c r="B54" s="794" t="s">
        <v>1053</v>
      </c>
      <c r="C54" s="797" t="s">
        <v>576</v>
      </c>
      <c r="D54" s="825" t="s">
        <v>1055</v>
      </c>
      <c r="E54" s="797" t="s">
        <v>1897</v>
      </c>
      <c r="F54" s="825" t="s">
        <v>1898</v>
      </c>
      <c r="G54" s="797" t="s">
        <v>1591</v>
      </c>
      <c r="H54" s="797" t="s">
        <v>1592</v>
      </c>
      <c r="I54" s="811">
        <v>1842</v>
      </c>
      <c r="J54" s="811">
        <v>1</v>
      </c>
      <c r="K54" s="812">
        <v>1842</v>
      </c>
    </row>
    <row r="55" spans="1:11" ht="14.4" customHeight="1" x14ac:dyDescent="0.3">
      <c r="A55" s="793" t="s">
        <v>566</v>
      </c>
      <c r="B55" s="794" t="s">
        <v>1053</v>
      </c>
      <c r="C55" s="797" t="s">
        <v>576</v>
      </c>
      <c r="D55" s="825" t="s">
        <v>1055</v>
      </c>
      <c r="E55" s="797" t="s">
        <v>1897</v>
      </c>
      <c r="F55" s="825" t="s">
        <v>1898</v>
      </c>
      <c r="G55" s="797" t="s">
        <v>1593</v>
      </c>
      <c r="H55" s="797" t="s">
        <v>1594</v>
      </c>
      <c r="I55" s="811">
        <v>3105</v>
      </c>
      <c r="J55" s="811">
        <v>5</v>
      </c>
      <c r="K55" s="812">
        <v>15525</v>
      </c>
    </row>
    <row r="56" spans="1:11" ht="14.4" customHeight="1" x14ac:dyDescent="0.3">
      <c r="A56" s="793" t="s">
        <v>566</v>
      </c>
      <c r="B56" s="794" t="s">
        <v>1053</v>
      </c>
      <c r="C56" s="797" t="s">
        <v>576</v>
      </c>
      <c r="D56" s="825" t="s">
        <v>1055</v>
      </c>
      <c r="E56" s="797" t="s">
        <v>1897</v>
      </c>
      <c r="F56" s="825" t="s">
        <v>1898</v>
      </c>
      <c r="G56" s="797" t="s">
        <v>1595</v>
      </c>
      <c r="H56" s="797" t="s">
        <v>1596</v>
      </c>
      <c r="I56" s="811">
        <v>1667.5</v>
      </c>
      <c r="J56" s="811">
        <v>9</v>
      </c>
      <c r="K56" s="812">
        <v>15007.5</v>
      </c>
    </row>
    <row r="57" spans="1:11" ht="14.4" customHeight="1" x14ac:dyDescent="0.3">
      <c r="A57" s="793" t="s">
        <v>566</v>
      </c>
      <c r="B57" s="794" t="s">
        <v>1053</v>
      </c>
      <c r="C57" s="797" t="s">
        <v>576</v>
      </c>
      <c r="D57" s="825" t="s">
        <v>1055</v>
      </c>
      <c r="E57" s="797" t="s">
        <v>1897</v>
      </c>
      <c r="F57" s="825" t="s">
        <v>1898</v>
      </c>
      <c r="G57" s="797" t="s">
        <v>1597</v>
      </c>
      <c r="H57" s="797" t="s">
        <v>1598</v>
      </c>
      <c r="I57" s="811">
        <v>996</v>
      </c>
      <c r="J57" s="811">
        <v>15</v>
      </c>
      <c r="K57" s="812">
        <v>14940</v>
      </c>
    </row>
    <row r="58" spans="1:11" ht="14.4" customHeight="1" x14ac:dyDescent="0.3">
      <c r="A58" s="793" t="s">
        <v>566</v>
      </c>
      <c r="B58" s="794" t="s">
        <v>1053</v>
      </c>
      <c r="C58" s="797" t="s">
        <v>576</v>
      </c>
      <c r="D58" s="825" t="s">
        <v>1055</v>
      </c>
      <c r="E58" s="797" t="s">
        <v>1897</v>
      </c>
      <c r="F58" s="825" t="s">
        <v>1898</v>
      </c>
      <c r="G58" s="797" t="s">
        <v>1599</v>
      </c>
      <c r="H58" s="797" t="s">
        <v>1600</v>
      </c>
      <c r="I58" s="811">
        <v>7200</v>
      </c>
      <c r="J58" s="811">
        <v>4</v>
      </c>
      <c r="K58" s="812">
        <v>28800</v>
      </c>
    </row>
    <row r="59" spans="1:11" ht="14.4" customHeight="1" x14ac:dyDescent="0.3">
      <c r="A59" s="793" t="s">
        <v>566</v>
      </c>
      <c r="B59" s="794" t="s">
        <v>1053</v>
      </c>
      <c r="C59" s="797" t="s">
        <v>576</v>
      </c>
      <c r="D59" s="825" t="s">
        <v>1055</v>
      </c>
      <c r="E59" s="797" t="s">
        <v>1897</v>
      </c>
      <c r="F59" s="825" t="s">
        <v>1898</v>
      </c>
      <c r="G59" s="797" t="s">
        <v>1601</v>
      </c>
      <c r="H59" s="797" t="s">
        <v>1602</v>
      </c>
      <c r="I59" s="811">
        <v>996</v>
      </c>
      <c r="J59" s="811">
        <v>4</v>
      </c>
      <c r="K59" s="812">
        <v>3984</v>
      </c>
    </row>
    <row r="60" spans="1:11" ht="14.4" customHeight="1" x14ac:dyDescent="0.3">
      <c r="A60" s="793" t="s">
        <v>566</v>
      </c>
      <c r="B60" s="794" t="s">
        <v>1053</v>
      </c>
      <c r="C60" s="797" t="s">
        <v>576</v>
      </c>
      <c r="D60" s="825" t="s">
        <v>1055</v>
      </c>
      <c r="E60" s="797" t="s">
        <v>1897</v>
      </c>
      <c r="F60" s="825" t="s">
        <v>1898</v>
      </c>
      <c r="G60" s="797" t="s">
        <v>1603</v>
      </c>
      <c r="H60" s="797" t="s">
        <v>1604</v>
      </c>
      <c r="I60" s="811">
        <v>7200</v>
      </c>
      <c r="J60" s="811">
        <v>10</v>
      </c>
      <c r="K60" s="812">
        <v>72000</v>
      </c>
    </row>
    <row r="61" spans="1:11" ht="14.4" customHeight="1" x14ac:dyDescent="0.3">
      <c r="A61" s="793" t="s">
        <v>566</v>
      </c>
      <c r="B61" s="794" t="s">
        <v>1053</v>
      </c>
      <c r="C61" s="797" t="s">
        <v>576</v>
      </c>
      <c r="D61" s="825" t="s">
        <v>1055</v>
      </c>
      <c r="E61" s="797" t="s">
        <v>1897</v>
      </c>
      <c r="F61" s="825" t="s">
        <v>1898</v>
      </c>
      <c r="G61" s="797" t="s">
        <v>1605</v>
      </c>
      <c r="H61" s="797" t="s">
        <v>1606</v>
      </c>
      <c r="I61" s="811">
        <v>7200</v>
      </c>
      <c r="J61" s="811">
        <v>1</v>
      </c>
      <c r="K61" s="812">
        <v>7200</v>
      </c>
    </row>
    <row r="62" spans="1:11" ht="14.4" customHeight="1" x14ac:dyDescent="0.3">
      <c r="A62" s="793" t="s">
        <v>566</v>
      </c>
      <c r="B62" s="794" t="s">
        <v>1053</v>
      </c>
      <c r="C62" s="797" t="s">
        <v>576</v>
      </c>
      <c r="D62" s="825" t="s">
        <v>1055</v>
      </c>
      <c r="E62" s="797" t="s">
        <v>1897</v>
      </c>
      <c r="F62" s="825" t="s">
        <v>1898</v>
      </c>
      <c r="G62" s="797" t="s">
        <v>1607</v>
      </c>
      <c r="H62" s="797" t="s">
        <v>1608</v>
      </c>
      <c r="I62" s="811">
        <v>7200</v>
      </c>
      <c r="J62" s="811">
        <v>1</v>
      </c>
      <c r="K62" s="812">
        <v>7200</v>
      </c>
    </row>
    <row r="63" spans="1:11" ht="14.4" customHeight="1" x14ac:dyDescent="0.3">
      <c r="A63" s="793" t="s">
        <v>566</v>
      </c>
      <c r="B63" s="794" t="s">
        <v>1053</v>
      </c>
      <c r="C63" s="797" t="s">
        <v>576</v>
      </c>
      <c r="D63" s="825" t="s">
        <v>1055</v>
      </c>
      <c r="E63" s="797" t="s">
        <v>1897</v>
      </c>
      <c r="F63" s="825" t="s">
        <v>1898</v>
      </c>
      <c r="G63" s="797" t="s">
        <v>1609</v>
      </c>
      <c r="H63" s="797" t="s">
        <v>1610</v>
      </c>
      <c r="I63" s="811">
        <v>996</v>
      </c>
      <c r="J63" s="811">
        <v>5</v>
      </c>
      <c r="K63" s="812">
        <v>4980</v>
      </c>
    </row>
    <row r="64" spans="1:11" ht="14.4" customHeight="1" x14ac:dyDescent="0.3">
      <c r="A64" s="793" t="s">
        <v>566</v>
      </c>
      <c r="B64" s="794" t="s">
        <v>1053</v>
      </c>
      <c r="C64" s="797" t="s">
        <v>576</v>
      </c>
      <c r="D64" s="825" t="s">
        <v>1055</v>
      </c>
      <c r="E64" s="797" t="s">
        <v>1897</v>
      </c>
      <c r="F64" s="825" t="s">
        <v>1898</v>
      </c>
      <c r="G64" s="797" t="s">
        <v>1611</v>
      </c>
      <c r="H64" s="797" t="s">
        <v>1612</v>
      </c>
      <c r="I64" s="811">
        <v>3900.94</v>
      </c>
      <c r="J64" s="811">
        <v>1</v>
      </c>
      <c r="K64" s="812">
        <v>3900.94</v>
      </c>
    </row>
    <row r="65" spans="1:11" ht="14.4" customHeight="1" x14ac:dyDescent="0.3">
      <c r="A65" s="793" t="s">
        <v>566</v>
      </c>
      <c r="B65" s="794" t="s">
        <v>1053</v>
      </c>
      <c r="C65" s="797" t="s">
        <v>576</v>
      </c>
      <c r="D65" s="825" t="s">
        <v>1055</v>
      </c>
      <c r="E65" s="797" t="s">
        <v>1897</v>
      </c>
      <c r="F65" s="825" t="s">
        <v>1898</v>
      </c>
      <c r="G65" s="797" t="s">
        <v>1613</v>
      </c>
      <c r="H65" s="797" t="s">
        <v>1614</v>
      </c>
      <c r="I65" s="811">
        <v>2979</v>
      </c>
      <c r="J65" s="811">
        <v>4</v>
      </c>
      <c r="K65" s="812">
        <v>11916</v>
      </c>
    </row>
    <row r="66" spans="1:11" ht="14.4" customHeight="1" x14ac:dyDescent="0.3">
      <c r="A66" s="793" t="s">
        <v>566</v>
      </c>
      <c r="B66" s="794" t="s">
        <v>1053</v>
      </c>
      <c r="C66" s="797" t="s">
        <v>576</v>
      </c>
      <c r="D66" s="825" t="s">
        <v>1055</v>
      </c>
      <c r="E66" s="797" t="s">
        <v>1897</v>
      </c>
      <c r="F66" s="825" t="s">
        <v>1898</v>
      </c>
      <c r="G66" s="797" t="s">
        <v>1615</v>
      </c>
      <c r="H66" s="797" t="s">
        <v>1616</v>
      </c>
      <c r="I66" s="811">
        <v>1784</v>
      </c>
      <c r="J66" s="811">
        <v>4</v>
      </c>
      <c r="K66" s="812">
        <v>7136</v>
      </c>
    </row>
    <row r="67" spans="1:11" ht="14.4" customHeight="1" x14ac:dyDescent="0.3">
      <c r="A67" s="793" t="s">
        <v>566</v>
      </c>
      <c r="B67" s="794" t="s">
        <v>1053</v>
      </c>
      <c r="C67" s="797" t="s">
        <v>576</v>
      </c>
      <c r="D67" s="825" t="s">
        <v>1055</v>
      </c>
      <c r="E67" s="797" t="s">
        <v>1897</v>
      </c>
      <c r="F67" s="825" t="s">
        <v>1898</v>
      </c>
      <c r="G67" s="797" t="s">
        <v>1617</v>
      </c>
      <c r="H67" s="797" t="s">
        <v>1618</v>
      </c>
      <c r="I67" s="811">
        <v>7200</v>
      </c>
      <c r="J67" s="811">
        <v>1</v>
      </c>
      <c r="K67" s="812">
        <v>7200</v>
      </c>
    </row>
    <row r="68" spans="1:11" ht="14.4" customHeight="1" x14ac:dyDescent="0.3">
      <c r="A68" s="793" t="s">
        <v>566</v>
      </c>
      <c r="B68" s="794" t="s">
        <v>1053</v>
      </c>
      <c r="C68" s="797" t="s">
        <v>576</v>
      </c>
      <c r="D68" s="825" t="s">
        <v>1055</v>
      </c>
      <c r="E68" s="797" t="s">
        <v>1897</v>
      </c>
      <c r="F68" s="825" t="s">
        <v>1898</v>
      </c>
      <c r="G68" s="797" t="s">
        <v>1619</v>
      </c>
      <c r="H68" s="797" t="s">
        <v>1620</v>
      </c>
      <c r="I68" s="811">
        <v>7200</v>
      </c>
      <c r="J68" s="811">
        <v>4</v>
      </c>
      <c r="K68" s="812">
        <v>28800</v>
      </c>
    </row>
    <row r="69" spans="1:11" ht="14.4" customHeight="1" x14ac:dyDescent="0.3">
      <c r="A69" s="793" t="s">
        <v>566</v>
      </c>
      <c r="B69" s="794" t="s">
        <v>1053</v>
      </c>
      <c r="C69" s="797" t="s">
        <v>576</v>
      </c>
      <c r="D69" s="825" t="s">
        <v>1055</v>
      </c>
      <c r="E69" s="797" t="s">
        <v>1897</v>
      </c>
      <c r="F69" s="825" t="s">
        <v>1898</v>
      </c>
      <c r="G69" s="797" t="s">
        <v>1621</v>
      </c>
      <c r="H69" s="797" t="s">
        <v>1622</v>
      </c>
      <c r="I69" s="811">
        <v>7200</v>
      </c>
      <c r="J69" s="811">
        <v>1</v>
      </c>
      <c r="K69" s="812">
        <v>7200</v>
      </c>
    </row>
    <row r="70" spans="1:11" ht="14.4" customHeight="1" x14ac:dyDescent="0.3">
      <c r="A70" s="793" t="s">
        <v>566</v>
      </c>
      <c r="B70" s="794" t="s">
        <v>1053</v>
      </c>
      <c r="C70" s="797" t="s">
        <v>576</v>
      </c>
      <c r="D70" s="825" t="s">
        <v>1055</v>
      </c>
      <c r="E70" s="797" t="s">
        <v>1897</v>
      </c>
      <c r="F70" s="825" t="s">
        <v>1898</v>
      </c>
      <c r="G70" s="797" t="s">
        <v>1623</v>
      </c>
      <c r="H70" s="797" t="s">
        <v>1624</v>
      </c>
      <c r="I70" s="811">
        <v>653.4</v>
      </c>
      <c r="J70" s="811">
        <v>1</v>
      </c>
      <c r="K70" s="812">
        <v>653.4</v>
      </c>
    </row>
    <row r="71" spans="1:11" ht="14.4" customHeight="1" x14ac:dyDescent="0.3">
      <c r="A71" s="793" t="s">
        <v>566</v>
      </c>
      <c r="B71" s="794" t="s">
        <v>1053</v>
      </c>
      <c r="C71" s="797" t="s">
        <v>576</v>
      </c>
      <c r="D71" s="825" t="s">
        <v>1055</v>
      </c>
      <c r="E71" s="797" t="s">
        <v>1897</v>
      </c>
      <c r="F71" s="825" t="s">
        <v>1898</v>
      </c>
      <c r="G71" s="797" t="s">
        <v>1625</v>
      </c>
      <c r="H71" s="797" t="s">
        <v>1626</v>
      </c>
      <c r="I71" s="811">
        <v>1381</v>
      </c>
      <c r="J71" s="811">
        <v>1</v>
      </c>
      <c r="K71" s="812">
        <v>1381</v>
      </c>
    </row>
    <row r="72" spans="1:11" ht="14.4" customHeight="1" x14ac:dyDescent="0.3">
      <c r="A72" s="793" t="s">
        <v>566</v>
      </c>
      <c r="B72" s="794" t="s">
        <v>1053</v>
      </c>
      <c r="C72" s="797" t="s">
        <v>576</v>
      </c>
      <c r="D72" s="825" t="s">
        <v>1055</v>
      </c>
      <c r="E72" s="797" t="s">
        <v>1897</v>
      </c>
      <c r="F72" s="825" t="s">
        <v>1898</v>
      </c>
      <c r="G72" s="797" t="s">
        <v>1627</v>
      </c>
      <c r="H72" s="797" t="s">
        <v>1628</v>
      </c>
      <c r="I72" s="811">
        <v>1727</v>
      </c>
      <c r="J72" s="811">
        <v>1</v>
      </c>
      <c r="K72" s="812">
        <v>1727</v>
      </c>
    </row>
    <row r="73" spans="1:11" ht="14.4" customHeight="1" x14ac:dyDescent="0.3">
      <c r="A73" s="793" t="s">
        <v>566</v>
      </c>
      <c r="B73" s="794" t="s">
        <v>1053</v>
      </c>
      <c r="C73" s="797" t="s">
        <v>576</v>
      </c>
      <c r="D73" s="825" t="s">
        <v>1055</v>
      </c>
      <c r="E73" s="797" t="s">
        <v>1897</v>
      </c>
      <c r="F73" s="825" t="s">
        <v>1898</v>
      </c>
      <c r="G73" s="797" t="s">
        <v>1629</v>
      </c>
      <c r="H73" s="797" t="s">
        <v>1630</v>
      </c>
      <c r="I73" s="811">
        <v>1784</v>
      </c>
      <c r="J73" s="811">
        <v>2</v>
      </c>
      <c r="K73" s="812">
        <v>3568</v>
      </c>
    </row>
    <row r="74" spans="1:11" ht="14.4" customHeight="1" x14ac:dyDescent="0.3">
      <c r="A74" s="793" t="s">
        <v>566</v>
      </c>
      <c r="B74" s="794" t="s">
        <v>1053</v>
      </c>
      <c r="C74" s="797" t="s">
        <v>576</v>
      </c>
      <c r="D74" s="825" t="s">
        <v>1055</v>
      </c>
      <c r="E74" s="797" t="s">
        <v>1897</v>
      </c>
      <c r="F74" s="825" t="s">
        <v>1898</v>
      </c>
      <c r="G74" s="797" t="s">
        <v>1631</v>
      </c>
      <c r="H74" s="797" t="s">
        <v>1632</v>
      </c>
      <c r="I74" s="811">
        <v>1486.6666666666667</v>
      </c>
      <c r="J74" s="811">
        <v>4</v>
      </c>
      <c r="K74" s="812">
        <v>5352</v>
      </c>
    </row>
    <row r="75" spans="1:11" ht="14.4" customHeight="1" x14ac:dyDescent="0.3">
      <c r="A75" s="793" t="s">
        <v>566</v>
      </c>
      <c r="B75" s="794" t="s">
        <v>1053</v>
      </c>
      <c r="C75" s="797" t="s">
        <v>576</v>
      </c>
      <c r="D75" s="825" t="s">
        <v>1055</v>
      </c>
      <c r="E75" s="797" t="s">
        <v>1897</v>
      </c>
      <c r="F75" s="825" t="s">
        <v>1898</v>
      </c>
      <c r="G75" s="797" t="s">
        <v>1633</v>
      </c>
      <c r="H75" s="797" t="s">
        <v>1634</v>
      </c>
      <c r="I75" s="811">
        <v>892</v>
      </c>
      <c r="J75" s="811">
        <v>2</v>
      </c>
      <c r="K75" s="812">
        <v>1784</v>
      </c>
    </row>
    <row r="76" spans="1:11" ht="14.4" customHeight="1" x14ac:dyDescent="0.3">
      <c r="A76" s="793" t="s">
        <v>566</v>
      </c>
      <c r="B76" s="794" t="s">
        <v>1053</v>
      </c>
      <c r="C76" s="797" t="s">
        <v>576</v>
      </c>
      <c r="D76" s="825" t="s">
        <v>1055</v>
      </c>
      <c r="E76" s="797" t="s">
        <v>1897</v>
      </c>
      <c r="F76" s="825" t="s">
        <v>1898</v>
      </c>
      <c r="G76" s="797" t="s">
        <v>1635</v>
      </c>
      <c r="H76" s="797" t="s">
        <v>1636</v>
      </c>
      <c r="I76" s="811">
        <v>1784</v>
      </c>
      <c r="J76" s="811">
        <v>1</v>
      </c>
      <c r="K76" s="812">
        <v>1784</v>
      </c>
    </row>
    <row r="77" spans="1:11" ht="14.4" customHeight="1" x14ac:dyDescent="0.3">
      <c r="A77" s="793" t="s">
        <v>566</v>
      </c>
      <c r="B77" s="794" t="s">
        <v>1053</v>
      </c>
      <c r="C77" s="797" t="s">
        <v>576</v>
      </c>
      <c r="D77" s="825" t="s">
        <v>1055</v>
      </c>
      <c r="E77" s="797" t="s">
        <v>1897</v>
      </c>
      <c r="F77" s="825" t="s">
        <v>1898</v>
      </c>
      <c r="G77" s="797" t="s">
        <v>1637</v>
      </c>
      <c r="H77" s="797" t="s">
        <v>1638</v>
      </c>
      <c r="I77" s="811">
        <v>1784</v>
      </c>
      <c r="J77" s="811">
        <v>1</v>
      </c>
      <c r="K77" s="812">
        <v>1784</v>
      </c>
    </row>
    <row r="78" spans="1:11" ht="14.4" customHeight="1" x14ac:dyDescent="0.3">
      <c r="A78" s="793" t="s">
        <v>566</v>
      </c>
      <c r="B78" s="794" t="s">
        <v>1053</v>
      </c>
      <c r="C78" s="797" t="s">
        <v>576</v>
      </c>
      <c r="D78" s="825" t="s">
        <v>1055</v>
      </c>
      <c r="E78" s="797" t="s">
        <v>1897</v>
      </c>
      <c r="F78" s="825" t="s">
        <v>1898</v>
      </c>
      <c r="G78" s="797" t="s">
        <v>1639</v>
      </c>
      <c r="H78" s="797" t="s">
        <v>1640</v>
      </c>
      <c r="I78" s="811">
        <v>1842</v>
      </c>
      <c r="J78" s="811">
        <v>1</v>
      </c>
      <c r="K78" s="812">
        <v>1842</v>
      </c>
    </row>
    <row r="79" spans="1:11" ht="14.4" customHeight="1" x14ac:dyDescent="0.3">
      <c r="A79" s="793" t="s">
        <v>566</v>
      </c>
      <c r="B79" s="794" t="s">
        <v>1053</v>
      </c>
      <c r="C79" s="797" t="s">
        <v>576</v>
      </c>
      <c r="D79" s="825" t="s">
        <v>1055</v>
      </c>
      <c r="E79" s="797" t="s">
        <v>1897</v>
      </c>
      <c r="F79" s="825" t="s">
        <v>1898</v>
      </c>
      <c r="G79" s="797" t="s">
        <v>1641</v>
      </c>
      <c r="H79" s="797" t="s">
        <v>1642</v>
      </c>
      <c r="I79" s="811">
        <v>1064.8</v>
      </c>
      <c r="J79" s="811">
        <v>2</v>
      </c>
      <c r="K79" s="812">
        <v>2129.6</v>
      </c>
    </row>
    <row r="80" spans="1:11" ht="14.4" customHeight="1" x14ac:dyDescent="0.3">
      <c r="A80" s="793" t="s">
        <v>566</v>
      </c>
      <c r="B80" s="794" t="s">
        <v>1053</v>
      </c>
      <c r="C80" s="797" t="s">
        <v>576</v>
      </c>
      <c r="D80" s="825" t="s">
        <v>1055</v>
      </c>
      <c r="E80" s="797" t="s">
        <v>1897</v>
      </c>
      <c r="F80" s="825" t="s">
        <v>1898</v>
      </c>
      <c r="G80" s="797" t="s">
        <v>1643</v>
      </c>
      <c r="H80" s="797" t="s">
        <v>1644</v>
      </c>
      <c r="I80" s="811">
        <v>1324</v>
      </c>
      <c r="J80" s="811">
        <v>2</v>
      </c>
      <c r="K80" s="812">
        <v>2648</v>
      </c>
    </row>
    <row r="81" spans="1:11" ht="14.4" customHeight="1" x14ac:dyDescent="0.3">
      <c r="A81" s="793" t="s">
        <v>566</v>
      </c>
      <c r="B81" s="794" t="s">
        <v>1053</v>
      </c>
      <c r="C81" s="797" t="s">
        <v>576</v>
      </c>
      <c r="D81" s="825" t="s">
        <v>1055</v>
      </c>
      <c r="E81" s="797" t="s">
        <v>1897</v>
      </c>
      <c r="F81" s="825" t="s">
        <v>1898</v>
      </c>
      <c r="G81" s="797" t="s">
        <v>1645</v>
      </c>
      <c r="H81" s="797" t="s">
        <v>1646</v>
      </c>
      <c r="I81" s="811">
        <v>1324</v>
      </c>
      <c r="J81" s="811">
        <v>2</v>
      </c>
      <c r="K81" s="812">
        <v>2648</v>
      </c>
    </row>
    <row r="82" spans="1:11" ht="14.4" customHeight="1" x14ac:dyDescent="0.3">
      <c r="A82" s="793" t="s">
        <v>566</v>
      </c>
      <c r="B82" s="794" t="s">
        <v>1053</v>
      </c>
      <c r="C82" s="797" t="s">
        <v>576</v>
      </c>
      <c r="D82" s="825" t="s">
        <v>1055</v>
      </c>
      <c r="E82" s="797" t="s">
        <v>1897</v>
      </c>
      <c r="F82" s="825" t="s">
        <v>1898</v>
      </c>
      <c r="G82" s="797" t="s">
        <v>1647</v>
      </c>
      <c r="H82" s="797" t="s">
        <v>1648</v>
      </c>
      <c r="I82" s="811">
        <v>1324</v>
      </c>
      <c r="J82" s="811">
        <v>2</v>
      </c>
      <c r="K82" s="812">
        <v>2648</v>
      </c>
    </row>
    <row r="83" spans="1:11" ht="14.4" customHeight="1" x14ac:dyDescent="0.3">
      <c r="A83" s="793" t="s">
        <v>566</v>
      </c>
      <c r="B83" s="794" t="s">
        <v>1053</v>
      </c>
      <c r="C83" s="797" t="s">
        <v>576</v>
      </c>
      <c r="D83" s="825" t="s">
        <v>1055</v>
      </c>
      <c r="E83" s="797" t="s">
        <v>1897</v>
      </c>
      <c r="F83" s="825" t="s">
        <v>1898</v>
      </c>
      <c r="G83" s="797" t="s">
        <v>1649</v>
      </c>
      <c r="H83" s="797" t="s">
        <v>1650</v>
      </c>
      <c r="I83" s="811">
        <v>1324</v>
      </c>
      <c r="J83" s="811">
        <v>2</v>
      </c>
      <c r="K83" s="812">
        <v>2648</v>
      </c>
    </row>
    <row r="84" spans="1:11" ht="14.4" customHeight="1" x14ac:dyDescent="0.3">
      <c r="A84" s="793" t="s">
        <v>566</v>
      </c>
      <c r="B84" s="794" t="s">
        <v>1053</v>
      </c>
      <c r="C84" s="797" t="s">
        <v>576</v>
      </c>
      <c r="D84" s="825" t="s">
        <v>1055</v>
      </c>
      <c r="E84" s="797" t="s">
        <v>1897</v>
      </c>
      <c r="F84" s="825" t="s">
        <v>1898</v>
      </c>
      <c r="G84" s="797" t="s">
        <v>1651</v>
      </c>
      <c r="H84" s="797" t="s">
        <v>1652</v>
      </c>
      <c r="I84" s="811">
        <v>1324</v>
      </c>
      <c r="J84" s="811">
        <v>2</v>
      </c>
      <c r="K84" s="812">
        <v>2648</v>
      </c>
    </row>
    <row r="85" spans="1:11" ht="14.4" customHeight="1" x14ac:dyDescent="0.3">
      <c r="A85" s="793" t="s">
        <v>566</v>
      </c>
      <c r="B85" s="794" t="s">
        <v>1053</v>
      </c>
      <c r="C85" s="797" t="s">
        <v>576</v>
      </c>
      <c r="D85" s="825" t="s">
        <v>1055</v>
      </c>
      <c r="E85" s="797" t="s">
        <v>1897</v>
      </c>
      <c r="F85" s="825" t="s">
        <v>1898</v>
      </c>
      <c r="G85" s="797" t="s">
        <v>1653</v>
      </c>
      <c r="H85" s="797" t="s">
        <v>1654</v>
      </c>
      <c r="I85" s="811">
        <v>1324</v>
      </c>
      <c r="J85" s="811">
        <v>2</v>
      </c>
      <c r="K85" s="812">
        <v>2648</v>
      </c>
    </row>
    <row r="86" spans="1:11" ht="14.4" customHeight="1" x14ac:dyDescent="0.3">
      <c r="A86" s="793" t="s">
        <v>566</v>
      </c>
      <c r="B86" s="794" t="s">
        <v>1053</v>
      </c>
      <c r="C86" s="797" t="s">
        <v>576</v>
      </c>
      <c r="D86" s="825" t="s">
        <v>1055</v>
      </c>
      <c r="E86" s="797" t="s">
        <v>1897</v>
      </c>
      <c r="F86" s="825" t="s">
        <v>1898</v>
      </c>
      <c r="G86" s="797" t="s">
        <v>1655</v>
      </c>
      <c r="H86" s="797" t="s">
        <v>1656</v>
      </c>
      <c r="I86" s="811">
        <v>1324</v>
      </c>
      <c r="J86" s="811">
        <v>2</v>
      </c>
      <c r="K86" s="812">
        <v>2648</v>
      </c>
    </row>
    <row r="87" spans="1:11" ht="14.4" customHeight="1" x14ac:dyDescent="0.3">
      <c r="A87" s="793" t="s">
        <v>566</v>
      </c>
      <c r="B87" s="794" t="s">
        <v>1053</v>
      </c>
      <c r="C87" s="797" t="s">
        <v>576</v>
      </c>
      <c r="D87" s="825" t="s">
        <v>1055</v>
      </c>
      <c r="E87" s="797" t="s">
        <v>1897</v>
      </c>
      <c r="F87" s="825" t="s">
        <v>1898</v>
      </c>
      <c r="G87" s="797" t="s">
        <v>1657</v>
      </c>
      <c r="H87" s="797" t="s">
        <v>1658</v>
      </c>
      <c r="I87" s="811">
        <v>1324</v>
      </c>
      <c r="J87" s="811">
        <v>2</v>
      </c>
      <c r="K87" s="812">
        <v>2648</v>
      </c>
    </row>
    <row r="88" spans="1:11" ht="14.4" customHeight="1" x14ac:dyDescent="0.3">
      <c r="A88" s="793" t="s">
        <v>566</v>
      </c>
      <c r="B88" s="794" t="s">
        <v>1053</v>
      </c>
      <c r="C88" s="797" t="s">
        <v>576</v>
      </c>
      <c r="D88" s="825" t="s">
        <v>1055</v>
      </c>
      <c r="E88" s="797" t="s">
        <v>1897</v>
      </c>
      <c r="F88" s="825" t="s">
        <v>1898</v>
      </c>
      <c r="G88" s="797" t="s">
        <v>1659</v>
      </c>
      <c r="H88" s="797" t="s">
        <v>1660</v>
      </c>
      <c r="I88" s="811">
        <v>1784</v>
      </c>
      <c r="J88" s="811">
        <v>2</v>
      </c>
      <c r="K88" s="812">
        <v>3568</v>
      </c>
    </row>
    <row r="89" spans="1:11" ht="14.4" customHeight="1" x14ac:dyDescent="0.3">
      <c r="A89" s="793" t="s">
        <v>566</v>
      </c>
      <c r="B89" s="794" t="s">
        <v>1053</v>
      </c>
      <c r="C89" s="797" t="s">
        <v>576</v>
      </c>
      <c r="D89" s="825" t="s">
        <v>1055</v>
      </c>
      <c r="E89" s="797" t="s">
        <v>1897</v>
      </c>
      <c r="F89" s="825" t="s">
        <v>1898</v>
      </c>
      <c r="G89" s="797" t="s">
        <v>1661</v>
      </c>
      <c r="H89" s="797" t="s">
        <v>1662</v>
      </c>
      <c r="I89" s="811">
        <v>1784</v>
      </c>
      <c r="J89" s="811">
        <v>2</v>
      </c>
      <c r="K89" s="812">
        <v>3568</v>
      </c>
    </row>
    <row r="90" spans="1:11" ht="14.4" customHeight="1" x14ac:dyDescent="0.3">
      <c r="A90" s="793" t="s">
        <v>566</v>
      </c>
      <c r="B90" s="794" t="s">
        <v>1053</v>
      </c>
      <c r="C90" s="797" t="s">
        <v>576</v>
      </c>
      <c r="D90" s="825" t="s">
        <v>1055</v>
      </c>
      <c r="E90" s="797" t="s">
        <v>1897</v>
      </c>
      <c r="F90" s="825" t="s">
        <v>1898</v>
      </c>
      <c r="G90" s="797" t="s">
        <v>1663</v>
      </c>
      <c r="H90" s="797" t="s">
        <v>1664</v>
      </c>
      <c r="I90" s="811">
        <v>1784</v>
      </c>
      <c r="J90" s="811">
        <v>2</v>
      </c>
      <c r="K90" s="812">
        <v>3568</v>
      </c>
    </row>
    <row r="91" spans="1:11" ht="14.4" customHeight="1" x14ac:dyDescent="0.3">
      <c r="A91" s="793" t="s">
        <v>566</v>
      </c>
      <c r="B91" s="794" t="s">
        <v>1053</v>
      </c>
      <c r="C91" s="797" t="s">
        <v>576</v>
      </c>
      <c r="D91" s="825" t="s">
        <v>1055</v>
      </c>
      <c r="E91" s="797" t="s">
        <v>1897</v>
      </c>
      <c r="F91" s="825" t="s">
        <v>1898</v>
      </c>
      <c r="G91" s="797" t="s">
        <v>1665</v>
      </c>
      <c r="H91" s="797" t="s">
        <v>1666</v>
      </c>
      <c r="I91" s="811">
        <v>1784</v>
      </c>
      <c r="J91" s="811">
        <v>2</v>
      </c>
      <c r="K91" s="812">
        <v>3568</v>
      </c>
    </row>
    <row r="92" spans="1:11" ht="14.4" customHeight="1" x14ac:dyDescent="0.3">
      <c r="A92" s="793" t="s">
        <v>566</v>
      </c>
      <c r="B92" s="794" t="s">
        <v>1053</v>
      </c>
      <c r="C92" s="797" t="s">
        <v>576</v>
      </c>
      <c r="D92" s="825" t="s">
        <v>1055</v>
      </c>
      <c r="E92" s="797" t="s">
        <v>1897</v>
      </c>
      <c r="F92" s="825" t="s">
        <v>1898</v>
      </c>
      <c r="G92" s="797" t="s">
        <v>1667</v>
      </c>
      <c r="H92" s="797" t="s">
        <v>1668</v>
      </c>
      <c r="I92" s="811">
        <v>7200</v>
      </c>
      <c r="J92" s="811">
        <v>2</v>
      </c>
      <c r="K92" s="812">
        <v>14400</v>
      </c>
    </row>
    <row r="93" spans="1:11" ht="14.4" customHeight="1" x14ac:dyDescent="0.3">
      <c r="A93" s="793" t="s">
        <v>566</v>
      </c>
      <c r="B93" s="794" t="s">
        <v>1053</v>
      </c>
      <c r="C93" s="797" t="s">
        <v>576</v>
      </c>
      <c r="D93" s="825" t="s">
        <v>1055</v>
      </c>
      <c r="E93" s="797" t="s">
        <v>1897</v>
      </c>
      <c r="F93" s="825" t="s">
        <v>1898</v>
      </c>
      <c r="G93" s="797" t="s">
        <v>1669</v>
      </c>
      <c r="H93" s="797" t="s">
        <v>1670</v>
      </c>
      <c r="I93" s="811">
        <v>7200</v>
      </c>
      <c r="J93" s="811">
        <v>1</v>
      </c>
      <c r="K93" s="812">
        <v>7200</v>
      </c>
    </row>
    <row r="94" spans="1:11" ht="14.4" customHeight="1" x14ac:dyDescent="0.3">
      <c r="A94" s="793" t="s">
        <v>566</v>
      </c>
      <c r="B94" s="794" t="s">
        <v>1053</v>
      </c>
      <c r="C94" s="797" t="s">
        <v>576</v>
      </c>
      <c r="D94" s="825" t="s">
        <v>1055</v>
      </c>
      <c r="E94" s="797" t="s">
        <v>1897</v>
      </c>
      <c r="F94" s="825" t="s">
        <v>1898</v>
      </c>
      <c r="G94" s="797" t="s">
        <v>1671</v>
      </c>
      <c r="H94" s="797" t="s">
        <v>1672</v>
      </c>
      <c r="I94" s="811">
        <v>7200</v>
      </c>
      <c r="J94" s="811">
        <v>1</v>
      </c>
      <c r="K94" s="812">
        <v>7200</v>
      </c>
    </row>
    <row r="95" spans="1:11" ht="14.4" customHeight="1" x14ac:dyDescent="0.3">
      <c r="A95" s="793" t="s">
        <v>566</v>
      </c>
      <c r="B95" s="794" t="s">
        <v>1053</v>
      </c>
      <c r="C95" s="797" t="s">
        <v>576</v>
      </c>
      <c r="D95" s="825" t="s">
        <v>1055</v>
      </c>
      <c r="E95" s="797" t="s">
        <v>1897</v>
      </c>
      <c r="F95" s="825" t="s">
        <v>1898</v>
      </c>
      <c r="G95" s="797" t="s">
        <v>1673</v>
      </c>
      <c r="H95" s="797" t="s">
        <v>1674</v>
      </c>
      <c r="I95" s="811">
        <v>7200</v>
      </c>
      <c r="J95" s="811">
        <v>1</v>
      </c>
      <c r="K95" s="812">
        <v>7200</v>
      </c>
    </row>
    <row r="96" spans="1:11" ht="14.4" customHeight="1" x14ac:dyDescent="0.3">
      <c r="A96" s="793" t="s">
        <v>566</v>
      </c>
      <c r="B96" s="794" t="s">
        <v>1053</v>
      </c>
      <c r="C96" s="797" t="s">
        <v>576</v>
      </c>
      <c r="D96" s="825" t="s">
        <v>1055</v>
      </c>
      <c r="E96" s="797" t="s">
        <v>1897</v>
      </c>
      <c r="F96" s="825" t="s">
        <v>1898</v>
      </c>
      <c r="G96" s="797" t="s">
        <v>1675</v>
      </c>
      <c r="H96" s="797" t="s">
        <v>1676</v>
      </c>
      <c r="I96" s="811">
        <v>7200</v>
      </c>
      <c r="J96" s="811">
        <v>1</v>
      </c>
      <c r="K96" s="812">
        <v>7200</v>
      </c>
    </row>
    <row r="97" spans="1:11" ht="14.4" customHeight="1" x14ac:dyDescent="0.3">
      <c r="A97" s="793" t="s">
        <v>566</v>
      </c>
      <c r="B97" s="794" t="s">
        <v>1053</v>
      </c>
      <c r="C97" s="797" t="s">
        <v>576</v>
      </c>
      <c r="D97" s="825" t="s">
        <v>1055</v>
      </c>
      <c r="E97" s="797" t="s">
        <v>1897</v>
      </c>
      <c r="F97" s="825" t="s">
        <v>1898</v>
      </c>
      <c r="G97" s="797" t="s">
        <v>1677</v>
      </c>
      <c r="H97" s="797" t="s">
        <v>1678</v>
      </c>
      <c r="I97" s="811">
        <v>7713</v>
      </c>
      <c r="J97" s="811">
        <v>1</v>
      </c>
      <c r="K97" s="812">
        <v>7713</v>
      </c>
    </row>
    <row r="98" spans="1:11" ht="14.4" customHeight="1" x14ac:dyDescent="0.3">
      <c r="A98" s="793" t="s">
        <v>566</v>
      </c>
      <c r="B98" s="794" t="s">
        <v>1053</v>
      </c>
      <c r="C98" s="797" t="s">
        <v>576</v>
      </c>
      <c r="D98" s="825" t="s">
        <v>1055</v>
      </c>
      <c r="E98" s="797" t="s">
        <v>1887</v>
      </c>
      <c r="F98" s="825" t="s">
        <v>1888</v>
      </c>
      <c r="G98" s="797" t="s">
        <v>1679</v>
      </c>
      <c r="H98" s="797" t="s">
        <v>1680</v>
      </c>
      <c r="I98" s="811">
        <v>42.1</v>
      </c>
      <c r="J98" s="811">
        <v>144</v>
      </c>
      <c r="K98" s="812">
        <v>6062.8</v>
      </c>
    </row>
    <row r="99" spans="1:11" ht="14.4" customHeight="1" x14ac:dyDescent="0.3">
      <c r="A99" s="793" t="s">
        <v>566</v>
      </c>
      <c r="B99" s="794" t="s">
        <v>1053</v>
      </c>
      <c r="C99" s="797" t="s">
        <v>576</v>
      </c>
      <c r="D99" s="825" t="s">
        <v>1055</v>
      </c>
      <c r="E99" s="797" t="s">
        <v>1887</v>
      </c>
      <c r="F99" s="825" t="s">
        <v>1888</v>
      </c>
      <c r="G99" s="797" t="s">
        <v>1681</v>
      </c>
      <c r="H99" s="797" t="s">
        <v>1682</v>
      </c>
      <c r="I99" s="811">
        <v>30.31</v>
      </c>
      <c r="J99" s="811">
        <v>24</v>
      </c>
      <c r="K99" s="812">
        <v>727.49</v>
      </c>
    </row>
    <row r="100" spans="1:11" ht="14.4" customHeight="1" x14ac:dyDescent="0.3">
      <c r="A100" s="793" t="s">
        <v>566</v>
      </c>
      <c r="B100" s="794" t="s">
        <v>1053</v>
      </c>
      <c r="C100" s="797" t="s">
        <v>576</v>
      </c>
      <c r="D100" s="825" t="s">
        <v>1055</v>
      </c>
      <c r="E100" s="797" t="s">
        <v>1887</v>
      </c>
      <c r="F100" s="825" t="s">
        <v>1888</v>
      </c>
      <c r="G100" s="797" t="s">
        <v>1683</v>
      </c>
      <c r="H100" s="797" t="s">
        <v>1684</v>
      </c>
      <c r="I100" s="811">
        <v>60.38</v>
      </c>
      <c r="J100" s="811">
        <v>48</v>
      </c>
      <c r="K100" s="812">
        <v>2898.24</v>
      </c>
    </row>
    <row r="101" spans="1:11" ht="14.4" customHeight="1" x14ac:dyDescent="0.3">
      <c r="A101" s="793" t="s">
        <v>566</v>
      </c>
      <c r="B101" s="794" t="s">
        <v>1053</v>
      </c>
      <c r="C101" s="797" t="s">
        <v>576</v>
      </c>
      <c r="D101" s="825" t="s">
        <v>1055</v>
      </c>
      <c r="E101" s="797" t="s">
        <v>1887</v>
      </c>
      <c r="F101" s="825" t="s">
        <v>1888</v>
      </c>
      <c r="G101" s="797" t="s">
        <v>1685</v>
      </c>
      <c r="H101" s="797" t="s">
        <v>1686</v>
      </c>
      <c r="I101" s="811">
        <v>40.14</v>
      </c>
      <c r="J101" s="811">
        <v>72</v>
      </c>
      <c r="K101" s="812">
        <v>2890.18</v>
      </c>
    </row>
    <row r="102" spans="1:11" ht="14.4" customHeight="1" x14ac:dyDescent="0.3">
      <c r="A102" s="793" t="s">
        <v>566</v>
      </c>
      <c r="B102" s="794" t="s">
        <v>1053</v>
      </c>
      <c r="C102" s="797" t="s">
        <v>576</v>
      </c>
      <c r="D102" s="825" t="s">
        <v>1055</v>
      </c>
      <c r="E102" s="797" t="s">
        <v>1889</v>
      </c>
      <c r="F102" s="825" t="s">
        <v>1890</v>
      </c>
      <c r="G102" s="797" t="s">
        <v>1687</v>
      </c>
      <c r="H102" s="797" t="s">
        <v>1688</v>
      </c>
      <c r="I102" s="811">
        <v>0.48</v>
      </c>
      <c r="J102" s="811">
        <v>1000</v>
      </c>
      <c r="K102" s="812">
        <v>480</v>
      </c>
    </row>
    <row r="103" spans="1:11" ht="14.4" customHeight="1" x14ac:dyDescent="0.3">
      <c r="A103" s="793" t="s">
        <v>566</v>
      </c>
      <c r="B103" s="794" t="s">
        <v>1053</v>
      </c>
      <c r="C103" s="797" t="s">
        <v>576</v>
      </c>
      <c r="D103" s="825" t="s">
        <v>1055</v>
      </c>
      <c r="E103" s="797" t="s">
        <v>1891</v>
      </c>
      <c r="F103" s="825" t="s">
        <v>1892</v>
      </c>
      <c r="G103" s="797" t="s">
        <v>1689</v>
      </c>
      <c r="H103" s="797" t="s">
        <v>1690</v>
      </c>
      <c r="I103" s="811">
        <v>0.69</v>
      </c>
      <c r="J103" s="811">
        <v>2000</v>
      </c>
      <c r="K103" s="812">
        <v>1380</v>
      </c>
    </row>
    <row r="104" spans="1:11" ht="14.4" customHeight="1" x14ac:dyDescent="0.3">
      <c r="A104" s="793" t="s">
        <v>566</v>
      </c>
      <c r="B104" s="794" t="s">
        <v>1053</v>
      </c>
      <c r="C104" s="797" t="s">
        <v>579</v>
      </c>
      <c r="D104" s="825" t="s">
        <v>1056</v>
      </c>
      <c r="E104" s="797" t="s">
        <v>1881</v>
      </c>
      <c r="F104" s="825" t="s">
        <v>1882</v>
      </c>
      <c r="G104" s="797" t="s">
        <v>1691</v>
      </c>
      <c r="H104" s="797" t="s">
        <v>1692</v>
      </c>
      <c r="I104" s="811">
        <v>260.3</v>
      </c>
      <c r="J104" s="811">
        <v>2</v>
      </c>
      <c r="K104" s="812">
        <v>520.6</v>
      </c>
    </row>
    <row r="105" spans="1:11" ht="14.4" customHeight="1" x14ac:dyDescent="0.3">
      <c r="A105" s="793" t="s">
        <v>566</v>
      </c>
      <c r="B105" s="794" t="s">
        <v>1053</v>
      </c>
      <c r="C105" s="797" t="s">
        <v>579</v>
      </c>
      <c r="D105" s="825" t="s">
        <v>1056</v>
      </c>
      <c r="E105" s="797" t="s">
        <v>1881</v>
      </c>
      <c r="F105" s="825" t="s">
        <v>1882</v>
      </c>
      <c r="G105" s="797" t="s">
        <v>1693</v>
      </c>
      <c r="H105" s="797" t="s">
        <v>1694</v>
      </c>
      <c r="I105" s="811">
        <v>46.32</v>
      </c>
      <c r="J105" s="811">
        <v>4</v>
      </c>
      <c r="K105" s="812">
        <v>185.28</v>
      </c>
    </row>
    <row r="106" spans="1:11" ht="14.4" customHeight="1" x14ac:dyDescent="0.3">
      <c r="A106" s="793" t="s">
        <v>566</v>
      </c>
      <c r="B106" s="794" t="s">
        <v>1053</v>
      </c>
      <c r="C106" s="797" t="s">
        <v>579</v>
      </c>
      <c r="D106" s="825" t="s">
        <v>1056</v>
      </c>
      <c r="E106" s="797" t="s">
        <v>1881</v>
      </c>
      <c r="F106" s="825" t="s">
        <v>1882</v>
      </c>
      <c r="G106" s="797" t="s">
        <v>1695</v>
      </c>
      <c r="H106" s="797" t="s">
        <v>1696</v>
      </c>
      <c r="I106" s="811">
        <v>0.67</v>
      </c>
      <c r="J106" s="811">
        <v>1000</v>
      </c>
      <c r="K106" s="812">
        <v>670</v>
      </c>
    </row>
    <row r="107" spans="1:11" ht="14.4" customHeight="1" x14ac:dyDescent="0.3">
      <c r="A107" s="793" t="s">
        <v>566</v>
      </c>
      <c r="B107" s="794" t="s">
        <v>1053</v>
      </c>
      <c r="C107" s="797" t="s">
        <v>579</v>
      </c>
      <c r="D107" s="825" t="s">
        <v>1056</v>
      </c>
      <c r="E107" s="797" t="s">
        <v>1881</v>
      </c>
      <c r="F107" s="825" t="s">
        <v>1882</v>
      </c>
      <c r="G107" s="797" t="s">
        <v>1697</v>
      </c>
      <c r="H107" s="797" t="s">
        <v>1698</v>
      </c>
      <c r="I107" s="811">
        <v>157.88499999999999</v>
      </c>
      <c r="J107" s="811">
        <v>140</v>
      </c>
      <c r="K107" s="812">
        <v>22103.96</v>
      </c>
    </row>
    <row r="108" spans="1:11" ht="14.4" customHeight="1" x14ac:dyDescent="0.3">
      <c r="A108" s="793" t="s">
        <v>566</v>
      </c>
      <c r="B108" s="794" t="s">
        <v>1053</v>
      </c>
      <c r="C108" s="797" t="s">
        <v>579</v>
      </c>
      <c r="D108" s="825" t="s">
        <v>1056</v>
      </c>
      <c r="E108" s="797" t="s">
        <v>1881</v>
      </c>
      <c r="F108" s="825" t="s">
        <v>1882</v>
      </c>
      <c r="G108" s="797" t="s">
        <v>1699</v>
      </c>
      <c r="H108" s="797" t="s">
        <v>1700</v>
      </c>
      <c r="I108" s="811">
        <v>23.92</v>
      </c>
      <c r="J108" s="811">
        <v>4</v>
      </c>
      <c r="K108" s="812">
        <v>95.68</v>
      </c>
    </row>
    <row r="109" spans="1:11" ht="14.4" customHeight="1" x14ac:dyDescent="0.3">
      <c r="A109" s="793" t="s">
        <v>566</v>
      </c>
      <c r="B109" s="794" t="s">
        <v>1053</v>
      </c>
      <c r="C109" s="797" t="s">
        <v>579</v>
      </c>
      <c r="D109" s="825" t="s">
        <v>1056</v>
      </c>
      <c r="E109" s="797" t="s">
        <v>1883</v>
      </c>
      <c r="F109" s="825" t="s">
        <v>1884</v>
      </c>
      <c r="G109" s="797" t="s">
        <v>1509</v>
      </c>
      <c r="H109" s="797" t="s">
        <v>1510</v>
      </c>
      <c r="I109" s="811">
        <v>1.0900000000000001</v>
      </c>
      <c r="J109" s="811">
        <v>1000</v>
      </c>
      <c r="K109" s="812">
        <v>1090</v>
      </c>
    </row>
    <row r="110" spans="1:11" ht="14.4" customHeight="1" x14ac:dyDescent="0.3">
      <c r="A110" s="793" t="s">
        <v>566</v>
      </c>
      <c r="B110" s="794" t="s">
        <v>1053</v>
      </c>
      <c r="C110" s="797" t="s">
        <v>579</v>
      </c>
      <c r="D110" s="825" t="s">
        <v>1056</v>
      </c>
      <c r="E110" s="797" t="s">
        <v>1883</v>
      </c>
      <c r="F110" s="825" t="s">
        <v>1884</v>
      </c>
      <c r="G110" s="797" t="s">
        <v>1569</v>
      </c>
      <c r="H110" s="797" t="s">
        <v>1570</v>
      </c>
      <c r="I110" s="811">
        <v>0.48</v>
      </c>
      <c r="J110" s="811">
        <v>1000</v>
      </c>
      <c r="K110" s="812">
        <v>480</v>
      </c>
    </row>
    <row r="111" spans="1:11" ht="14.4" customHeight="1" x14ac:dyDescent="0.3">
      <c r="A111" s="793" t="s">
        <v>566</v>
      </c>
      <c r="B111" s="794" t="s">
        <v>1053</v>
      </c>
      <c r="C111" s="797" t="s">
        <v>579</v>
      </c>
      <c r="D111" s="825" t="s">
        <v>1056</v>
      </c>
      <c r="E111" s="797" t="s">
        <v>1883</v>
      </c>
      <c r="F111" s="825" t="s">
        <v>1884</v>
      </c>
      <c r="G111" s="797" t="s">
        <v>1701</v>
      </c>
      <c r="H111" s="797" t="s">
        <v>1702</v>
      </c>
      <c r="I111" s="811">
        <v>0.67</v>
      </c>
      <c r="J111" s="811">
        <v>1500</v>
      </c>
      <c r="K111" s="812">
        <v>1005</v>
      </c>
    </row>
    <row r="112" spans="1:11" ht="14.4" customHeight="1" x14ac:dyDescent="0.3">
      <c r="A112" s="793" t="s">
        <v>566</v>
      </c>
      <c r="B112" s="794" t="s">
        <v>1053</v>
      </c>
      <c r="C112" s="797" t="s">
        <v>579</v>
      </c>
      <c r="D112" s="825" t="s">
        <v>1056</v>
      </c>
      <c r="E112" s="797" t="s">
        <v>1883</v>
      </c>
      <c r="F112" s="825" t="s">
        <v>1884</v>
      </c>
      <c r="G112" s="797" t="s">
        <v>1523</v>
      </c>
      <c r="H112" s="797" t="s">
        <v>1524</v>
      </c>
      <c r="I112" s="811">
        <v>2.91</v>
      </c>
      <c r="J112" s="811">
        <v>100</v>
      </c>
      <c r="K112" s="812">
        <v>291</v>
      </c>
    </row>
    <row r="113" spans="1:11" ht="14.4" customHeight="1" x14ac:dyDescent="0.3">
      <c r="A113" s="793" t="s">
        <v>566</v>
      </c>
      <c r="B113" s="794" t="s">
        <v>1053</v>
      </c>
      <c r="C113" s="797" t="s">
        <v>579</v>
      </c>
      <c r="D113" s="825" t="s">
        <v>1056</v>
      </c>
      <c r="E113" s="797" t="s">
        <v>1883</v>
      </c>
      <c r="F113" s="825" t="s">
        <v>1884</v>
      </c>
      <c r="G113" s="797" t="s">
        <v>1527</v>
      </c>
      <c r="H113" s="797" t="s">
        <v>1528</v>
      </c>
      <c r="I113" s="811">
        <v>11.74</v>
      </c>
      <c r="J113" s="811">
        <v>20</v>
      </c>
      <c r="K113" s="812">
        <v>234.8</v>
      </c>
    </row>
    <row r="114" spans="1:11" ht="14.4" customHeight="1" x14ac:dyDescent="0.3">
      <c r="A114" s="793" t="s">
        <v>566</v>
      </c>
      <c r="B114" s="794" t="s">
        <v>1053</v>
      </c>
      <c r="C114" s="797" t="s">
        <v>579</v>
      </c>
      <c r="D114" s="825" t="s">
        <v>1056</v>
      </c>
      <c r="E114" s="797" t="s">
        <v>1883</v>
      </c>
      <c r="F114" s="825" t="s">
        <v>1884</v>
      </c>
      <c r="G114" s="797" t="s">
        <v>1577</v>
      </c>
      <c r="H114" s="797" t="s">
        <v>1578</v>
      </c>
      <c r="I114" s="811">
        <v>3.42</v>
      </c>
      <c r="J114" s="811">
        <v>40</v>
      </c>
      <c r="K114" s="812">
        <v>136.80000000000001</v>
      </c>
    </row>
    <row r="115" spans="1:11" ht="14.4" customHeight="1" x14ac:dyDescent="0.3">
      <c r="A115" s="793" t="s">
        <v>566</v>
      </c>
      <c r="B115" s="794" t="s">
        <v>1053</v>
      </c>
      <c r="C115" s="797" t="s">
        <v>579</v>
      </c>
      <c r="D115" s="825" t="s">
        <v>1056</v>
      </c>
      <c r="E115" s="797" t="s">
        <v>1897</v>
      </c>
      <c r="F115" s="825" t="s">
        <v>1898</v>
      </c>
      <c r="G115" s="797" t="s">
        <v>1703</v>
      </c>
      <c r="H115" s="797" t="s">
        <v>1704</v>
      </c>
      <c r="I115" s="811">
        <v>286.65499999999997</v>
      </c>
      <c r="J115" s="811">
        <v>3</v>
      </c>
      <c r="K115" s="812">
        <v>852.61</v>
      </c>
    </row>
    <row r="116" spans="1:11" ht="14.4" customHeight="1" x14ac:dyDescent="0.3">
      <c r="A116" s="793" t="s">
        <v>566</v>
      </c>
      <c r="B116" s="794" t="s">
        <v>1053</v>
      </c>
      <c r="C116" s="797" t="s">
        <v>579</v>
      </c>
      <c r="D116" s="825" t="s">
        <v>1056</v>
      </c>
      <c r="E116" s="797" t="s">
        <v>1897</v>
      </c>
      <c r="F116" s="825" t="s">
        <v>1898</v>
      </c>
      <c r="G116" s="797" t="s">
        <v>1705</v>
      </c>
      <c r="H116" s="797" t="s">
        <v>1706</v>
      </c>
      <c r="I116" s="811">
        <v>286.20999999999998</v>
      </c>
      <c r="J116" s="811">
        <v>2</v>
      </c>
      <c r="K116" s="812">
        <v>572.42999999999995</v>
      </c>
    </row>
    <row r="117" spans="1:11" ht="14.4" customHeight="1" x14ac:dyDescent="0.3">
      <c r="A117" s="793" t="s">
        <v>566</v>
      </c>
      <c r="B117" s="794" t="s">
        <v>1053</v>
      </c>
      <c r="C117" s="797" t="s">
        <v>579</v>
      </c>
      <c r="D117" s="825" t="s">
        <v>1056</v>
      </c>
      <c r="E117" s="797" t="s">
        <v>1897</v>
      </c>
      <c r="F117" s="825" t="s">
        <v>1898</v>
      </c>
      <c r="G117" s="797" t="s">
        <v>1707</v>
      </c>
      <c r="H117" s="797" t="s">
        <v>1708</v>
      </c>
      <c r="I117" s="811">
        <v>175.45</v>
      </c>
      <c r="J117" s="811">
        <v>30</v>
      </c>
      <c r="K117" s="812">
        <v>5263.5</v>
      </c>
    </row>
    <row r="118" spans="1:11" ht="14.4" customHeight="1" x14ac:dyDescent="0.3">
      <c r="A118" s="793" t="s">
        <v>566</v>
      </c>
      <c r="B118" s="794" t="s">
        <v>1053</v>
      </c>
      <c r="C118" s="797" t="s">
        <v>579</v>
      </c>
      <c r="D118" s="825" t="s">
        <v>1056</v>
      </c>
      <c r="E118" s="797" t="s">
        <v>1897</v>
      </c>
      <c r="F118" s="825" t="s">
        <v>1898</v>
      </c>
      <c r="G118" s="797" t="s">
        <v>1709</v>
      </c>
      <c r="H118" s="797" t="s">
        <v>1710</v>
      </c>
      <c r="I118" s="811">
        <v>196</v>
      </c>
      <c r="J118" s="811">
        <v>3</v>
      </c>
      <c r="K118" s="812">
        <v>588</v>
      </c>
    </row>
    <row r="119" spans="1:11" ht="14.4" customHeight="1" x14ac:dyDescent="0.3">
      <c r="A119" s="793" t="s">
        <v>566</v>
      </c>
      <c r="B119" s="794" t="s">
        <v>1053</v>
      </c>
      <c r="C119" s="797" t="s">
        <v>579</v>
      </c>
      <c r="D119" s="825" t="s">
        <v>1056</v>
      </c>
      <c r="E119" s="797" t="s">
        <v>1897</v>
      </c>
      <c r="F119" s="825" t="s">
        <v>1898</v>
      </c>
      <c r="G119" s="797" t="s">
        <v>1711</v>
      </c>
      <c r="H119" s="797" t="s">
        <v>1712</v>
      </c>
      <c r="I119" s="811">
        <v>1122.875</v>
      </c>
      <c r="J119" s="811">
        <v>3</v>
      </c>
      <c r="K119" s="812">
        <v>3368.62</v>
      </c>
    </row>
    <row r="120" spans="1:11" ht="14.4" customHeight="1" x14ac:dyDescent="0.3">
      <c r="A120" s="793" t="s">
        <v>566</v>
      </c>
      <c r="B120" s="794" t="s">
        <v>1053</v>
      </c>
      <c r="C120" s="797" t="s">
        <v>579</v>
      </c>
      <c r="D120" s="825" t="s">
        <v>1056</v>
      </c>
      <c r="E120" s="797" t="s">
        <v>1897</v>
      </c>
      <c r="F120" s="825" t="s">
        <v>1898</v>
      </c>
      <c r="G120" s="797" t="s">
        <v>1713</v>
      </c>
      <c r="H120" s="797" t="s">
        <v>1714</v>
      </c>
      <c r="I120" s="811">
        <v>118.58</v>
      </c>
      <c r="J120" s="811">
        <v>40</v>
      </c>
      <c r="K120" s="812">
        <v>4743.2</v>
      </c>
    </row>
    <row r="121" spans="1:11" ht="14.4" customHeight="1" x14ac:dyDescent="0.3">
      <c r="A121" s="793" t="s">
        <v>566</v>
      </c>
      <c r="B121" s="794" t="s">
        <v>1053</v>
      </c>
      <c r="C121" s="797" t="s">
        <v>579</v>
      </c>
      <c r="D121" s="825" t="s">
        <v>1056</v>
      </c>
      <c r="E121" s="797" t="s">
        <v>1897</v>
      </c>
      <c r="F121" s="825" t="s">
        <v>1898</v>
      </c>
      <c r="G121" s="797" t="s">
        <v>1715</v>
      </c>
      <c r="H121" s="797" t="s">
        <v>1716</v>
      </c>
      <c r="I121" s="811">
        <v>976.6</v>
      </c>
      <c r="J121" s="811">
        <v>1</v>
      </c>
      <c r="K121" s="812">
        <v>976.6</v>
      </c>
    </row>
    <row r="122" spans="1:11" ht="14.4" customHeight="1" x14ac:dyDescent="0.3">
      <c r="A122" s="793" t="s">
        <v>566</v>
      </c>
      <c r="B122" s="794" t="s">
        <v>1053</v>
      </c>
      <c r="C122" s="797" t="s">
        <v>579</v>
      </c>
      <c r="D122" s="825" t="s">
        <v>1056</v>
      </c>
      <c r="E122" s="797" t="s">
        <v>1897</v>
      </c>
      <c r="F122" s="825" t="s">
        <v>1898</v>
      </c>
      <c r="G122" s="797" t="s">
        <v>1717</v>
      </c>
      <c r="H122" s="797" t="s">
        <v>1718</v>
      </c>
      <c r="I122" s="811">
        <v>563.26</v>
      </c>
      <c r="J122" s="811">
        <v>1</v>
      </c>
      <c r="K122" s="812">
        <v>563.26</v>
      </c>
    </row>
    <row r="123" spans="1:11" ht="14.4" customHeight="1" x14ac:dyDescent="0.3">
      <c r="A123" s="793" t="s">
        <v>566</v>
      </c>
      <c r="B123" s="794" t="s">
        <v>1053</v>
      </c>
      <c r="C123" s="797" t="s">
        <v>579</v>
      </c>
      <c r="D123" s="825" t="s">
        <v>1056</v>
      </c>
      <c r="E123" s="797" t="s">
        <v>1897</v>
      </c>
      <c r="F123" s="825" t="s">
        <v>1898</v>
      </c>
      <c r="G123" s="797" t="s">
        <v>1719</v>
      </c>
      <c r="H123" s="797" t="s">
        <v>1720</v>
      </c>
      <c r="I123" s="811">
        <v>1273</v>
      </c>
      <c r="J123" s="811">
        <v>1</v>
      </c>
      <c r="K123" s="812">
        <v>1273</v>
      </c>
    </row>
    <row r="124" spans="1:11" ht="14.4" customHeight="1" x14ac:dyDescent="0.3">
      <c r="A124" s="793" t="s">
        <v>566</v>
      </c>
      <c r="B124" s="794" t="s">
        <v>1053</v>
      </c>
      <c r="C124" s="797" t="s">
        <v>579</v>
      </c>
      <c r="D124" s="825" t="s">
        <v>1056</v>
      </c>
      <c r="E124" s="797" t="s">
        <v>1897</v>
      </c>
      <c r="F124" s="825" t="s">
        <v>1898</v>
      </c>
      <c r="G124" s="797" t="s">
        <v>1721</v>
      </c>
      <c r="H124" s="797" t="s">
        <v>1722</v>
      </c>
      <c r="I124" s="811">
        <v>227.6</v>
      </c>
      <c r="J124" s="811">
        <v>2</v>
      </c>
      <c r="K124" s="812">
        <v>455.2</v>
      </c>
    </row>
    <row r="125" spans="1:11" ht="14.4" customHeight="1" x14ac:dyDescent="0.3">
      <c r="A125" s="793" t="s">
        <v>566</v>
      </c>
      <c r="B125" s="794" t="s">
        <v>1053</v>
      </c>
      <c r="C125" s="797" t="s">
        <v>579</v>
      </c>
      <c r="D125" s="825" t="s">
        <v>1056</v>
      </c>
      <c r="E125" s="797" t="s">
        <v>1897</v>
      </c>
      <c r="F125" s="825" t="s">
        <v>1898</v>
      </c>
      <c r="G125" s="797" t="s">
        <v>1723</v>
      </c>
      <c r="H125" s="797" t="s">
        <v>1724</v>
      </c>
      <c r="I125" s="811">
        <v>66.5</v>
      </c>
      <c r="J125" s="811">
        <v>5</v>
      </c>
      <c r="K125" s="812">
        <v>332.5</v>
      </c>
    </row>
    <row r="126" spans="1:11" ht="14.4" customHeight="1" x14ac:dyDescent="0.3">
      <c r="A126" s="793" t="s">
        <v>566</v>
      </c>
      <c r="B126" s="794" t="s">
        <v>1053</v>
      </c>
      <c r="C126" s="797" t="s">
        <v>579</v>
      </c>
      <c r="D126" s="825" t="s">
        <v>1056</v>
      </c>
      <c r="E126" s="797" t="s">
        <v>1897</v>
      </c>
      <c r="F126" s="825" t="s">
        <v>1898</v>
      </c>
      <c r="G126" s="797" t="s">
        <v>1725</v>
      </c>
      <c r="H126" s="797" t="s">
        <v>1726</v>
      </c>
      <c r="I126" s="811">
        <v>723.58</v>
      </c>
      <c r="J126" s="811">
        <v>14</v>
      </c>
      <c r="K126" s="812">
        <v>10130.120000000001</v>
      </c>
    </row>
    <row r="127" spans="1:11" ht="14.4" customHeight="1" x14ac:dyDescent="0.3">
      <c r="A127" s="793" t="s">
        <v>566</v>
      </c>
      <c r="B127" s="794" t="s">
        <v>1053</v>
      </c>
      <c r="C127" s="797" t="s">
        <v>579</v>
      </c>
      <c r="D127" s="825" t="s">
        <v>1056</v>
      </c>
      <c r="E127" s="797" t="s">
        <v>1897</v>
      </c>
      <c r="F127" s="825" t="s">
        <v>1898</v>
      </c>
      <c r="G127" s="797" t="s">
        <v>1727</v>
      </c>
      <c r="H127" s="797" t="s">
        <v>1728</v>
      </c>
      <c r="I127" s="811">
        <v>118.58</v>
      </c>
      <c r="J127" s="811">
        <v>6</v>
      </c>
      <c r="K127" s="812">
        <v>711.48</v>
      </c>
    </row>
    <row r="128" spans="1:11" ht="14.4" customHeight="1" x14ac:dyDescent="0.3">
      <c r="A128" s="793" t="s">
        <v>566</v>
      </c>
      <c r="B128" s="794" t="s">
        <v>1053</v>
      </c>
      <c r="C128" s="797" t="s">
        <v>579</v>
      </c>
      <c r="D128" s="825" t="s">
        <v>1056</v>
      </c>
      <c r="E128" s="797" t="s">
        <v>1897</v>
      </c>
      <c r="F128" s="825" t="s">
        <v>1898</v>
      </c>
      <c r="G128" s="797" t="s">
        <v>1729</v>
      </c>
      <c r="H128" s="797" t="s">
        <v>1730</v>
      </c>
      <c r="I128" s="811">
        <v>949.44</v>
      </c>
      <c r="J128" s="811">
        <v>1</v>
      </c>
      <c r="K128" s="812">
        <v>949.44</v>
      </c>
    </row>
    <row r="129" spans="1:11" ht="14.4" customHeight="1" x14ac:dyDescent="0.3">
      <c r="A129" s="793" t="s">
        <v>566</v>
      </c>
      <c r="B129" s="794" t="s">
        <v>1053</v>
      </c>
      <c r="C129" s="797" t="s">
        <v>579</v>
      </c>
      <c r="D129" s="825" t="s">
        <v>1056</v>
      </c>
      <c r="E129" s="797" t="s">
        <v>1887</v>
      </c>
      <c r="F129" s="825" t="s">
        <v>1888</v>
      </c>
      <c r="G129" s="797" t="s">
        <v>1551</v>
      </c>
      <c r="H129" s="797" t="s">
        <v>1552</v>
      </c>
      <c r="I129" s="811">
        <v>39.67</v>
      </c>
      <c r="J129" s="811">
        <v>36</v>
      </c>
      <c r="K129" s="812">
        <v>1428.3</v>
      </c>
    </row>
    <row r="130" spans="1:11" ht="14.4" customHeight="1" x14ac:dyDescent="0.3">
      <c r="A130" s="793" t="s">
        <v>566</v>
      </c>
      <c r="B130" s="794" t="s">
        <v>1053</v>
      </c>
      <c r="C130" s="797" t="s">
        <v>579</v>
      </c>
      <c r="D130" s="825" t="s">
        <v>1056</v>
      </c>
      <c r="E130" s="797" t="s">
        <v>1887</v>
      </c>
      <c r="F130" s="825" t="s">
        <v>1888</v>
      </c>
      <c r="G130" s="797" t="s">
        <v>1731</v>
      </c>
      <c r="H130" s="797" t="s">
        <v>1732</v>
      </c>
      <c r="I130" s="811">
        <v>26.57</v>
      </c>
      <c r="J130" s="811">
        <v>144</v>
      </c>
      <c r="K130" s="812">
        <v>3825.36</v>
      </c>
    </row>
    <row r="131" spans="1:11" ht="14.4" customHeight="1" x14ac:dyDescent="0.3">
      <c r="A131" s="793" t="s">
        <v>566</v>
      </c>
      <c r="B131" s="794" t="s">
        <v>1053</v>
      </c>
      <c r="C131" s="797" t="s">
        <v>579</v>
      </c>
      <c r="D131" s="825" t="s">
        <v>1056</v>
      </c>
      <c r="E131" s="797" t="s">
        <v>1887</v>
      </c>
      <c r="F131" s="825" t="s">
        <v>1888</v>
      </c>
      <c r="G131" s="797" t="s">
        <v>1733</v>
      </c>
      <c r="H131" s="797" t="s">
        <v>1734</v>
      </c>
      <c r="I131" s="811">
        <v>41.29</v>
      </c>
      <c r="J131" s="811">
        <v>36</v>
      </c>
      <c r="K131" s="812">
        <v>1486.38</v>
      </c>
    </row>
    <row r="132" spans="1:11" ht="14.4" customHeight="1" x14ac:dyDescent="0.3">
      <c r="A132" s="793" t="s">
        <v>566</v>
      </c>
      <c r="B132" s="794" t="s">
        <v>1053</v>
      </c>
      <c r="C132" s="797" t="s">
        <v>579</v>
      </c>
      <c r="D132" s="825" t="s">
        <v>1056</v>
      </c>
      <c r="E132" s="797" t="s">
        <v>1887</v>
      </c>
      <c r="F132" s="825" t="s">
        <v>1888</v>
      </c>
      <c r="G132" s="797" t="s">
        <v>1735</v>
      </c>
      <c r="H132" s="797" t="s">
        <v>1736</v>
      </c>
      <c r="I132" s="811">
        <v>63.13</v>
      </c>
      <c r="J132" s="811">
        <v>24</v>
      </c>
      <c r="K132" s="812">
        <v>1515.13</v>
      </c>
    </row>
    <row r="133" spans="1:11" ht="14.4" customHeight="1" x14ac:dyDescent="0.3">
      <c r="A133" s="793" t="s">
        <v>566</v>
      </c>
      <c r="B133" s="794" t="s">
        <v>1053</v>
      </c>
      <c r="C133" s="797" t="s">
        <v>579</v>
      </c>
      <c r="D133" s="825" t="s">
        <v>1056</v>
      </c>
      <c r="E133" s="797" t="s">
        <v>1887</v>
      </c>
      <c r="F133" s="825" t="s">
        <v>1888</v>
      </c>
      <c r="G133" s="797" t="s">
        <v>1737</v>
      </c>
      <c r="H133" s="797" t="s">
        <v>1738</v>
      </c>
      <c r="I133" s="811">
        <v>63.13</v>
      </c>
      <c r="J133" s="811">
        <v>48</v>
      </c>
      <c r="K133" s="812">
        <v>3030.25</v>
      </c>
    </row>
    <row r="134" spans="1:11" ht="14.4" customHeight="1" x14ac:dyDescent="0.3">
      <c r="A134" s="793" t="s">
        <v>566</v>
      </c>
      <c r="B134" s="794" t="s">
        <v>1053</v>
      </c>
      <c r="C134" s="797" t="s">
        <v>579</v>
      </c>
      <c r="D134" s="825" t="s">
        <v>1056</v>
      </c>
      <c r="E134" s="797" t="s">
        <v>1887</v>
      </c>
      <c r="F134" s="825" t="s">
        <v>1888</v>
      </c>
      <c r="G134" s="797" t="s">
        <v>1739</v>
      </c>
      <c r="H134" s="797" t="s">
        <v>1740</v>
      </c>
      <c r="I134" s="811">
        <v>61.25</v>
      </c>
      <c r="J134" s="811">
        <v>24</v>
      </c>
      <c r="K134" s="812">
        <v>1470</v>
      </c>
    </row>
    <row r="135" spans="1:11" ht="14.4" customHeight="1" x14ac:dyDescent="0.3">
      <c r="A135" s="793" t="s">
        <v>566</v>
      </c>
      <c r="B135" s="794" t="s">
        <v>1053</v>
      </c>
      <c r="C135" s="797" t="s">
        <v>579</v>
      </c>
      <c r="D135" s="825" t="s">
        <v>1056</v>
      </c>
      <c r="E135" s="797" t="s">
        <v>1887</v>
      </c>
      <c r="F135" s="825" t="s">
        <v>1888</v>
      </c>
      <c r="G135" s="797" t="s">
        <v>1741</v>
      </c>
      <c r="H135" s="797" t="s">
        <v>1742</v>
      </c>
      <c r="I135" s="811">
        <v>65.98</v>
      </c>
      <c r="J135" s="811">
        <v>24</v>
      </c>
      <c r="K135" s="812">
        <v>1583.55</v>
      </c>
    </row>
    <row r="136" spans="1:11" ht="14.4" customHeight="1" x14ac:dyDescent="0.3">
      <c r="A136" s="793" t="s">
        <v>566</v>
      </c>
      <c r="B136" s="794" t="s">
        <v>1053</v>
      </c>
      <c r="C136" s="797" t="s">
        <v>579</v>
      </c>
      <c r="D136" s="825" t="s">
        <v>1056</v>
      </c>
      <c r="E136" s="797" t="s">
        <v>1887</v>
      </c>
      <c r="F136" s="825" t="s">
        <v>1888</v>
      </c>
      <c r="G136" s="797" t="s">
        <v>1743</v>
      </c>
      <c r="H136" s="797" t="s">
        <v>1744</v>
      </c>
      <c r="I136" s="811">
        <v>60.38</v>
      </c>
      <c r="J136" s="811">
        <v>144</v>
      </c>
      <c r="K136" s="812">
        <v>8694</v>
      </c>
    </row>
    <row r="137" spans="1:11" ht="14.4" customHeight="1" x14ac:dyDescent="0.3">
      <c r="A137" s="793" t="s">
        <v>566</v>
      </c>
      <c r="B137" s="794" t="s">
        <v>1053</v>
      </c>
      <c r="C137" s="797" t="s">
        <v>579</v>
      </c>
      <c r="D137" s="825" t="s">
        <v>1056</v>
      </c>
      <c r="E137" s="797" t="s">
        <v>1889</v>
      </c>
      <c r="F137" s="825" t="s">
        <v>1890</v>
      </c>
      <c r="G137" s="797" t="s">
        <v>1745</v>
      </c>
      <c r="H137" s="797" t="s">
        <v>1746</v>
      </c>
      <c r="I137" s="811">
        <v>0.48</v>
      </c>
      <c r="J137" s="811">
        <v>500</v>
      </c>
      <c r="K137" s="812">
        <v>240</v>
      </c>
    </row>
    <row r="138" spans="1:11" ht="14.4" customHeight="1" x14ac:dyDescent="0.3">
      <c r="A138" s="793" t="s">
        <v>566</v>
      </c>
      <c r="B138" s="794" t="s">
        <v>1053</v>
      </c>
      <c r="C138" s="797" t="s">
        <v>579</v>
      </c>
      <c r="D138" s="825" t="s">
        <v>1056</v>
      </c>
      <c r="E138" s="797" t="s">
        <v>1891</v>
      </c>
      <c r="F138" s="825" t="s">
        <v>1892</v>
      </c>
      <c r="G138" s="797" t="s">
        <v>1747</v>
      </c>
      <c r="H138" s="797" t="s">
        <v>1748</v>
      </c>
      <c r="I138" s="811">
        <v>0.81</v>
      </c>
      <c r="J138" s="811">
        <v>4000</v>
      </c>
      <c r="K138" s="812">
        <v>3228.3</v>
      </c>
    </row>
    <row r="139" spans="1:11" ht="14.4" customHeight="1" x14ac:dyDescent="0.3">
      <c r="A139" s="793" t="s">
        <v>566</v>
      </c>
      <c r="B139" s="794" t="s">
        <v>1053</v>
      </c>
      <c r="C139" s="797" t="s">
        <v>579</v>
      </c>
      <c r="D139" s="825" t="s">
        <v>1056</v>
      </c>
      <c r="E139" s="797" t="s">
        <v>1891</v>
      </c>
      <c r="F139" s="825" t="s">
        <v>1892</v>
      </c>
      <c r="G139" s="797" t="s">
        <v>1749</v>
      </c>
      <c r="H139" s="797" t="s">
        <v>1750</v>
      </c>
      <c r="I139" s="811">
        <v>0.69</v>
      </c>
      <c r="J139" s="811">
        <v>2000</v>
      </c>
      <c r="K139" s="812">
        <v>1380</v>
      </c>
    </row>
    <row r="140" spans="1:11" ht="14.4" customHeight="1" x14ac:dyDescent="0.3">
      <c r="A140" s="793" t="s">
        <v>566</v>
      </c>
      <c r="B140" s="794" t="s">
        <v>1053</v>
      </c>
      <c r="C140" s="797" t="s">
        <v>582</v>
      </c>
      <c r="D140" s="825" t="s">
        <v>1057</v>
      </c>
      <c r="E140" s="797" t="s">
        <v>1881</v>
      </c>
      <c r="F140" s="825" t="s">
        <v>1882</v>
      </c>
      <c r="G140" s="797" t="s">
        <v>1751</v>
      </c>
      <c r="H140" s="797" t="s">
        <v>1752</v>
      </c>
      <c r="I140" s="811">
        <v>15.53</v>
      </c>
      <c r="J140" s="811">
        <v>10</v>
      </c>
      <c r="K140" s="812">
        <v>155.30000000000001</v>
      </c>
    </row>
    <row r="141" spans="1:11" ht="14.4" customHeight="1" x14ac:dyDescent="0.3">
      <c r="A141" s="793" t="s">
        <v>566</v>
      </c>
      <c r="B141" s="794" t="s">
        <v>1053</v>
      </c>
      <c r="C141" s="797" t="s">
        <v>582</v>
      </c>
      <c r="D141" s="825" t="s">
        <v>1057</v>
      </c>
      <c r="E141" s="797" t="s">
        <v>1881</v>
      </c>
      <c r="F141" s="825" t="s">
        <v>1882</v>
      </c>
      <c r="G141" s="797" t="s">
        <v>1753</v>
      </c>
      <c r="H141" s="797" t="s">
        <v>1754</v>
      </c>
      <c r="I141" s="811">
        <v>36.93</v>
      </c>
      <c r="J141" s="811">
        <v>10</v>
      </c>
      <c r="K141" s="812">
        <v>369.27</v>
      </c>
    </row>
    <row r="142" spans="1:11" ht="14.4" customHeight="1" x14ac:dyDescent="0.3">
      <c r="A142" s="793" t="s">
        <v>566</v>
      </c>
      <c r="B142" s="794" t="s">
        <v>1053</v>
      </c>
      <c r="C142" s="797" t="s">
        <v>582</v>
      </c>
      <c r="D142" s="825" t="s">
        <v>1057</v>
      </c>
      <c r="E142" s="797" t="s">
        <v>1881</v>
      </c>
      <c r="F142" s="825" t="s">
        <v>1882</v>
      </c>
      <c r="G142" s="797" t="s">
        <v>1755</v>
      </c>
      <c r="H142" s="797" t="s">
        <v>1756</v>
      </c>
      <c r="I142" s="811">
        <v>0.63</v>
      </c>
      <c r="J142" s="811">
        <v>1000</v>
      </c>
      <c r="K142" s="812">
        <v>630</v>
      </c>
    </row>
    <row r="143" spans="1:11" ht="14.4" customHeight="1" x14ac:dyDescent="0.3">
      <c r="A143" s="793" t="s">
        <v>566</v>
      </c>
      <c r="B143" s="794" t="s">
        <v>1053</v>
      </c>
      <c r="C143" s="797" t="s">
        <v>582</v>
      </c>
      <c r="D143" s="825" t="s">
        <v>1057</v>
      </c>
      <c r="E143" s="797" t="s">
        <v>1881</v>
      </c>
      <c r="F143" s="825" t="s">
        <v>1882</v>
      </c>
      <c r="G143" s="797" t="s">
        <v>1757</v>
      </c>
      <c r="H143" s="797" t="s">
        <v>1758</v>
      </c>
      <c r="I143" s="811">
        <v>13.15</v>
      </c>
      <c r="J143" s="811">
        <v>24</v>
      </c>
      <c r="K143" s="812">
        <v>315.60000000000002</v>
      </c>
    </row>
    <row r="144" spans="1:11" ht="14.4" customHeight="1" x14ac:dyDescent="0.3">
      <c r="A144" s="793" t="s">
        <v>566</v>
      </c>
      <c r="B144" s="794" t="s">
        <v>1053</v>
      </c>
      <c r="C144" s="797" t="s">
        <v>582</v>
      </c>
      <c r="D144" s="825" t="s">
        <v>1057</v>
      </c>
      <c r="E144" s="797" t="s">
        <v>1881</v>
      </c>
      <c r="F144" s="825" t="s">
        <v>1882</v>
      </c>
      <c r="G144" s="797" t="s">
        <v>1759</v>
      </c>
      <c r="H144" s="797" t="s">
        <v>1760</v>
      </c>
      <c r="I144" s="811">
        <v>26.37</v>
      </c>
      <c r="J144" s="811">
        <v>24</v>
      </c>
      <c r="K144" s="812">
        <v>632.88</v>
      </c>
    </row>
    <row r="145" spans="1:11" ht="14.4" customHeight="1" x14ac:dyDescent="0.3">
      <c r="A145" s="793" t="s">
        <v>566</v>
      </c>
      <c r="B145" s="794" t="s">
        <v>1053</v>
      </c>
      <c r="C145" s="797" t="s">
        <v>582</v>
      </c>
      <c r="D145" s="825" t="s">
        <v>1057</v>
      </c>
      <c r="E145" s="797" t="s">
        <v>1881</v>
      </c>
      <c r="F145" s="825" t="s">
        <v>1882</v>
      </c>
      <c r="G145" s="797" t="s">
        <v>1761</v>
      </c>
      <c r="H145" s="797" t="s">
        <v>1762</v>
      </c>
      <c r="I145" s="811">
        <v>2.88</v>
      </c>
      <c r="J145" s="811">
        <v>100</v>
      </c>
      <c r="K145" s="812">
        <v>288</v>
      </c>
    </row>
    <row r="146" spans="1:11" ht="14.4" customHeight="1" x14ac:dyDescent="0.3">
      <c r="A146" s="793" t="s">
        <v>566</v>
      </c>
      <c r="B146" s="794" t="s">
        <v>1053</v>
      </c>
      <c r="C146" s="797" t="s">
        <v>582</v>
      </c>
      <c r="D146" s="825" t="s">
        <v>1057</v>
      </c>
      <c r="E146" s="797" t="s">
        <v>1883</v>
      </c>
      <c r="F146" s="825" t="s">
        <v>1884</v>
      </c>
      <c r="G146" s="797" t="s">
        <v>1763</v>
      </c>
      <c r="H146" s="797" t="s">
        <v>1764</v>
      </c>
      <c r="I146" s="811">
        <v>2.91</v>
      </c>
      <c r="J146" s="811">
        <v>100</v>
      </c>
      <c r="K146" s="812">
        <v>291</v>
      </c>
    </row>
    <row r="147" spans="1:11" ht="14.4" customHeight="1" x14ac:dyDescent="0.3">
      <c r="A147" s="793" t="s">
        <v>566</v>
      </c>
      <c r="B147" s="794" t="s">
        <v>1053</v>
      </c>
      <c r="C147" s="797" t="s">
        <v>582</v>
      </c>
      <c r="D147" s="825" t="s">
        <v>1057</v>
      </c>
      <c r="E147" s="797" t="s">
        <v>1883</v>
      </c>
      <c r="F147" s="825" t="s">
        <v>1884</v>
      </c>
      <c r="G147" s="797" t="s">
        <v>1765</v>
      </c>
      <c r="H147" s="797" t="s">
        <v>1766</v>
      </c>
      <c r="I147" s="811">
        <v>81.739999999999995</v>
      </c>
      <c r="J147" s="811">
        <v>45</v>
      </c>
      <c r="K147" s="812">
        <v>3678.3</v>
      </c>
    </row>
    <row r="148" spans="1:11" ht="14.4" customHeight="1" x14ac:dyDescent="0.3">
      <c r="A148" s="793" t="s">
        <v>566</v>
      </c>
      <c r="B148" s="794" t="s">
        <v>1053</v>
      </c>
      <c r="C148" s="797" t="s">
        <v>582</v>
      </c>
      <c r="D148" s="825" t="s">
        <v>1057</v>
      </c>
      <c r="E148" s="797" t="s">
        <v>1883</v>
      </c>
      <c r="F148" s="825" t="s">
        <v>1884</v>
      </c>
      <c r="G148" s="797" t="s">
        <v>1511</v>
      </c>
      <c r="H148" s="797" t="s">
        <v>1512</v>
      </c>
      <c r="I148" s="811">
        <v>6.17</v>
      </c>
      <c r="J148" s="811">
        <v>20</v>
      </c>
      <c r="K148" s="812">
        <v>123.4</v>
      </c>
    </row>
    <row r="149" spans="1:11" ht="14.4" customHeight="1" x14ac:dyDescent="0.3">
      <c r="A149" s="793" t="s">
        <v>566</v>
      </c>
      <c r="B149" s="794" t="s">
        <v>1053</v>
      </c>
      <c r="C149" s="797" t="s">
        <v>582</v>
      </c>
      <c r="D149" s="825" t="s">
        <v>1057</v>
      </c>
      <c r="E149" s="797" t="s">
        <v>1883</v>
      </c>
      <c r="F149" s="825" t="s">
        <v>1884</v>
      </c>
      <c r="G149" s="797" t="s">
        <v>1523</v>
      </c>
      <c r="H149" s="797" t="s">
        <v>1524</v>
      </c>
      <c r="I149" s="811">
        <v>2.91</v>
      </c>
      <c r="J149" s="811">
        <v>200</v>
      </c>
      <c r="K149" s="812">
        <v>582</v>
      </c>
    </row>
    <row r="150" spans="1:11" ht="14.4" customHeight="1" x14ac:dyDescent="0.3">
      <c r="A150" s="793" t="s">
        <v>566</v>
      </c>
      <c r="B150" s="794" t="s">
        <v>1053</v>
      </c>
      <c r="C150" s="797" t="s">
        <v>582</v>
      </c>
      <c r="D150" s="825" t="s">
        <v>1057</v>
      </c>
      <c r="E150" s="797" t="s">
        <v>1883</v>
      </c>
      <c r="F150" s="825" t="s">
        <v>1884</v>
      </c>
      <c r="G150" s="797" t="s">
        <v>1527</v>
      </c>
      <c r="H150" s="797" t="s">
        <v>1528</v>
      </c>
      <c r="I150" s="811">
        <v>11.74</v>
      </c>
      <c r="J150" s="811">
        <v>20</v>
      </c>
      <c r="K150" s="812">
        <v>234.8</v>
      </c>
    </row>
    <row r="151" spans="1:11" ht="14.4" customHeight="1" x14ac:dyDescent="0.3">
      <c r="A151" s="793" t="s">
        <v>566</v>
      </c>
      <c r="B151" s="794" t="s">
        <v>1053</v>
      </c>
      <c r="C151" s="797" t="s">
        <v>582</v>
      </c>
      <c r="D151" s="825" t="s">
        <v>1057</v>
      </c>
      <c r="E151" s="797" t="s">
        <v>1883</v>
      </c>
      <c r="F151" s="825" t="s">
        <v>1884</v>
      </c>
      <c r="G151" s="797" t="s">
        <v>1767</v>
      </c>
      <c r="H151" s="797" t="s">
        <v>1768</v>
      </c>
      <c r="I151" s="811">
        <v>21.23</v>
      </c>
      <c r="J151" s="811">
        <v>10</v>
      </c>
      <c r="K151" s="812">
        <v>212.3</v>
      </c>
    </row>
    <row r="152" spans="1:11" ht="14.4" customHeight="1" x14ac:dyDescent="0.3">
      <c r="A152" s="793" t="s">
        <v>566</v>
      </c>
      <c r="B152" s="794" t="s">
        <v>1053</v>
      </c>
      <c r="C152" s="797" t="s">
        <v>582</v>
      </c>
      <c r="D152" s="825" t="s">
        <v>1057</v>
      </c>
      <c r="E152" s="797" t="s">
        <v>1883</v>
      </c>
      <c r="F152" s="825" t="s">
        <v>1884</v>
      </c>
      <c r="G152" s="797" t="s">
        <v>1769</v>
      </c>
      <c r="H152" s="797" t="s">
        <v>1770</v>
      </c>
      <c r="I152" s="811">
        <v>76.23</v>
      </c>
      <c r="J152" s="811">
        <v>90</v>
      </c>
      <c r="K152" s="812">
        <v>6860.7000000000007</v>
      </c>
    </row>
    <row r="153" spans="1:11" ht="14.4" customHeight="1" x14ac:dyDescent="0.3">
      <c r="A153" s="793" t="s">
        <v>566</v>
      </c>
      <c r="B153" s="794" t="s">
        <v>1053</v>
      </c>
      <c r="C153" s="797" t="s">
        <v>582</v>
      </c>
      <c r="D153" s="825" t="s">
        <v>1057</v>
      </c>
      <c r="E153" s="797" t="s">
        <v>1883</v>
      </c>
      <c r="F153" s="825" t="s">
        <v>1884</v>
      </c>
      <c r="G153" s="797" t="s">
        <v>1771</v>
      </c>
      <c r="H153" s="797" t="s">
        <v>1772</v>
      </c>
      <c r="I153" s="811">
        <v>25.59</v>
      </c>
      <c r="J153" s="811">
        <v>35</v>
      </c>
      <c r="K153" s="812">
        <v>895.73</v>
      </c>
    </row>
    <row r="154" spans="1:11" ht="14.4" customHeight="1" x14ac:dyDescent="0.3">
      <c r="A154" s="793" t="s">
        <v>566</v>
      </c>
      <c r="B154" s="794" t="s">
        <v>1053</v>
      </c>
      <c r="C154" s="797" t="s">
        <v>582</v>
      </c>
      <c r="D154" s="825" t="s">
        <v>1057</v>
      </c>
      <c r="E154" s="797" t="s">
        <v>1883</v>
      </c>
      <c r="F154" s="825" t="s">
        <v>1884</v>
      </c>
      <c r="G154" s="797" t="s">
        <v>1543</v>
      </c>
      <c r="H154" s="797" t="s">
        <v>1544</v>
      </c>
      <c r="I154" s="811">
        <v>4.24</v>
      </c>
      <c r="J154" s="811">
        <v>400</v>
      </c>
      <c r="K154" s="812">
        <v>1694</v>
      </c>
    </row>
    <row r="155" spans="1:11" ht="14.4" customHeight="1" x14ac:dyDescent="0.3">
      <c r="A155" s="793" t="s">
        <v>566</v>
      </c>
      <c r="B155" s="794" t="s">
        <v>1053</v>
      </c>
      <c r="C155" s="797" t="s">
        <v>582</v>
      </c>
      <c r="D155" s="825" t="s">
        <v>1057</v>
      </c>
      <c r="E155" s="797" t="s">
        <v>1883</v>
      </c>
      <c r="F155" s="825" t="s">
        <v>1884</v>
      </c>
      <c r="G155" s="797" t="s">
        <v>1773</v>
      </c>
      <c r="H155" s="797" t="s">
        <v>1774</v>
      </c>
      <c r="I155" s="811">
        <v>484</v>
      </c>
      <c r="J155" s="811">
        <v>5</v>
      </c>
      <c r="K155" s="812">
        <v>2420</v>
      </c>
    </row>
    <row r="156" spans="1:11" ht="14.4" customHeight="1" x14ac:dyDescent="0.3">
      <c r="A156" s="793" t="s">
        <v>566</v>
      </c>
      <c r="B156" s="794" t="s">
        <v>1053</v>
      </c>
      <c r="C156" s="797" t="s">
        <v>582</v>
      </c>
      <c r="D156" s="825" t="s">
        <v>1057</v>
      </c>
      <c r="E156" s="797" t="s">
        <v>1897</v>
      </c>
      <c r="F156" s="825" t="s">
        <v>1898</v>
      </c>
      <c r="G156" s="797" t="s">
        <v>1775</v>
      </c>
      <c r="H156" s="797" t="s">
        <v>1776</v>
      </c>
      <c r="I156" s="811">
        <v>156.4</v>
      </c>
      <c r="J156" s="811">
        <v>19</v>
      </c>
      <c r="K156" s="812">
        <v>2971.6</v>
      </c>
    </row>
    <row r="157" spans="1:11" ht="14.4" customHeight="1" x14ac:dyDescent="0.3">
      <c r="A157" s="793" t="s">
        <v>566</v>
      </c>
      <c r="B157" s="794" t="s">
        <v>1053</v>
      </c>
      <c r="C157" s="797" t="s">
        <v>582</v>
      </c>
      <c r="D157" s="825" t="s">
        <v>1057</v>
      </c>
      <c r="E157" s="797" t="s">
        <v>1897</v>
      </c>
      <c r="F157" s="825" t="s">
        <v>1898</v>
      </c>
      <c r="G157" s="797" t="s">
        <v>1777</v>
      </c>
      <c r="H157" s="797" t="s">
        <v>1778</v>
      </c>
      <c r="I157" s="811">
        <v>194.63750000000002</v>
      </c>
      <c r="J157" s="811">
        <v>35</v>
      </c>
      <c r="K157" s="812">
        <v>6742.4500000000007</v>
      </c>
    </row>
    <row r="158" spans="1:11" ht="14.4" customHeight="1" x14ac:dyDescent="0.3">
      <c r="A158" s="793" t="s">
        <v>566</v>
      </c>
      <c r="B158" s="794" t="s">
        <v>1053</v>
      </c>
      <c r="C158" s="797" t="s">
        <v>582</v>
      </c>
      <c r="D158" s="825" t="s">
        <v>1057</v>
      </c>
      <c r="E158" s="797" t="s">
        <v>1897</v>
      </c>
      <c r="F158" s="825" t="s">
        <v>1898</v>
      </c>
      <c r="G158" s="797" t="s">
        <v>1779</v>
      </c>
      <c r="H158" s="797" t="s">
        <v>1780</v>
      </c>
      <c r="I158" s="811">
        <v>323.14999999999998</v>
      </c>
      <c r="J158" s="811">
        <v>3</v>
      </c>
      <c r="K158" s="812">
        <v>969.45</v>
      </c>
    </row>
    <row r="159" spans="1:11" ht="14.4" customHeight="1" x14ac:dyDescent="0.3">
      <c r="A159" s="793" t="s">
        <v>566</v>
      </c>
      <c r="B159" s="794" t="s">
        <v>1053</v>
      </c>
      <c r="C159" s="797" t="s">
        <v>582</v>
      </c>
      <c r="D159" s="825" t="s">
        <v>1057</v>
      </c>
      <c r="E159" s="797" t="s">
        <v>1897</v>
      </c>
      <c r="F159" s="825" t="s">
        <v>1898</v>
      </c>
      <c r="G159" s="797" t="s">
        <v>1781</v>
      </c>
      <c r="H159" s="797" t="s">
        <v>1782</v>
      </c>
      <c r="I159" s="811">
        <v>168.28333333333333</v>
      </c>
      <c r="J159" s="811">
        <v>14</v>
      </c>
      <c r="K159" s="812">
        <v>2352.9</v>
      </c>
    </row>
    <row r="160" spans="1:11" ht="14.4" customHeight="1" x14ac:dyDescent="0.3">
      <c r="A160" s="793" t="s">
        <v>566</v>
      </c>
      <c r="B160" s="794" t="s">
        <v>1053</v>
      </c>
      <c r="C160" s="797" t="s">
        <v>582</v>
      </c>
      <c r="D160" s="825" t="s">
        <v>1057</v>
      </c>
      <c r="E160" s="797" t="s">
        <v>1897</v>
      </c>
      <c r="F160" s="825" t="s">
        <v>1898</v>
      </c>
      <c r="G160" s="797" t="s">
        <v>1709</v>
      </c>
      <c r="H160" s="797" t="s">
        <v>1710</v>
      </c>
      <c r="I160" s="811">
        <v>141.55000000000001</v>
      </c>
      <c r="J160" s="811">
        <v>6</v>
      </c>
      <c r="K160" s="812">
        <v>849.3</v>
      </c>
    </row>
    <row r="161" spans="1:11" ht="14.4" customHeight="1" x14ac:dyDescent="0.3">
      <c r="A161" s="793" t="s">
        <v>566</v>
      </c>
      <c r="B161" s="794" t="s">
        <v>1053</v>
      </c>
      <c r="C161" s="797" t="s">
        <v>582</v>
      </c>
      <c r="D161" s="825" t="s">
        <v>1057</v>
      </c>
      <c r="E161" s="797" t="s">
        <v>1897</v>
      </c>
      <c r="F161" s="825" t="s">
        <v>1898</v>
      </c>
      <c r="G161" s="797" t="s">
        <v>1783</v>
      </c>
      <c r="H161" s="797" t="s">
        <v>1784</v>
      </c>
      <c r="I161" s="811">
        <v>217.92500000000001</v>
      </c>
      <c r="J161" s="811">
        <v>9</v>
      </c>
      <c r="K161" s="812">
        <v>1807.8</v>
      </c>
    </row>
    <row r="162" spans="1:11" ht="14.4" customHeight="1" x14ac:dyDescent="0.3">
      <c r="A162" s="793" t="s">
        <v>566</v>
      </c>
      <c r="B162" s="794" t="s">
        <v>1053</v>
      </c>
      <c r="C162" s="797" t="s">
        <v>582</v>
      </c>
      <c r="D162" s="825" t="s">
        <v>1057</v>
      </c>
      <c r="E162" s="797" t="s">
        <v>1897</v>
      </c>
      <c r="F162" s="825" t="s">
        <v>1898</v>
      </c>
      <c r="G162" s="797" t="s">
        <v>1785</v>
      </c>
      <c r="H162" s="797" t="s">
        <v>1786</v>
      </c>
      <c r="I162" s="811">
        <v>601.45000000000005</v>
      </c>
      <c r="J162" s="811">
        <v>1</v>
      </c>
      <c r="K162" s="812">
        <v>601.45000000000005</v>
      </c>
    </row>
    <row r="163" spans="1:11" ht="14.4" customHeight="1" x14ac:dyDescent="0.3">
      <c r="A163" s="793" t="s">
        <v>566</v>
      </c>
      <c r="B163" s="794" t="s">
        <v>1053</v>
      </c>
      <c r="C163" s="797" t="s">
        <v>582</v>
      </c>
      <c r="D163" s="825" t="s">
        <v>1057</v>
      </c>
      <c r="E163" s="797" t="s">
        <v>1897</v>
      </c>
      <c r="F163" s="825" t="s">
        <v>1898</v>
      </c>
      <c r="G163" s="797" t="s">
        <v>1787</v>
      </c>
      <c r="H163" s="797" t="s">
        <v>1788</v>
      </c>
      <c r="I163" s="811">
        <v>171.35</v>
      </c>
      <c r="J163" s="811">
        <v>6</v>
      </c>
      <c r="K163" s="812">
        <v>1028.0999999999999</v>
      </c>
    </row>
    <row r="164" spans="1:11" ht="14.4" customHeight="1" x14ac:dyDescent="0.3">
      <c r="A164" s="793" t="s">
        <v>566</v>
      </c>
      <c r="B164" s="794" t="s">
        <v>1053</v>
      </c>
      <c r="C164" s="797" t="s">
        <v>582</v>
      </c>
      <c r="D164" s="825" t="s">
        <v>1057</v>
      </c>
      <c r="E164" s="797" t="s">
        <v>1897</v>
      </c>
      <c r="F164" s="825" t="s">
        <v>1898</v>
      </c>
      <c r="G164" s="797" t="s">
        <v>1789</v>
      </c>
      <c r="H164" s="797" t="s">
        <v>1790</v>
      </c>
      <c r="I164" s="811">
        <v>374.9</v>
      </c>
      <c r="J164" s="811">
        <v>1</v>
      </c>
      <c r="K164" s="812">
        <v>374.9</v>
      </c>
    </row>
    <row r="165" spans="1:11" ht="14.4" customHeight="1" x14ac:dyDescent="0.3">
      <c r="A165" s="793" t="s">
        <v>566</v>
      </c>
      <c r="B165" s="794" t="s">
        <v>1053</v>
      </c>
      <c r="C165" s="797" t="s">
        <v>582</v>
      </c>
      <c r="D165" s="825" t="s">
        <v>1057</v>
      </c>
      <c r="E165" s="797" t="s">
        <v>1897</v>
      </c>
      <c r="F165" s="825" t="s">
        <v>1898</v>
      </c>
      <c r="G165" s="797" t="s">
        <v>1791</v>
      </c>
      <c r="H165" s="797" t="s">
        <v>1792</v>
      </c>
      <c r="I165" s="811">
        <v>474.69</v>
      </c>
      <c r="J165" s="811">
        <v>2</v>
      </c>
      <c r="K165" s="812">
        <v>949.37</v>
      </c>
    </row>
    <row r="166" spans="1:11" ht="14.4" customHeight="1" x14ac:dyDescent="0.3">
      <c r="A166" s="793" t="s">
        <v>566</v>
      </c>
      <c r="B166" s="794" t="s">
        <v>1053</v>
      </c>
      <c r="C166" s="797" t="s">
        <v>582</v>
      </c>
      <c r="D166" s="825" t="s">
        <v>1057</v>
      </c>
      <c r="E166" s="797" t="s">
        <v>1897</v>
      </c>
      <c r="F166" s="825" t="s">
        <v>1898</v>
      </c>
      <c r="G166" s="797" t="s">
        <v>1793</v>
      </c>
      <c r="H166" s="797" t="s">
        <v>1794</v>
      </c>
      <c r="I166" s="811">
        <v>474.69</v>
      </c>
      <c r="J166" s="811">
        <v>11</v>
      </c>
      <c r="K166" s="812">
        <v>5221.5599999999995</v>
      </c>
    </row>
    <row r="167" spans="1:11" ht="14.4" customHeight="1" x14ac:dyDescent="0.3">
      <c r="A167" s="793" t="s">
        <v>566</v>
      </c>
      <c r="B167" s="794" t="s">
        <v>1053</v>
      </c>
      <c r="C167" s="797" t="s">
        <v>582</v>
      </c>
      <c r="D167" s="825" t="s">
        <v>1057</v>
      </c>
      <c r="E167" s="797" t="s">
        <v>1897</v>
      </c>
      <c r="F167" s="825" t="s">
        <v>1898</v>
      </c>
      <c r="G167" s="797" t="s">
        <v>1795</v>
      </c>
      <c r="H167" s="797" t="s">
        <v>1796</v>
      </c>
      <c r="I167" s="811">
        <v>474.66999999999996</v>
      </c>
      <c r="J167" s="811">
        <v>2</v>
      </c>
      <c r="K167" s="812">
        <v>949.33999999999992</v>
      </c>
    </row>
    <row r="168" spans="1:11" ht="14.4" customHeight="1" x14ac:dyDescent="0.3">
      <c r="A168" s="793" t="s">
        <v>566</v>
      </c>
      <c r="B168" s="794" t="s">
        <v>1053</v>
      </c>
      <c r="C168" s="797" t="s">
        <v>582</v>
      </c>
      <c r="D168" s="825" t="s">
        <v>1057</v>
      </c>
      <c r="E168" s="797" t="s">
        <v>1897</v>
      </c>
      <c r="F168" s="825" t="s">
        <v>1898</v>
      </c>
      <c r="G168" s="797" t="s">
        <v>1797</v>
      </c>
      <c r="H168" s="797" t="s">
        <v>1798</v>
      </c>
      <c r="I168" s="811">
        <v>1832.4349999999999</v>
      </c>
      <c r="J168" s="811">
        <v>4</v>
      </c>
      <c r="K168" s="812">
        <v>7329.74</v>
      </c>
    </row>
    <row r="169" spans="1:11" ht="14.4" customHeight="1" x14ac:dyDescent="0.3">
      <c r="A169" s="793" t="s">
        <v>566</v>
      </c>
      <c r="B169" s="794" t="s">
        <v>1053</v>
      </c>
      <c r="C169" s="797" t="s">
        <v>582</v>
      </c>
      <c r="D169" s="825" t="s">
        <v>1057</v>
      </c>
      <c r="E169" s="797" t="s">
        <v>1897</v>
      </c>
      <c r="F169" s="825" t="s">
        <v>1898</v>
      </c>
      <c r="G169" s="797" t="s">
        <v>1799</v>
      </c>
      <c r="H169" s="797" t="s">
        <v>1800</v>
      </c>
      <c r="I169" s="811">
        <v>1832.43</v>
      </c>
      <c r="J169" s="811">
        <v>3</v>
      </c>
      <c r="K169" s="812">
        <v>5497.29</v>
      </c>
    </row>
    <row r="170" spans="1:11" ht="14.4" customHeight="1" x14ac:dyDescent="0.3">
      <c r="A170" s="793" t="s">
        <v>566</v>
      </c>
      <c r="B170" s="794" t="s">
        <v>1053</v>
      </c>
      <c r="C170" s="797" t="s">
        <v>582</v>
      </c>
      <c r="D170" s="825" t="s">
        <v>1057</v>
      </c>
      <c r="E170" s="797" t="s">
        <v>1897</v>
      </c>
      <c r="F170" s="825" t="s">
        <v>1898</v>
      </c>
      <c r="G170" s="797" t="s">
        <v>1801</v>
      </c>
      <c r="H170" s="797" t="s">
        <v>1802</v>
      </c>
      <c r="I170" s="811">
        <v>338.78</v>
      </c>
      <c r="J170" s="811">
        <v>3</v>
      </c>
      <c r="K170" s="812">
        <v>1016.35</v>
      </c>
    </row>
    <row r="171" spans="1:11" ht="14.4" customHeight="1" x14ac:dyDescent="0.3">
      <c r="A171" s="793" t="s">
        <v>566</v>
      </c>
      <c r="B171" s="794" t="s">
        <v>1053</v>
      </c>
      <c r="C171" s="797" t="s">
        <v>582</v>
      </c>
      <c r="D171" s="825" t="s">
        <v>1057</v>
      </c>
      <c r="E171" s="797" t="s">
        <v>1897</v>
      </c>
      <c r="F171" s="825" t="s">
        <v>1898</v>
      </c>
      <c r="G171" s="797" t="s">
        <v>1803</v>
      </c>
      <c r="H171" s="797" t="s">
        <v>1804</v>
      </c>
      <c r="I171" s="811">
        <v>411.37</v>
      </c>
      <c r="J171" s="811">
        <v>3</v>
      </c>
      <c r="K171" s="812">
        <v>1234.0999999999999</v>
      </c>
    </row>
    <row r="172" spans="1:11" ht="14.4" customHeight="1" x14ac:dyDescent="0.3">
      <c r="A172" s="793" t="s">
        <v>566</v>
      </c>
      <c r="B172" s="794" t="s">
        <v>1053</v>
      </c>
      <c r="C172" s="797" t="s">
        <v>582</v>
      </c>
      <c r="D172" s="825" t="s">
        <v>1057</v>
      </c>
      <c r="E172" s="797" t="s">
        <v>1897</v>
      </c>
      <c r="F172" s="825" t="s">
        <v>1898</v>
      </c>
      <c r="G172" s="797" t="s">
        <v>1805</v>
      </c>
      <c r="H172" s="797" t="s">
        <v>1806</v>
      </c>
      <c r="I172" s="811">
        <v>269.10000000000002</v>
      </c>
      <c r="J172" s="811">
        <v>1</v>
      </c>
      <c r="K172" s="812">
        <v>269.10000000000002</v>
      </c>
    </row>
    <row r="173" spans="1:11" ht="14.4" customHeight="1" x14ac:dyDescent="0.3">
      <c r="A173" s="793" t="s">
        <v>566</v>
      </c>
      <c r="B173" s="794" t="s">
        <v>1053</v>
      </c>
      <c r="C173" s="797" t="s">
        <v>582</v>
      </c>
      <c r="D173" s="825" t="s">
        <v>1057</v>
      </c>
      <c r="E173" s="797" t="s">
        <v>1897</v>
      </c>
      <c r="F173" s="825" t="s">
        <v>1898</v>
      </c>
      <c r="G173" s="797" t="s">
        <v>1807</v>
      </c>
      <c r="H173" s="797" t="s">
        <v>1808</v>
      </c>
      <c r="I173" s="811">
        <v>4349.3</v>
      </c>
      <c r="J173" s="811">
        <v>1</v>
      </c>
      <c r="K173" s="812">
        <v>4349.3</v>
      </c>
    </row>
    <row r="174" spans="1:11" ht="14.4" customHeight="1" x14ac:dyDescent="0.3">
      <c r="A174" s="793" t="s">
        <v>566</v>
      </c>
      <c r="B174" s="794" t="s">
        <v>1053</v>
      </c>
      <c r="C174" s="797" t="s">
        <v>582</v>
      </c>
      <c r="D174" s="825" t="s">
        <v>1057</v>
      </c>
      <c r="E174" s="797" t="s">
        <v>1897</v>
      </c>
      <c r="F174" s="825" t="s">
        <v>1898</v>
      </c>
      <c r="G174" s="797" t="s">
        <v>1809</v>
      </c>
      <c r="H174" s="797" t="s">
        <v>1810</v>
      </c>
      <c r="I174" s="811">
        <v>474.685</v>
      </c>
      <c r="J174" s="811">
        <v>20</v>
      </c>
      <c r="K174" s="812">
        <v>9493.68</v>
      </c>
    </row>
    <row r="175" spans="1:11" ht="14.4" customHeight="1" x14ac:dyDescent="0.3">
      <c r="A175" s="793" t="s">
        <v>566</v>
      </c>
      <c r="B175" s="794" t="s">
        <v>1053</v>
      </c>
      <c r="C175" s="797" t="s">
        <v>582</v>
      </c>
      <c r="D175" s="825" t="s">
        <v>1057</v>
      </c>
      <c r="E175" s="797" t="s">
        <v>1897</v>
      </c>
      <c r="F175" s="825" t="s">
        <v>1898</v>
      </c>
      <c r="G175" s="797" t="s">
        <v>1811</v>
      </c>
      <c r="H175" s="797" t="s">
        <v>1812</v>
      </c>
      <c r="I175" s="811">
        <v>1734.9549999999999</v>
      </c>
      <c r="J175" s="811">
        <v>4</v>
      </c>
      <c r="K175" s="812">
        <v>6939.83</v>
      </c>
    </row>
    <row r="176" spans="1:11" ht="14.4" customHeight="1" x14ac:dyDescent="0.3">
      <c r="A176" s="793" t="s">
        <v>566</v>
      </c>
      <c r="B176" s="794" t="s">
        <v>1053</v>
      </c>
      <c r="C176" s="797" t="s">
        <v>582</v>
      </c>
      <c r="D176" s="825" t="s">
        <v>1057</v>
      </c>
      <c r="E176" s="797" t="s">
        <v>1897</v>
      </c>
      <c r="F176" s="825" t="s">
        <v>1898</v>
      </c>
      <c r="G176" s="797" t="s">
        <v>1813</v>
      </c>
      <c r="H176" s="797" t="s">
        <v>1814</v>
      </c>
      <c r="I176" s="811">
        <v>480.53</v>
      </c>
      <c r="J176" s="811">
        <v>4</v>
      </c>
      <c r="K176" s="812">
        <v>1922.12</v>
      </c>
    </row>
    <row r="177" spans="1:11" ht="14.4" customHeight="1" x14ac:dyDescent="0.3">
      <c r="A177" s="793" t="s">
        <v>566</v>
      </c>
      <c r="B177" s="794" t="s">
        <v>1053</v>
      </c>
      <c r="C177" s="797" t="s">
        <v>582</v>
      </c>
      <c r="D177" s="825" t="s">
        <v>1057</v>
      </c>
      <c r="E177" s="797" t="s">
        <v>1897</v>
      </c>
      <c r="F177" s="825" t="s">
        <v>1898</v>
      </c>
      <c r="G177" s="797" t="s">
        <v>1815</v>
      </c>
      <c r="H177" s="797" t="s">
        <v>1816</v>
      </c>
      <c r="I177" s="811">
        <v>1734.96</v>
      </c>
      <c r="J177" s="811">
        <v>1</v>
      </c>
      <c r="K177" s="812">
        <v>1734.96</v>
      </c>
    </row>
    <row r="178" spans="1:11" ht="14.4" customHeight="1" x14ac:dyDescent="0.3">
      <c r="A178" s="793" t="s">
        <v>566</v>
      </c>
      <c r="B178" s="794" t="s">
        <v>1053</v>
      </c>
      <c r="C178" s="797" t="s">
        <v>582</v>
      </c>
      <c r="D178" s="825" t="s">
        <v>1057</v>
      </c>
      <c r="E178" s="797" t="s">
        <v>1897</v>
      </c>
      <c r="F178" s="825" t="s">
        <v>1898</v>
      </c>
      <c r="G178" s="797" t="s">
        <v>1817</v>
      </c>
      <c r="H178" s="797" t="s">
        <v>1818</v>
      </c>
      <c r="I178" s="811">
        <v>307.05</v>
      </c>
      <c r="J178" s="811">
        <v>1</v>
      </c>
      <c r="K178" s="812">
        <v>307.05</v>
      </c>
    </row>
    <row r="179" spans="1:11" ht="14.4" customHeight="1" x14ac:dyDescent="0.3">
      <c r="A179" s="793" t="s">
        <v>566</v>
      </c>
      <c r="B179" s="794" t="s">
        <v>1053</v>
      </c>
      <c r="C179" s="797" t="s">
        <v>582</v>
      </c>
      <c r="D179" s="825" t="s">
        <v>1057</v>
      </c>
      <c r="E179" s="797" t="s">
        <v>1897</v>
      </c>
      <c r="F179" s="825" t="s">
        <v>1898</v>
      </c>
      <c r="G179" s="797" t="s">
        <v>1819</v>
      </c>
      <c r="H179" s="797" t="s">
        <v>1820</v>
      </c>
      <c r="I179" s="811">
        <v>549.70000000000005</v>
      </c>
      <c r="J179" s="811">
        <v>1</v>
      </c>
      <c r="K179" s="812">
        <v>549.70000000000005</v>
      </c>
    </row>
    <row r="180" spans="1:11" ht="14.4" customHeight="1" x14ac:dyDescent="0.3">
      <c r="A180" s="793" t="s">
        <v>566</v>
      </c>
      <c r="B180" s="794" t="s">
        <v>1053</v>
      </c>
      <c r="C180" s="797" t="s">
        <v>582</v>
      </c>
      <c r="D180" s="825" t="s">
        <v>1057</v>
      </c>
      <c r="E180" s="797" t="s">
        <v>1897</v>
      </c>
      <c r="F180" s="825" t="s">
        <v>1898</v>
      </c>
      <c r="G180" s="797" t="s">
        <v>1821</v>
      </c>
      <c r="H180" s="797" t="s">
        <v>1822</v>
      </c>
      <c r="I180" s="811">
        <v>369.15</v>
      </c>
      <c r="J180" s="811">
        <v>1</v>
      </c>
      <c r="K180" s="812">
        <v>369.15</v>
      </c>
    </row>
    <row r="181" spans="1:11" ht="14.4" customHeight="1" x14ac:dyDescent="0.3">
      <c r="A181" s="793" t="s">
        <v>566</v>
      </c>
      <c r="B181" s="794" t="s">
        <v>1053</v>
      </c>
      <c r="C181" s="797" t="s">
        <v>582</v>
      </c>
      <c r="D181" s="825" t="s">
        <v>1057</v>
      </c>
      <c r="E181" s="797" t="s">
        <v>1897</v>
      </c>
      <c r="F181" s="825" t="s">
        <v>1898</v>
      </c>
      <c r="G181" s="797" t="s">
        <v>1823</v>
      </c>
      <c r="H181" s="797" t="s">
        <v>1824</v>
      </c>
      <c r="I181" s="811">
        <v>1220.3</v>
      </c>
      <c r="J181" s="811">
        <v>1</v>
      </c>
      <c r="K181" s="812">
        <v>1220.3</v>
      </c>
    </row>
    <row r="182" spans="1:11" ht="14.4" customHeight="1" x14ac:dyDescent="0.3">
      <c r="A182" s="793" t="s">
        <v>566</v>
      </c>
      <c r="B182" s="794" t="s">
        <v>1053</v>
      </c>
      <c r="C182" s="797" t="s">
        <v>582</v>
      </c>
      <c r="D182" s="825" t="s">
        <v>1057</v>
      </c>
      <c r="E182" s="797" t="s">
        <v>1897</v>
      </c>
      <c r="F182" s="825" t="s">
        <v>1898</v>
      </c>
      <c r="G182" s="797" t="s">
        <v>1825</v>
      </c>
      <c r="H182" s="797" t="s">
        <v>1826</v>
      </c>
      <c r="I182" s="811">
        <v>503.92</v>
      </c>
      <c r="J182" s="811">
        <v>5</v>
      </c>
      <c r="K182" s="812">
        <v>2519.6</v>
      </c>
    </row>
    <row r="183" spans="1:11" ht="14.4" customHeight="1" x14ac:dyDescent="0.3">
      <c r="A183" s="793" t="s">
        <v>566</v>
      </c>
      <c r="B183" s="794" t="s">
        <v>1053</v>
      </c>
      <c r="C183" s="797" t="s">
        <v>582</v>
      </c>
      <c r="D183" s="825" t="s">
        <v>1057</v>
      </c>
      <c r="E183" s="797" t="s">
        <v>1897</v>
      </c>
      <c r="F183" s="825" t="s">
        <v>1898</v>
      </c>
      <c r="G183" s="797" t="s">
        <v>1827</v>
      </c>
      <c r="H183" s="797" t="s">
        <v>1828</v>
      </c>
      <c r="I183" s="811">
        <v>503.92</v>
      </c>
      <c r="J183" s="811">
        <v>24</v>
      </c>
      <c r="K183" s="812">
        <v>12094.060000000001</v>
      </c>
    </row>
    <row r="184" spans="1:11" ht="14.4" customHeight="1" x14ac:dyDescent="0.3">
      <c r="A184" s="793" t="s">
        <v>566</v>
      </c>
      <c r="B184" s="794" t="s">
        <v>1053</v>
      </c>
      <c r="C184" s="797" t="s">
        <v>582</v>
      </c>
      <c r="D184" s="825" t="s">
        <v>1057</v>
      </c>
      <c r="E184" s="797" t="s">
        <v>1897</v>
      </c>
      <c r="F184" s="825" t="s">
        <v>1898</v>
      </c>
      <c r="G184" s="797" t="s">
        <v>1829</v>
      </c>
      <c r="H184" s="797" t="s">
        <v>1830</v>
      </c>
      <c r="I184" s="811">
        <v>523.41</v>
      </c>
      <c r="J184" s="811">
        <v>1</v>
      </c>
      <c r="K184" s="812">
        <v>523.41</v>
      </c>
    </row>
    <row r="185" spans="1:11" ht="14.4" customHeight="1" x14ac:dyDescent="0.3">
      <c r="A185" s="793" t="s">
        <v>566</v>
      </c>
      <c r="B185" s="794" t="s">
        <v>1053</v>
      </c>
      <c r="C185" s="797" t="s">
        <v>582</v>
      </c>
      <c r="D185" s="825" t="s">
        <v>1057</v>
      </c>
      <c r="E185" s="797" t="s">
        <v>1897</v>
      </c>
      <c r="F185" s="825" t="s">
        <v>1898</v>
      </c>
      <c r="G185" s="797" t="s">
        <v>1831</v>
      </c>
      <c r="H185" s="797" t="s">
        <v>1832</v>
      </c>
      <c r="I185" s="811">
        <v>384.02</v>
      </c>
      <c r="J185" s="811">
        <v>2</v>
      </c>
      <c r="K185" s="812">
        <v>768.05</v>
      </c>
    </row>
    <row r="186" spans="1:11" ht="14.4" customHeight="1" x14ac:dyDescent="0.3">
      <c r="A186" s="793" t="s">
        <v>566</v>
      </c>
      <c r="B186" s="794" t="s">
        <v>1053</v>
      </c>
      <c r="C186" s="797" t="s">
        <v>582</v>
      </c>
      <c r="D186" s="825" t="s">
        <v>1057</v>
      </c>
      <c r="E186" s="797" t="s">
        <v>1897</v>
      </c>
      <c r="F186" s="825" t="s">
        <v>1898</v>
      </c>
      <c r="G186" s="797" t="s">
        <v>1833</v>
      </c>
      <c r="H186" s="797" t="s">
        <v>1834</v>
      </c>
      <c r="I186" s="811">
        <v>384.03</v>
      </c>
      <c r="J186" s="811">
        <v>2</v>
      </c>
      <c r="K186" s="812">
        <v>768.06</v>
      </c>
    </row>
    <row r="187" spans="1:11" ht="14.4" customHeight="1" x14ac:dyDescent="0.3">
      <c r="A187" s="793" t="s">
        <v>566</v>
      </c>
      <c r="B187" s="794" t="s">
        <v>1053</v>
      </c>
      <c r="C187" s="797" t="s">
        <v>582</v>
      </c>
      <c r="D187" s="825" t="s">
        <v>1057</v>
      </c>
      <c r="E187" s="797" t="s">
        <v>1897</v>
      </c>
      <c r="F187" s="825" t="s">
        <v>1898</v>
      </c>
      <c r="G187" s="797" t="s">
        <v>1835</v>
      </c>
      <c r="H187" s="797" t="s">
        <v>1836</v>
      </c>
      <c r="I187" s="811">
        <v>1220.3</v>
      </c>
      <c r="J187" s="811">
        <v>1</v>
      </c>
      <c r="K187" s="812">
        <v>1220.3</v>
      </c>
    </row>
    <row r="188" spans="1:11" ht="14.4" customHeight="1" x14ac:dyDescent="0.3">
      <c r="A188" s="793" t="s">
        <v>566</v>
      </c>
      <c r="B188" s="794" t="s">
        <v>1053</v>
      </c>
      <c r="C188" s="797" t="s">
        <v>582</v>
      </c>
      <c r="D188" s="825" t="s">
        <v>1057</v>
      </c>
      <c r="E188" s="797" t="s">
        <v>1897</v>
      </c>
      <c r="F188" s="825" t="s">
        <v>1898</v>
      </c>
      <c r="G188" s="797" t="s">
        <v>1837</v>
      </c>
      <c r="H188" s="797" t="s">
        <v>1838</v>
      </c>
      <c r="I188" s="811">
        <v>2109.25</v>
      </c>
      <c r="J188" s="811">
        <v>1</v>
      </c>
      <c r="K188" s="812">
        <v>2109.25</v>
      </c>
    </row>
    <row r="189" spans="1:11" ht="14.4" customHeight="1" x14ac:dyDescent="0.3">
      <c r="A189" s="793" t="s">
        <v>566</v>
      </c>
      <c r="B189" s="794" t="s">
        <v>1053</v>
      </c>
      <c r="C189" s="797" t="s">
        <v>582</v>
      </c>
      <c r="D189" s="825" t="s">
        <v>1057</v>
      </c>
      <c r="E189" s="797" t="s">
        <v>1897</v>
      </c>
      <c r="F189" s="825" t="s">
        <v>1898</v>
      </c>
      <c r="G189" s="797" t="s">
        <v>1839</v>
      </c>
      <c r="H189" s="797" t="s">
        <v>1840</v>
      </c>
      <c r="I189" s="811">
        <v>1220.32</v>
      </c>
      <c r="J189" s="811">
        <v>5</v>
      </c>
      <c r="K189" s="812">
        <v>6101.61</v>
      </c>
    </row>
    <row r="190" spans="1:11" ht="14.4" customHeight="1" x14ac:dyDescent="0.3">
      <c r="A190" s="793" t="s">
        <v>566</v>
      </c>
      <c r="B190" s="794" t="s">
        <v>1053</v>
      </c>
      <c r="C190" s="797" t="s">
        <v>582</v>
      </c>
      <c r="D190" s="825" t="s">
        <v>1057</v>
      </c>
      <c r="E190" s="797" t="s">
        <v>1897</v>
      </c>
      <c r="F190" s="825" t="s">
        <v>1898</v>
      </c>
      <c r="G190" s="797" t="s">
        <v>1841</v>
      </c>
      <c r="H190" s="797" t="s">
        <v>1842</v>
      </c>
      <c r="I190" s="811">
        <v>9758.68</v>
      </c>
      <c r="J190" s="811">
        <v>1</v>
      </c>
      <c r="K190" s="812">
        <v>9758.68</v>
      </c>
    </row>
    <row r="191" spans="1:11" ht="14.4" customHeight="1" x14ac:dyDescent="0.3">
      <c r="A191" s="793" t="s">
        <v>566</v>
      </c>
      <c r="B191" s="794" t="s">
        <v>1053</v>
      </c>
      <c r="C191" s="797" t="s">
        <v>582</v>
      </c>
      <c r="D191" s="825" t="s">
        <v>1057</v>
      </c>
      <c r="E191" s="797" t="s">
        <v>1887</v>
      </c>
      <c r="F191" s="825" t="s">
        <v>1888</v>
      </c>
      <c r="G191" s="797" t="s">
        <v>1731</v>
      </c>
      <c r="H191" s="797" t="s">
        <v>1732</v>
      </c>
      <c r="I191" s="811">
        <v>26.57</v>
      </c>
      <c r="J191" s="811">
        <v>144</v>
      </c>
      <c r="K191" s="812">
        <v>3825.36</v>
      </c>
    </row>
    <row r="192" spans="1:11" ht="14.4" customHeight="1" x14ac:dyDescent="0.3">
      <c r="A192" s="793" t="s">
        <v>566</v>
      </c>
      <c r="B192" s="794" t="s">
        <v>1053</v>
      </c>
      <c r="C192" s="797" t="s">
        <v>582</v>
      </c>
      <c r="D192" s="825" t="s">
        <v>1057</v>
      </c>
      <c r="E192" s="797" t="s">
        <v>1887</v>
      </c>
      <c r="F192" s="825" t="s">
        <v>1888</v>
      </c>
      <c r="G192" s="797" t="s">
        <v>1843</v>
      </c>
      <c r="H192" s="797" t="s">
        <v>1844</v>
      </c>
      <c r="I192" s="811">
        <v>63.13</v>
      </c>
      <c r="J192" s="811">
        <v>48</v>
      </c>
      <c r="K192" s="812">
        <v>3030.25</v>
      </c>
    </row>
    <row r="193" spans="1:11" ht="14.4" customHeight="1" x14ac:dyDescent="0.3">
      <c r="A193" s="793" t="s">
        <v>566</v>
      </c>
      <c r="B193" s="794" t="s">
        <v>1053</v>
      </c>
      <c r="C193" s="797" t="s">
        <v>582</v>
      </c>
      <c r="D193" s="825" t="s">
        <v>1057</v>
      </c>
      <c r="E193" s="797" t="s">
        <v>1887</v>
      </c>
      <c r="F193" s="825" t="s">
        <v>1888</v>
      </c>
      <c r="G193" s="797" t="s">
        <v>1845</v>
      </c>
      <c r="H193" s="797" t="s">
        <v>1846</v>
      </c>
      <c r="I193" s="811">
        <v>63.13</v>
      </c>
      <c r="J193" s="811">
        <v>48</v>
      </c>
      <c r="K193" s="812">
        <v>3030.25</v>
      </c>
    </row>
    <row r="194" spans="1:11" ht="14.4" customHeight="1" x14ac:dyDescent="0.3">
      <c r="A194" s="793" t="s">
        <v>566</v>
      </c>
      <c r="B194" s="794" t="s">
        <v>1053</v>
      </c>
      <c r="C194" s="797" t="s">
        <v>582</v>
      </c>
      <c r="D194" s="825" t="s">
        <v>1057</v>
      </c>
      <c r="E194" s="797" t="s">
        <v>1887</v>
      </c>
      <c r="F194" s="825" t="s">
        <v>1888</v>
      </c>
      <c r="G194" s="797" t="s">
        <v>1847</v>
      </c>
      <c r="H194" s="797" t="s">
        <v>1848</v>
      </c>
      <c r="I194" s="811">
        <v>143.75</v>
      </c>
      <c r="J194" s="811">
        <v>24</v>
      </c>
      <c r="K194" s="812">
        <v>3450</v>
      </c>
    </row>
    <row r="195" spans="1:11" ht="14.4" customHeight="1" x14ac:dyDescent="0.3">
      <c r="A195" s="793" t="s">
        <v>566</v>
      </c>
      <c r="B195" s="794" t="s">
        <v>1053</v>
      </c>
      <c r="C195" s="797" t="s">
        <v>582</v>
      </c>
      <c r="D195" s="825" t="s">
        <v>1057</v>
      </c>
      <c r="E195" s="797" t="s">
        <v>1887</v>
      </c>
      <c r="F195" s="825" t="s">
        <v>1888</v>
      </c>
      <c r="G195" s="797" t="s">
        <v>1683</v>
      </c>
      <c r="H195" s="797" t="s">
        <v>1684</v>
      </c>
      <c r="I195" s="811">
        <v>60.37</v>
      </c>
      <c r="J195" s="811">
        <v>72</v>
      </c>
      <c r="K195" s="812">
        <v>4346.76</v>
      </c>
    </row>
    <row r="196" spans="1:11" ht="14.4" customHeight="1" x14ac:dyDescent="0.3">
      <c r="A196" s="793" t="s">
        <v>566</v>
      </c>
      <c r="B196" s="794" t="s">
        <v>1053</v>
      </c>
      <c r="C196" s="797" t="s">
        <v>582</v>
      </c>
      <c r="D196" s="825" t="s">
        <v>1057</v>
      </c>
      <c r="E196" s="797" t="s">
        <v>1889</v>
      </c>
      <c r="F196" s="825" t="s">
        <v>1890</v>
      </c>
      <c r="G196" s="797" t="s">
        <v>1849</v>
      </c>
      <c r="H196" s="797" t="s">
        <v>1850</v>
      </c>
      <c r="I196" s="811">
        <v>0.3</v>
      </c>
      <c r="J196" s="811">
        <v>1000</v>
      </c>
      <c r="K196" s="812">
        <v>300</v>
      </c>
    </row>
    <row r="197" spans="1:11" ht="14.4" customHeight="1" x14ac:dyDescent="0.3">
      <c r="A197" s="793" t="s">
        <v>566</v>
      </c>
      <c r="B197" s="794" t="s">
        <v>1053</v>
      </c>
      <c r="C197" s="797" t="s">
        <v>582</v>
      </c>
      <c r="D197" s="825" t="s">
        <v>1057</v>
      </c>
      <c r="E197" s="797" t="s">
        <v>1891</v>
      </c>
      <c r="F197" s="825" t="s">
        <v>1892</v>
      </c>
      <c r="G197" s="797" t="s">
        <v>1851</v>
      </c>
      <c r="H197" s="797" t="s">
        <v>1852</v>
      </c>
      <c r="I197" s="811">
        <v>7.5</v>
      </c>
      <c r="J197" s="811">
        <v>200</v>
      </c>
      <c r="K197" s="812">
        <v>1500</v>
      </c>
    </row>
    <row r="198" spans="1:11" ht="14.4" customHeight="1" x14ac:dyDescent="0.3">
      <c r="A198" s="793" t="s">
        <v>566</v>
      </c>
      <c r="B198" s="794" t="s">
        <v>1053</v>
      </c>
      <c r="C198" s="797" t="s">
        <v>582</v>
      </c>
      <c r="D198" s="825" t="s">
        <v>1057</v>
      </c>
      <c r="E198" s="797" t="s">
        <v>1891</v>
      </c>
      <c r="F198" s="825" t="s">
        <v>1892</v>
      </c>
      <c r="G198" s="797" t="s">
        <v>1853</v>
      </c>
      <c r="H198" s="797" t="s">
        <v>1854</v>
      </c>
      <c r="I198" s="811">
        <v>7.5</v>
      </c>
      <c r="J198" s="811">
        <v>150</v>
      </c>
      <c r="K198" s="812">
        <v>1125</v>
      </c>
    </row>
    <row r="199" spans="1:11" ht="14.4" customHeight="1" x14ac:dyDescent="0.3">
      <c r="A199" s="793" t="s">
        <v>566</v>
      </c>
      <c r="B199" s="794" t="s">
        <v>1053</v>
      </c>
      <c r="C199" s="797" t="s">
        <v>582</v>
      </c>
      <c r="D199" s="825" t="s">
        <v>1057</v>
      </c>
      <c r="E199" s="797" t="s">
        <v>1891</v>
      </c>
      <c r="F199" s="825" t="s">
        <v>1892</v>
      </c>
      <c r="G199" s="797" t="s">
        <v>1855</v>
      </c>
      <c r="H199" s="797" t="s">
        <v>1856</v>
      </c>
      <c r="I199" s="811">
        <v>7.5</v>
      </c>
      <c r="J199" s="811">
        <v>200</v>
      </c>
      <c r="K199" s="812">
        <v>1500</v>
      </c>
    </row>
    <row r="200" spans="1:11" ht="14.4" customHeight="1" x14ac:dyDescent="0.3">
      <c r="A200" s="793" t="s">
        <v>566</v>
      </c>
      <c r="B200" s="794" t="s">
        <v>1053</v>
      </c>
      <c r="C200" s="797" t="s">
        <v>582</v>
      </c>
      <c r="D200" s="825" t="s">
        <v>1057</v>
      </c>
      <c r="E200" s="797" t="s">
        <v>1891</v>
      </c>
      <c r="F200" s="825" t="s">
        <v>1892</v>
      </c>
      <c r="G200" s="797" t="s">
        <v>1857</v>
      </c>
      <c r="H200" s="797" t="s">
        <v>1858</v>
      </c>
      <c r="I200" s="811">
        <v>7.5</v>
      </c>
      <c r="J200" s="811">
        <v>200</v>
      </c>
      <c r="K200" s="812">
        <v>1500</v>
      </c>
    </row>
    <row r="201" spans="1:11" ht="14.4" customHeight="1" x14ac:dyDescent="0.3">
      <c r="A201" s="793" t="s">
        <v>566</v>
      </c>
      <c r="B201" s="794" t="s">
        <v>1053</v>
      </c>
      <c r="C201" s="797" t="s">
        <v>582</v>
      </c>
      <c r="D201" s="825" t="s">
        <v>1057</v>
      </c>
      <c r="E201" s="797" t="s">
        <v>1891</v>
      </c>
      <c r="F201" s="825" t="s">
        <v>1892</v>
      </c>
      <c r="G201" s="797" t="s">
        <v>1859</v>
      </c>
      <c r="H201" s="797" t="s">
        <v>1860</v>
      </c>
      <c r="I201" s="811">
        <v>11.15</v>
      </c>
      <c r="J201" s="811">
        <v>100</v>
      </c>
      <c r="K201" s="812">
        <v>1115</v>
      </c>
    </row>
    <row r="202" spans="1:11" ht="14.4" customHeight="1" x14ac:dyDescent="0.3">
      <c r="A202" s="793" t="s">
        <v>566</v>
      </c>
      <c r="B202" s="794" t="s">
        <v>1053</v>
      </c>
      <c r="C202" s="797" t="s">
        <v>585</v>
      </c>
      <c r="D202" s="825" t="s">
        <v>1058</v>
      </c>
      <c r="E202" s="797" t="s">
        <v>1881</v>
      </c>
      <c r="F202" s="825" t="s">
        <v>1882</v>
      </c>
      <c r="G202" s="797" t="s">
        <v>1691</v>
      </c>
      <c r="H202" s="797" t="s">
        <v>1692</v>
      </c>
      <c r="I202" s="811">
        <v>260.3</v>
      </c>
      <c r="J202" s="811">
        <v>2</v>
      </c>
      <c r="K202" s="812">
        <v>520.6</v>
      </c>
    </row>
    <row r="203" spans="1:11" ht="14.4" customHeight="1" x14ac:dyDescent="0.3">
      <c r="A203" s="793" t="s">
        <v>566</v>
      </c>
      <c r="B203" s="794" t="s">
        <v>1053</v>
      </c>
      <c r="C203" s="797" t="s">
        <v>585</v>
      </c>
      <c r="D203" s="825" t="s">
        <v>1058</v>
      </c>
      <c r="E203" s="797" t="s">
        <v>1881</v>
      </c>
      <c r="F203" s="825" t="s">
        <v>1882</v>
      </c>
      <c r="G203" s="797" t="s">
        <v>1695</v>
      </c>
      <c r="H203" s="797" t="s">
        <v>1696</v>
      </c>
      <c r="I203" s="811">
        <v>0.66</v>
      </c>
      <c r="J203" s="811">
        <v>1000</v>
      </c>
      <c r="K203" s="812">
        <v>660</v>
      </c>
    </row>
    <row r="204" spans="1:11" ht="14.4" customHeight="1" x14ac:dyDescent="0.3">
      <c r="A204" s="793" t="s">
        <v>566</v>
      </c>
      <c r="B204" s="794" t="s">
        <v>1053</v>
      </c>
      <c r="C204" s="797" t="s">
        <v>585</v>
      </c>
      <c r="D204" s="825" t="s">
        <v>1058</v>
      </c>
      <c r="E204" s="797" t="s">
        <v>1881</v>
      </c>
      <c r="F204" s="825" t="s">
        <v>1882</v>
      </c>
      <c r="G204" s="797" t="s">
        <v>1861</v>
      </c>
      <c r="H204" s="797" t="s">
        <v>1862</v>
      </c>
      <c r="I204" s="811">
        <v>1.21</v>
      </c>
      <c r="J204" s="811">
        <v>1000</v>
      </c>
      <c r="K204" s="812">
        <v>1210</v>
      </c>
    </row>
    <row r="205" spans="1:11" ht="14.4" customHeight="1" x14ac:dyDescent="0.3">
      <c r="A205" s="793" t="s">
        <v>566</v>
      </c>
      <c r="B205" s="794" t="s">
        <v>1053</v>
      </c>
      <c r="C205" s="797" t="s">
        <v>585</v>
      </c>
      <c r="D205" s="825" t="s">
        <v>1058</v>
      </c>
      <c r="E205" s="797" t="s">
        <v>1881</v>
      </c>
      <c r="F205" s="825" t="s">
        <v>1882</v>
      </c>
      <c r="G205" s="797" t="s">
        <v>1863</v>
      </c>
      <c r="H205" s="797" t="s">
        <v>1864</v>
      </c>
      <c r="I205" s="811">
        <v>27.87</v>
      </c>
      <c r="J205" s="811">
        <v>3</v>
      </c>
      <c r="K205" s="812">
        <v>83.61</v>
      </c>
    </row>
    <row r="206" spans="1:11" ht="14.4" customHeight="1" x14ac:dyDescent="0.3">
      <c r="A206" s="793" t="s">
        <v>566</v>
      </c>
      <c r="B206" s="794" t="s">
        <v>1053</v>
      </c>
      <c r="C206" s="797" t="s">
        <v>585</v>
      </c>
      <c r="D206" s="825" t="s">
        <v>1058</v>
      </c>
      <c r="E206" s="797" t="s">
        <v>1881</v>
      </c>
      <c r="F206" s="825" t="s">
        <v>1882</v>
      </c>
      <c r="G206" s="797" t="s">
        <v>1755</v>
      </c>
      <c r="H206" s="797" t="s">
        <v>1756</v>
      </c>
      <c r="I206" s="811">
        <v>0.62</v>
      </c>
      <c r="J206" s="811">
        <v>500</v>
      </c>
      <c r="K206" s="812">
        <v>310</v>
      </c>
    </row>
    <row r="207" spans="1:11" ht="14.4" customHeight="1" x14ac:dyDescent="0.3">
      <c r="A207" s="793" t="s">
        <v>566</v>
      </c>
      <c r="B207" s="794" t="s">
        <v>1053</v>
      </c>
      <c r="C207" s="797" t="s">
        <v>585</v>
      </c>
      <c r="D207" s="825" t="s">
        <v>1058</v>
      </c>
      <c r="E207" s="797" t="s">
        <v>1881</v>
      </c>
      <c r="F207" s="825" t="s">
        <v>1882</v>
      </c>
      <c r="G207" s="797" t="s">
        <v>1757</v>
      </c>
      <c r="H207" s="797" t="s">
        <v>1758</v>
      </c>
      <c r="I207" s="811">
        <v>13.16</v>
      </c>
      <c r="J207" s="811">
        <v>24</v>
      </c>
      <c r="K207" s="812">
        <v>315.74</v>
      </c>
    </row>
    <row r="208" spans="1:11" ht="14.4" customHeight="1" x14ac:dyDescent="0.3">
      <c r="A208" s="793" t="s">
        <v>566</v>
      </c>
      <c r="B208" s="794" t="s">
        <v>1053</v>
      </c>
      <c r="C208" s="797" t="s">
        <v>585</v>
      </c>
      <c r="D208" s="825" t="s">
        <v>1058</v>
      </c>
      <c r="E208" s="797" t="s">
        <v>1881</v>
      </c>
      <c r="F208" s="825" t="s">
        <v>1882</v>
      </c>
      <c r="G208" s="797" t="s">
        <v>1759</v>
      </c>
      <c r="H208" s="797" t="s">
        <v>1760</v>
      </c>
      <c r="I208" s="811">
        <v>26.37</v>
      </c>
      <c r="J208" s="811">
        <v>24</v>
      </c>
      <c r="K208" s="812">
        <v>632.87</v>
      </c>
    </row>
    <row r="209" spans="1:11" ht="14.4" customHeight="1" x14ac:dyDescent="0.3">
      <c r="A209" s="793" t="s">
        <v>566</v>
      </c>
      <c r="B209" s="794" t="s">
        <v>1053</v>
      </c>
      <c r="C209" s="797" t="s">
        <v>585</v>
      </c>
      <c r="D209" s="825" t="s">
        <v>1058</v>
      </c>
      <c r="E209" s="797" t="s">
        <v>1881</v>
      </c>
      <c r="F209" s="825" t="s">
        <v>1882</v>
      </c>
      <c r="G209" s="797" t="s">
        <v>1501</v>
      </c>
      <c r="H209" s="797" t="s">
        <v>1502</v>
      </c>
      <c r="I209" s="811">
        <v>0.86</v>
      </c>
      <c r="J209" s="811">
        <v>100</v>
      </c>
      <c r="K209" s="812">
        <v>86</v>
      </c>
    </row>
    <row r="210" spans="1:11" ht="14.4" customHeight="1" x14ac:dyDescent="0.3">
      <c r="A210" s="793" t="s">
        <v>566</v>
      </c>
      <c r="B210" s="794" t="s">
        <v>1053</v>
      </c>
      <c r="C210" s="797" t="s">
        <v>585</v>
      </c>
      <c r="D210" s="825" t="s">
        <v>1058</v>
      </c>
      <c r="E210" s="797" t="s">
        <v>1881</v>
      </c>
      <c r="F210" s="825" t="s">
        <v>1882</v>
      </c>
      <c r="G210" s="797" t="s">
        <v>1503</v>
      </c>
      <c r="H210" s="797" t="s">
        <v>1504</v>
      </c>
      <c r="I210" s="811">
        <v>140.36000000000001</v>
      </c>
      <c r="J210" s="811">
        <v>5</v>
      </c>
      <c r="K210" s="812">
        <v>701.8</v>
      </c>
    </row>
    <row r="211" spans="1:11" ht="14.4" customHeight="1" x14ac:dyDescent="0.3">
      <c r="A211" s="793" t="s">
        <v>566</v>
      </c>
      <c r="B211" s="794" t="s">
        <v>1053</v>
      </c>
      <c r="C211" s="797" t="s">
        <v>585</v>
      </c>
      <c r="D211" s="825" t="s">
        <v>1058</v>
      </c>
      <c r="E211" s="797" t="s">
        <v>1881</v>
      </c>
      <c r="F211" s="825" t="s">
        <v>1882</v>
      </c>
      <c r="G211" s="797" t="s">
        <v>1865</v>
      </c>
      <c r="H211" s="797" t="s">
        <v>1866</v>
      </c>
      <c r="I211" s="811">
        <v>5.28</v>
      </c>
      <c r="J211" s="811">
        <v>300</v>
      </c>
      <c r="K211" s="812">
        <v>1583.55</v>
      </c>
    </row>
    <row r="212" spans="1:11" ht="14.4" customHeight="1" x14ac:dyDescent="0.3">
      <c r="A212" s="793" t="s">
        <v>566</v>
      </c>
      <c r="B212" s="794" t="s">
        <v>1053</v>
      </c>
      <c r="C212" s="797" t="s">
        <v>585</v>
      </c>
      <c r="D212" s="825" t="s">
        <v>1058</v>
      </c>
      <c r="E212" s="797" t="s">
        <v>1881</v>
      </c>
      <c r="F212" s="825" t="s">
        <v>1882</v>
      </c>
      <c r="G212" s="797" t="s">
        <v>1867</v>
      </c>
      <c r="H212" s="797" t="s">
        <v>1868</v>
      </c>
      <c r="I212" s="811">
        <v>5.27</v>
      </c>
      <c r="J212" s="811">
        <v>20</v>
      </c>
      <c r="K212" s="812">
        <v>105.4</v>
      </c>
    </row>
    <row r="213" spans="1:11" ht="14.4" customHeight="1" x14ac:dyDescent="0.3">
      <c r="A213" s="793" t="s">
        <v>566</v>
      </c>
      <c r="B213" s="794" t="s">
        <v>1053</v>
      </c>
      <c r="C213" s="797" t="s">
        <v>585</v>
      </c>
      <c r="D213" s="825" t="s">
        <v>1058</v>
      </c>
      <c r="E213" s="797" t="s">
        <v>1881</v>
      </c>
      <c r="F213" s="825" t="s">
        <v>1882</v>
      </c>
      <c r="G213" s="797" t="s">
        <v>1505</v>
      </c>
      <c r="H213" s="797" t="s">
        <v>1506</v>
      </c>
      <c r="I213" s="811">
        <v>10.52</v>
      </c>
      <c r="J213" s="811">
        <v>60</v>
      </c>
      <c r="K213" s="812">
        <v>631.20000000000005</v>
      </c>
    </row>
    <row r="214" spans="1:11" ht="14.4" customHeight="1" x14ac:dyDescent="0.3">
      <c r="A214" s="793" t="s">
        <v>566</v>
      </c>
      <c r="B214" s="794" t="s">
        <v>1053</v>
      </c>
      <c r="C214" s="797" t="s">
        <v>585</v>
      </c>
      <c r="D214" s="825" t="s">
        <v>1058</v>
      </c>
      <c r="E214" s="797" t="s">
        <v>1881</v>
      </c>
      <c r="F214" s="825" t="s">
        <v>1882</v>
      </c>
      <c r="G214" s="797" t="s">
        <v>1869</v>
      </c>
      <c r="H214" s="797" t="s">
        <v>1870</v>
      </c>
      <c r="I214" s="811">
        <v>100.38</v>
      </c>
      <c r="J214" s="811">
        <v>5</v>
      </c>
      <c r="K214" s="812">
        <v>501.9</v>
      </c>
    </row>
    <row r="215" spans="1:11" ht="14.4" customHeight="1" x14ac:dyDescent="0.3">
      <c r="A215" s="793" t="s">
        <v>566</v>
      </c>
      <c r="B215" s="794" t="s">
        <v>1053</v>
      </c>
      <c r="C215" s="797" t="s">
        <v>585</v>
      </c>
      <c r="D215" s="825" t="s">
        <v>1058</v>
      </c>
      <c r="E215" s="797" t="s">
        <v>1881</v>
      </c>
      <c r="F215" s="825" t="s">
        <v>1882</v>
      </c>
      <c r="G215" s="797" t="s">
        <v>1871</v>
      </c>
      <c r="H215" s="797" t="s">
        <v>1872</v>
      </c>
      <c r="I215" s="811">
        <v>599.15</v>
      </c>
      <c r="J215" s="811">
        <v>5</v>
      </c>
      <c r="K215" s="812">
        <v>2995.75</v>
      </c>
    </row>
    <row r="216" spans="1:11" ht="14.4" customHeight="1" x14ac:dyDescent="0.3">
      <c r="A216" s="793" t="s">
        <v>566</v>
      </c>
      <c r="B216" s="794" t="s">
        <v>1053</v>
      </c>
      <c r="C216" s="797" t="s">
        <v>585</v>
      </c>
      <c r="D216" s="825" t="s">
        <v>1058</v>
      </c>
      <c r="E216" s="797" t="s">
        <v>1881</v>
      </c>
      <c r="F216" s="825" t="s">
        <v>1882</v>
      </c>
      <c r="G216" s="797" t="s">
        <v>1873</v>
      </c>
      <c r="H216" s="797" t="s">
        <v>1874</v>
      </c>
      <c r="I216" s="811">
        <v>0.25</v>
      </c>
      <c r="J216" s="811">
        <v>7500</v>
      </c>
      <c r="K216" s="812">
        <v>1897.5</v>
      </c>
    </row>
    <row r="217" spans="1:11" ht="14.4" customHeight="1" x14ac:dyDescent="0.3">
      <c r="A217" s="793" t="s">
        <v>566</v>
      </c>
      <c r="B217" s="794" t="s">
        <v>1053</v>
      </c>
      <c r="C217" s="797" t="s">
        <v>585</v>
      </c>
      <c r="D217" s="825" t="s">
        <v>1058</v>
      </c>
      <c r="E217" s="797" t="s">
        <v>1883</v>
      </c>
      <c r="F217" s="825" t="s">
        <v>1884</v>
      </c>
      <c r="G217" s="797" t="s">
        <v>1507</v>
      </c>
      <c r="H217" s="797" t="s">
        <v>1508</v>
      </c>
      <c r="I217" s="811">
        <v>0.26</v>
      </c>
      <c r="J217" s="811">
        <v>400</v>
      </c>
      <c r="K217" s="812">
        <v>104</v>
      </c>
    </row>
    <row r="218" spans="1:11" ht="14.4" customHeight="1" x14ac:dyDescent="0.3">
      <c r="A218" s="793" t="s">
        <v>566</v>
      </c>
      <c r="B218" s="794" t="s">
        <v>1053</v>
      </c>
      <c r="C218" s="797" t="s">
        <v>585</v>
      </c>
      <c r="D218" s="825" t="s">
        <v>1058</v>
      </c>
      <c r="E218" s="797" t="s">
        <v>1883</v>
      </c>
      <c r="F218" s="825" t="s">
        <v>1884</v>
      </c>
      <c r="G218" s="797" t="s">
        <v>1875</v>
      </c>
      <c r="H218" s="797" t="s">
        <v>1876</v>
      </c>
      <c r="I218" s="811">
        <v>1.68</v>
      </c>
      <c r="J218" s="811">
        <v>800</v>
      </c>
      <c r="K218" s="812">
        <v>1344</v>
      </c>
    </row>
    <row r="219" spans="1:11" ht="14.4" customHeight="1" x14ac:dyDescent="0.3">
      <c r="A219" s="793" t="s">
        <v>566</v>
      </c>
      <c r="B219" s="794" t="s">
        <v>1053</v>
      </c>
      <c r="C219" s="797" t="s">
        <v>585</v>
      </c>
      <c r="D219" s="825" t="s">
        <v>1058</v>
      </c>
      <c r="E219" s="797" t="s">
        <v>1883</v>
      </c>
      <c r="F219" s="825" t="s">
        <v>1884</v>
      </c>
      <c r="G219" s="797" t="s">
        <v>1513</v>
      </c>
      <c r="H219" s="797" t="s">
        <v>1514</v>
      </c>
      <c r="I219" s="811">
        <v>206.05</v>
      </c>
      <c r="J219" s="811">
        <v>2</v>
      </c>
      <c r="K219" s="812">
        <v>412.1</v>
      </c>
    </row>
    <row r="220" spans="1:11" ht="14.4" customHeight="1" x14ac:dyDescent="0.3">
      <c r="A220" s="793" t="s">
        <v>566</v>
      </c>
      <c r="B220" s="794" t="s">
        <v>1053</v>
      </c>
      <c r="C220" s="797" t="s">
        <v>585</v>
      </c>
      <c r="D220" s="825" t="s">
        <v>1058</v>
      </c>
      <c r="E220" s="797" t="s">
        <v>1883</v>
      </c>
      <c r="F220" s="825" t="s">
        <v>1884</v>
      </c>
      <c r="G220" s="797" t="s">
        <v>1523</v>
      </c>
      <c r="H220" s="797" t="s">
        <v>1524</v>
      </c>
      <c r="I220" s="811">
        <v>2.91</v>
      </c>
      <c r="J220" s="811">
        <v>100</v>
      </c>
      <c r="K220" s="812">
        <v>291</v>
      </c>
    </row>
    <row r="221" spans="1:11" ht="14.4" customHeight="1" x14ac:dyDescent="0.3">
      <c r="A221" s="793" t="s">
        <v>566</v>
      </c>
      <c r="B221" s="794" t="s">
        <v>1053</v>
      </c>
      <c r="C221" s="797" t="s">
        <v>585</v>
      </c>
      <c r="D221" s="825" t="s">
        <v>1058</v>
      </c>
      <c r="E221" s="797" t="s">
        <v>1897</v>
      </c>
      <c r="F221" s="825" t="s">
        <v>1898</v>
      </c>
      <c r="G221" s="797" t="s">
        <v>1727</v>
      </c>
      <c r="H221" s="797" t="s">
        <v>1728</v>
      </c>
      <c r="I221" s="811">
        <v>118.58</v>
      </c>
      <c r="J221" s="811">
        <v>8</v>
      </c>
      <c r="K221" s="812">
        <v>948.64</v>
      </c>
    </row>
    <row r="222" spans="1:11" ht="14.4" customHeight="1" x14ac:dyDescent="0.3">
      <c r="A222" s="793" t="s">
        <v>566</v>
      </c>
      <c r="B222" s="794" t="s">
        <v>1053</v>
      </c>
      <c r="C222" s="797" t="s">
        <v>585</v>
      </c>
      <c r="D222" s="825" t="s">
        <v>1058</v>
      </c>
      <c r="E222" s="797" t="s">
        <v>1887</v>
      </c>
      <c r="F222" s="825" t="s">
        <v>1888</v>
      </c>
      <c r="G222" s="797" t="s">
        <v>1679</v>
      </c>
      <c r="H222" s="797" t="s">
        <v>1680</v>
      </c>
      <c r="I222" s="811">
        <v>42.1</v>
      </c>
      <c r="J222" s="811">
        <v>108</v>
      </c>
      <c r="K222" s="812">
        <v>4547.1000000000004</v>
      </c>
    </row>
    <row r="223" spans="1:11" ht="14.4" customHeight="1" x14ac:dyDescent="0.3">
      <c r="A223" s="793" t="s">
        <v>566</v>
      </c>
      <c r="B223" s="794" t="s">
        <v>1053</v>
      </c>
      <c r="C223" s="797" t="s">
        <v>585</v>
      </c>
      <c r="D223" s="825" t="s">
        <v>1058</v>
      </c>
      <c r="E223" s="797" t="s">
        <v>1887</v>
      </c>
      <c r="F223" s="825" t="s">
        <v>1888</v>
      </c>
      <c r="G223" s="797" t="s">
        <v>1877</v>
      </c>
      <c r="H223" s="797" t="s">
        <v>1878</v>
      </c>
      <c r="I223" s="811">
        <v>40.200000000000003</v>
      </c>
      <c r="J223" s="811">
        <v>72</v>
      </c>
      <c r="K223" s="812">
        <v>2894.32</v>
      </c>
    </row>
    <row r="224" spans="1:11" ht="14.4" customHeight="1" x14ac:dyDescent="0.3">
      <c r="A224" s="793" t="s">
        <v>566</v>
      </c>
      <c r="B224" s="794" t="s">
        <v>1053</v>
      </c>
      <c r="C224" s="797" t="s">
        <v>585</v>
      </c>
      <c r="D224" s="825" t="s">
        <v>1058</v>
      </c>
      <c r="E224" s="797" t="s">
        <v>1887</v>
      </c>
      <c r="F224" s="825" t="s">
        <v>1888</v>
      </c>
      <c r="G224" s="797" t="s">
        <v>1879</v>
      </c>
      <c r="H224" s="797" t="s">
        <v>1880</v>
      </c>
      <c r="I224" s="811">
        <v>57.79</v>
      </c>
      <c r="J224" s="811">
        <v>24</v>
      </c>
      <c r="K224" s="812">
        <v>1386.9</v>
      </c>
    </row>
    <row r="225" spans="1:11" ht="14.4" customHeight="1" x14ac:dyDescent="0.3">
      <c r="A225" s="793" t="s">
        <v>566</v>
      </c>
      <c r="B225" s="794" t="s">
        <v>1053</v>
      </c>
      <c r="C225" s="797" t="s">
        <v>585</v>
      </c>
      <c r="D225" s="825" t="s">
        <v>1058</v>
      </c>
      <c r="E225" s="797" t="s">
        <v>1887</v>
      </c>
      <c r="F225" s="825" t="s">
        <v>1888</v>
      </c>
      <c r="G225" s="797" t="s">
        <v>1743</v>
      </c>
      <c r="H225" s="797" t="s">
        <v>1744</v>
      </c>
      <c r="I225" s="811">
        <v>60.38</v>
      </c>
      <c r="J225" s="811">
        <v>120</v>
      </c>
      <c r="K225" s="812">
        <v>7245.17</v>
      </c>
    </row>
    <row r="226" spans="1:11" ht="14.4" customHeight="1" x14ac:dyDescent="0.3">
      <c r="A226" s="793" t="s">
        <v>566</v>
      </c>
      <c r="B226" s="794" t="s">
        <v>1053</v>
      </c>
      <c r="C226" s="797" t="s">
        <v>585</v>
      </c>
      <c r="D226" s="825" t="s">
        <v>1058</v>
      </c>
      <c r="E226" s="797" t="s">
        <v>1889</v>
      </c>
      <c r="F226" s="825" t="s">
        <v>1890</v>
      </c>
      <c r="G226" s="797" t="s">
        <v>1849</v>
      </c>
      <c r="H226" s="797" t="s">
        <v>1850</v>
      </c>
      <c r="I226" s="811">
        <v>0.3</v>
      </c>
      <c r="J226" s="811">
        <v>2000</v>
      </c>
      <c r="K226" s="812">
        <v>600</v>
      </c>
    </row>
    <row r="227" spans="1:11" ht="14.4" customHeight="1" x14ac:dyDescent="0.3">
      <c r="A227" s="793" t="s">
        <v>566</v>
      </c>
      <c r="B227" s="794" t="s">
        <v>1053</v>
      </c>
      <c r="C227" s="797" t="s">
        <v>585</v>
      </c>
      <c r="D227" s="825" t="s">
        <v>1058</v>
      </c>
      <c r="E227" s="797" t="s">
        <v>1891</v>
      </c>
      <c r="F227" s="825" t="s">
        <v>1892</v>
      </c>
      <c r="G227" s="797" t="s">
        <v>1557</v>
      </c>
      <c r="H227" s="797" t="s">
        <v>1558</v>
      </c>
      <c r="I227" s="811">
        <v>0.69</v>
      </c>
      <c r="J227" s="811">
        <v>4000</v>
      </c>
      <c r="K227" s="812">
        <v>2760</v>
      </c>
    </row>
    <row r="228" spans="1:11" ht="14.4" customHeight="1" thickBot="1" x14ac:dyDescent="0.35">
      <c r="A228" s="801" t="s">
        <v>566</v>
      </c>
      <c r="B228" s="802" t="s">
        <v>1053</v>
      </c>
      <c r="C228" s="805" t="s">
        <v>585</v>
      </c>
      <c r="D228" s="826" t="s">
        <v>1058</v>
      </c>
      <c r="E228" s="805" t="s">
        <v>1891</v>
      </c>
      <c r="F228" s="826" t="s">
        <v>1892</v>
      </c>
      <c r="G228" s="805" t="s">
        <v>1689</v>
      </c>
      <c r="H228" s="805" t="s">
        <v>1690</v>
      </c>
      <c r="I228" s="813">
        <v>0.69</v>
      </c>
      <c r="J228" s="813">
        <v>2000</v>
      </c>
      <c r="K228" s="814">
        <v>1380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5" width="13.109375" customWidth="1"/>
    <col min="6" max="8" width="13.109375" hidden="1" customWidth="1"/>
    <col min="9" max="10" width="13.109375" customWidth="1"/>
    <col min="11" max="11" width="13.109375" hidden="1" customWidth="1"/>
    <col min="12" max="14" width="13.109375" customWidth="1"/>
    <col min="15" max="21" width="13.109375" hidden="1" customWidth="1"/>
    <col min="22" max="22" width="13.109375" customWidth="1"/>
    <col min="23" max="38" width="13.109375" hidden="1" customWidth="1"/>
    <col min="39" max="39" width="13.109375" customWidth="1"/>
    <col min="40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588" t="s">
        <v>130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</row>
    <row r="2" spans="1:46" ht="15" thickBot="1" x14ac:dyDescent="0.35">
      <c r="A2" s="374" t="s">
        <v>353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</row>
    <row r="3" spans="1:46" x14ac:dyDescent="0.3">
      <c r="A3" s="393" t="s">
        <v>246</v>
      </c>
      <c r="B3" s="589" t="s">
        <v>225</v>
      </c>
      <c r="C3" s="376">
        <v>0</v>
      </c>
      <c r="D3" s="377">
        <v>25</v>
      </c>
      <c r="E3" s="377">
        <v>30</v>
      </c>
      <c r="F3" s="377">
        <v>99</v>
      </c>
      <c r="G3" s="396">
        <v>100</v>
      </c>
      <c r="H3" s="396">
        <v>101</v>
      </c>
      <c r="I3" s="396">
        <v>102</v>
      </c>
      <c r="J3" s="396">
        <v>103</v>
      </c>
      <c r="K3" s="396">
        <v>203</v>
      </c>
      <c r="L3" s="501">
        <v>302</v>
      </c>
      <c r="M3" s="396">
        <v>303</v>
      </c>
      <c r="N3" s="396">
        <v>304</v>
      </c>
      <c r="O3" s="396">
        <v>305</v>
      </c>
      <c r="P3" s="396">
        <v>306</v>
      </c>
      <c r="Q3" s="396">
        <v>407</v>
      </c>
      <c r="R3" s="396">
        <v>408</v>
      </c>
      <c r="S3" s="396">
        <v>409</v>
      </c>
      <c r="T3" s="396">
        <v>410</v>
      </c>
      <c r="U3" s="396">
        <v>415</v>
      </c>
      <c r="V3" s="396">
        <v>416</v>
      </c>
      <c r="W3" s="396">
        <v>418</v>
      </c>
      <c r="X3" s="396">
        <v>419</v>
      </c>
      <c r="Y3" s="396">
        <v>420</v>
      </c>
      <c r="Z3" s="396">
        <v>421</v>
      </c>
      <c r="AA3" s="396">
        <v>422</v>
      </c>
      <c r="AB3" s="396">
        <v>520</v>
      </c>
      <c r="AC3" s="396">
        <v>521</v>
      </c>
      <c r="AD3" s="396">
        <v>522</v>
      </c>
      <c r="AE3" s="396">
        <v>523</v>
      </c>
      <c r="AF3" s="396">
        <v>524</v>
      </c>
      <c r="AG3" s="396">
        <v>525</v>
      </c>
      <c r="AH3" s="396">
        <v>526</v>
      </c>
      <c r="AI3" s="377">
        <v>527</v>
      </c>
      <c r="AJ3" s="377">
        <v>528</v>
      </c>
      <c r="AK3" s="377">
        <v>629</v>
      </c>
      <c r="AL3" s="377">
        <v>630</v>
      </c>
      <c r="AM3" s="377">
        <v>636</v>
      </c>
      <c r="AN3" s="377">
        <v>637</v>
      </c>
      <c r="AO3" s="377">
        <v>640</v>
      </c>
      <c r="AP3" s="377">
        <v>642</v>
      </c>
      <c r="AQ3" s="377">
        <v>743</v>
      </c>
      <c r="AR3" s="377">
        <v>745</v>
      </c>
      <c r="AS3" s="840">
        <v>746</v>
      </c>
      <c r="AT3" s="855"/>
    </row>
    <row r="4" spans="1:46" ht="36.6" outlineLevel="1" thickBot="1" x14ac:dyDescent="0.35">
      <c r="A4" s="394">
        <v>2017</v>
      </c>
      <c r="B4" s="590"/>
      <c r="C4" s="378" t="s">
        <v>226</v>
      </c>
      <c r="D4" s="379" t="s">
        <v>230</v>
      </c>
      <c r="E4" s="379" t="s">
        <v>248</v>
      </c>
      <c r="F4" s="379" t="s">
        <v>227</v>
      </c>
      <c r="G4" s="397" t="s">
        <v>297</v>
      </c>
      <c r="H4" s="397" t="s">
        <v>298</v>
      </c>
      <c r="I4" s="397" t="s">
        <v>228</v>
      </c>
      <c r="J4" s="397" t="s">
        <v>299</v>
      </c>
      <c r="K4" s="397" t="s">
        <v>229</v>
      </c>
      <c r="L4" s="502" t="s">
        <v>300</v>
      </c>
      <c r="M4" s="397" t="s">
        <v>301</v>
      </c>
      <c r="N4" s="397" t="s">
        <v>302</v>
      </c>
      <c r="O4" s="397" t="s">
        <v>303</v>
      </c>
      <c r="P4" s="397" t="s">
        <v>254</v>
      </c>
      <c r="Q4" s="397" t="s">
        <v>295</v>
      </c>
      <c r="R4" s="397" t="s">
        <v>255</v>
      </c>
      <c r="S4" s="397" t="s">
        <v>256</v>
      </c>
      <c r="T4" s="397" t="s">
        <v>257</v>
      </c>
      <c r="U4" s="397" t="s">
        <v>258</v>
      </c>
      <c r="V4" s="397" t="s">
        <v>259</v>
      </c>
      <c r="W4" s="397" t="s">
        <v>260</v>
      </c>
      <c r="X4" s="397" t="s">
        <v>261</v>
      </c>
      <c r="Y4" s="397" t="s">
        <v>262</v>
      </c>
      <c r="Z4" s="397" t="s">
        <v>263</v>
      </c>
      <c r="AA4" s="397" t="s">
        <v>345</v>
      </c>
      <c r="AB4" s="397" t="s">
        <v>304</v>
      </c>
      <c r="AC4" s="397" t="s">
        <v>305</v>
      </c>
      <c r="AD4" s="397" t="s">
        <v>306</v>
      </c>
      <c r="AE4" s="397" t="s">
        <v>264</v>
      </c>
      <c r="AF4" s="397" t="s">
        <v>265</v>
      </c>
      <c r="AG4" s="397" t="s">
        <v>266</v>
      </c>
      <c r="AH4" s="397" t="s">
        <v>267</v>
      </c>
      <c r="AI4" s="379" t="s">
        <v>268</v>
      </c>
      <c r="AJ4" s="379" t="s">
        <v>277</v>
      </c>
      <c r="AK4" s="379" t="s">
        <v>269</v>
      </c>
      <c r="AL4" s="379" t="s">
        <v>278</v>
      </c>
      <c r="AM4" s="379" t="s">
        <v>270</v>
      </c>
      <c r="AN4" s="467" t="s">
        <v>271</v>
      </c>
      <c r="AO4" s="379" t="s">
        <v>272</v>
      </c>
      <c r="AP4" s="379" t="s">
        <v>273</v>
      </c>
      <c r="AQ4" s="379" t="s">
        <v>274</v>
      </c>
      <c r="AR4" s="379" t="s">
        <v>275</v>
      </c>
      <c r="AS4" s="841" t="s">
        <v>276</v>
      </c>
      <c r="AT4" s="855"/>
    </row>
    <row r="5" spans="1:46" x14ac:dyDescent="0.3">
      <c r="A5" s="380" t="s">
        <v>231</v>
      </c>
      <c r="B5" s="418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68"/>
      <c r="AO5" s="420"/>
      <c r="AP5" s="420"/>
      <c r="AQ5" s="420"/>
      <c r="AR5" s="420"/>
      <c r="AS5" s="842"/>
      <c r="AT5" s="855"/>
    </row>
    <row r="6" spans="1:46" ht="15" collapsed="1" thickBot="1" x14ac:dyDescent="0.35">
      <c r="A6" s="381" t="s">
        <v>94</v>
      </c>
      <c r="B6" s="421">
        <f xml:space="preserve">
TRUNC(IF($A$4&lt;=12,SUMIFS('ON Data'!F:F,'ON Data'!$D:$D,$A$4,'ON Data'!$E:$E,1),SUMIFS('ON Data'!F:F,'ON Data'!$E:$E,1)/'ON Data'!$D$3),1)</f>
        <v>35</v>
      </c>
      <c r="C6" s="422">
        <f xml:space="preserve">
TRUNC(IF($A$4&lt;=12,SUMIFS('ON Data'!G:G,'ON Data'!$D:$D,$A$4,'ON Data'!$E:$E,1),SUMIFS('ON Data'!G:G,'ON Data'!$E:$E,1)/'ON Data'!$D$3),1)</f>
        <v>0</v>
      </c>
      <c r="D6" s="423">
        <f xml:space="preserve">
TRUNC(IF($A$4&lt;=12,SUMIFS('ON Data'!H:H,'ON Data'!$D:$D,$A$4,'ON Data'!$E:$E,1),SUMIFS('ON Data'!H:H,'ON Data'!$E:$E,1)/'ON Data'!$D$3),1)</f>
        <v>0</v>
      </c>
      <c r="E6" s="423">
        <f xml:space="preserve">
TRUNC(IF($A$4&lt;=12,SUMIFS('ON Data'!I:I,'ON Data'!$D:$D,$A$4,'ON Data'!$E:$E,1),SUMIFS('ON Data'!I:I,'ON Data'!$E:$E,1)/'ON Data'!$D$3),1)</f>
        <v>1</v>
      </c>
      <c r="F6" s="423">
        <f xml:space="preserve">
TRUNC(IF($A$4&lt;=12,SUMIFS('ON Data'!J:J,'ON Data'!$D:$D,$A$4,'ON Data'!$E:$E,1),SUMIFS('ON Data'!J:J,'ON Data'!$E:$E,1)/'ON Data'!$D$3),1)</f>
        <v>0</v>
      </c>
      <c r="G6" s="423">
        <f xml:space="preserve">
TRUNC(IF($A$4&lt;=12,SUMIFS('ON Data'!K:K,'ON Data'!$D:$D,$A$4,'ON Data'!$E:$E,1),SUMIFS('ON Data'!K:K,'ON Data'!$E:$E,1)/'ON Data'!$D$3),1)</f>
        <v>0</v>
      </c>
      <c r="H6" s="423">
        <f xml:space="preserve">
TRUNC(IF($A$4&lt;=12,SUMIFS('ON Data'!L:L,'ON Data'!$D:$D,$A$4,'ON Data'!$E:$E,1),SUMIFS('ON Data'!L:L,'ON Data'!$E:$E,1)/'ON Data'!$D$3),1)</f>
        <v>0</v>
      </c>
      <c r="I6" s="423">
        <f xml:space="preserve">
TRUNC(IF($A$4&lt;=12,SUMIFS('ON Data'!M:M,'ON Data'!$D:$D,$A$4,'ON Data'!$E:$E,1),SUMIFS('ON Data'!M:M,'ON Data'!$E:$E,1)/'ON Data'!$D$3),1)</f>
        <v>2.8</v>
      </c>
      <c r="J6" s="423">
        <f xml:space="preserve">
TRUNC(IF($A$4&lt;=12,SUMIFS('ON Data'!N:N,'ON Data'!$D:$D,$A$4,'ON Data'!$E:$E,1),SUMIFS('ON Data'!N:N,'ON Data'!$E:$E,1)/'ON Data'!$D$3),1)</f>
        <v>5.9</v>
      </c>
      <c r="K6" s="423">
        <f xml:space="preserve">
TRUNC(IF($A$4&lt;=12,SUMIFS('ON Data'!O:O,'ON Data'!$D:$D,$A$4,'ON Data'!$E:$E,1),SUMIFS('ON Data'!O:O,'ON Data'!$E:$E,1)/'ON Data'!$D$3),1)</f>
        <v>0</v>
      </c>
      <c r="L6" s="423">
        <f xml:space="preserve">
TRUNC(IF($A$4&lt;=12,SUMIFS('ON Data'!P:P,'ON Data'!$D:$D,$A$4,'ON Data'!$E:$E,1),SUMIFS('ON Data'!P:P,'ON Data'!$E:$E,1)/'ON Data'!$D$3),1)</f>
        <v>1</v>
      </c>
      <c r="M6" s="423">
        <f xml:space="preserve">
TRUNC(IF($A$4&lt;=12,SUMIFS('ON Data'!Q:Q,'ON Data'!$D:$D,$A$4,'ON Data'!$E:$E,1),SUMIFS('ON Data'!Q:Q,'ON Data'!$E:$E,1)/'ON Data'!$D$3),1)</f>
        <v>8.6999999999999993</v>
      </c>
      <c r="N6" s="423">
        <f xml:space="preserve">
TRUNC(IF($A$4&lt;=12,SUMIFS('ON Data'!R:R,'ON Data'!$D:$D,$A$4,'ON Data'!$E:$E,1),SUMIFS('ON Data'!R:R,'ON Data'!$E:$E,1)/'ON Data'!$D$3),1)</f>
        <v>11</v>
      </c>
      <c r="O6" s="423">
        <f xml:space="preserve">
TRUNC(IF($A$4&lt;=12,SUMIFS('ON Data'!S:S,'ON Data'!$D:$D,$A$4,'ON Data'!$E:$E,1),SUMIFS('ON Data'!S:S,'ON Data'!$E:$E,1)/'ON Data'!$D$3),1)</f>
        <v>0</v>
      </c>
      <c r="P6" s="423">
        <f xml:space="preserve">
TRUNC(IF($A$4&lt;=12,SUMIFS('ON Data'!T:T,'ON Data'!$D:$D,$A$4,'ON Data'!$E:$E,1),SUMIFS('ON Data'!T:T,'ON Data'!$E:$E,1)/'ON Data'!$D$3),1)</f>
        <v>0</v>
      </c>
      <c r="Q6" s="423">
        <f xml:space="preserve">
TRUNC(IF($A$4&lt;=12,SUMIFS('ON Data'!U:U,'ON Data'!$D:$D,$A$4,'ON Data'!$E:$E,1),SUMIFS('ON Data'!U:U,'ON Data'!$E:$E,1)/'ON Data'!$D$3),1)</f>
        <v>0</v>
      </c>
      <c r="R6" s="423">
        <f xml:space="preserve">
TRUNC(IF($A$4&lt;=12,SUMIFS('ON Data'!V:V,'ON Data'!$D:$D,$A$4,'ON Data'!$E:$E,1),SUMIFS('ON Data'!V:V,'ON Data'!$E:$E,1)/'ON Data'!$D$3),1)</f>
        <v>0</v>
      </c>
      <c r="S6" s="423">
        <f xml:space="preserve">
TRUNC(IF($A$4&lt;=12,SUMIFS('ON Data'!W:W,'ON Data'!$D:$D,$A$4,'ON Data'!$E:$E,1),SUMIFS('ON Data'!W:W,'ON Data'!$E:$E,1)/'ON Data'!$D$3),1)</f>
        <v>0</v>
      </c>
      <c r="T6" s="423">
        <f xml:space="preserve">
TRUNC(IF($A$4&lt;=12,SUMIFS('ON Data'!X:X,'ON Data'!$D:$D,$A$4,'ON Data'!$E:$E,1),SUMIFS('ON Data'!X:X,'ON Data'!$E:$E,1)/'ON Data'!$D$3),1)</f>
        <v>0</v>
      </c>
      <c r="U6" s="423">
        <f xml:space="preserve">
TRUNC(IF($A$4&lt;=12,SUMIFS('ON Data'!Y:Y,'ON Data'!$D:$D,$A$4,'ON Data'!$E:$E,1),SUMIFS('ON Data'!Y:Y,'ON Data'!$E:$E,1)/'ON Data'!$D$3),1)</f>
        <v>0</v>
      </c>
      <c r="V6" s="423">
        <f xml:space="preserve">
TRUNC(IF($A$4&lt;=12,SUMIFS('ON Data'!Z:Z,'ON Data'!$D:$D,$A$4,'ON Data'!$E:$E,1),SUMIFS('ON Data'!Z:Z,'ON Data'!$E:$E,1)/'ON Data'!$D$3),1)</f>
        <v>0.5</v>
      </c>
      <c r="W6" s="423">
        <f xml:space="preserve">
TRUNC(IF($A$4&lt;=12,SUMIFS('ON Data'!AA:AA,'ON Data'!$D:$D,$A$4,'ON Data'!$E:$E,1),SUMIFS('ON Data'!AA:AA,'ON Data'!$E:$E,1)/'ON Data'!$D$3),1)</f>
        <v>0</v>
      </c>
      <c r="X6" s="423">
        <f xml:space="preserve">
TRUNC(IF($A$4&lt;=12,SUMIFS('ON Data'!AB:AB,'ON Data'!$D:$D,$A$4,'ON Data'!$E:$E,1),SUMIFS('ON Data'!AB:AB,'ON Data'!$E:$E,1)/'ON Data'!$D$3),1)</f>
        <v>0</v>
      </c>
      <c r="Y6" s="423">
        <f xml:space="preserve">
TRUNC(IF($A$4&lt;=12,SUMIFS('ON Data'!AC:AC,'ON Data'!$D:$D,$A$4,'ON Data'!$E:$E,1),SUMIFS('ON Data'!AC:AC,'ON Data'!$E:$E,1)/'ON Data'!$D$3),1)</f>
        <v>0</v>
      </c>
      <c r="Z6" s="423">
        <f xml:space="preserve">
TRUNC(IF($A$4&lt;=12,SUMIFS('ON Data'!AD:AD,'ON Data'!$D:$D,$A$4,'ON Data'!$E:$E,1),SUMIFS('ON Data'!AD:AD,'ON Data'!$E:$E,1)/'ON Data'!$D$3),1)</f>
        <v>0</v>
      </c>
      <c r="AA6" s="423">
        <f xml:space="preserve">
TRUNC(IF($A$4&lt;=12,SUMIFS('ON Data'!AE:AE,'ON Data'!$D:$D,$A$4,'ON Data'!$E:$E,1),SUMIFS('ON Data'!AE:AE,'ON Data'!$E:$E,1)/'ON Data'!$D$3),1)</f>
        <v>0</v>
      </c>
      <c r="AB6" s="423">
        <f xml:space="preserve">
TRUNC(IF($A$4&lt;=12,SUMIFS('ON Data'!AF:AF,'ON Data'!$D:$D,$A$4,'ON Data'!$E:$E,1),SUMIFS('ON Data'!AF:AF,'ON Data'!$E:$E,1)/'ON Data'!$D$3),1)</f>
        <v>0</v>
      </c>
      <c r="AC6" s="423">
        <f xml:space="preserve">
TRUNC(IF($A$4&lt;=12,SUMIFS('ON Data'!AG:AG,'ON Data'!$D:$D,$A$4,'ON Data'!$E:$E,1),SUMIFS('ON Data'!AG:AG,'ON Data'!$E:$E,1)/'ON Data'!$D$3),1)</f>
        <v>0</v>
      </c>
      <c r="AD6" s="423">
        <f xml:space="preserve">
TRUNC(IF($A$4&lt;=12,SUMIFS('ON Data'!AH:AH,'ON Data'!$D:$D,$A$4,'ON Data'!$E:$E,1),SUMIFS('ON Data'!AH:AH,'ON Data'!$E:$E,1)/'ON Data'!$D$3),1)</f>
        <v>0</v>
      </c>
      <c r="AE6" s="423">
        <f xml:space="preserve">
TRUNC(IF($A$4&lt;=12,SUMIFS('ON Data'!AI:AI,'ON Data'!$D:$D,$A$4,'ON Data'!$E:$E,1),SUMIFS('ON Data'!AI:AI,'ON Data'!$E:$E,1)/'ON Data'!$D$3),1)</f>
        <v>0</v>
      </c>
      <c r="AF6" s="423">
        <f xml:space="preserve">
TRUNC(IF($A$4&lt;=12,SUMIFS('ON Data'!AJ:AJ,'ON Data'!$D:$D,$A$4,'ON Data'!$E:$E,1),SUMIFS('ON Data'!AJ:AJ,'ON Data'!$E:$E,1)/'ON Data'!$D$3),1)</f>
        <v>0</v>
      </c>
      <c r="AG6" s="423">
        <f xml:space="preserve">
TRUNC(IF($A$4&lt;=12,SUMIFS('ON Data'!AK:AK,'ON Data'!$D:$D,$A$4,'ON Data'!$E:$E,1),SUMIFS('ON Data'!AK:AK,'ON Data'!$E:$E,1)/'ON Data'!$D$3),1)</f>
        <v>0</v>
      </c>
      <c r="AH6" s="423">
        <f xml:space="preserve">
TRUNC(IF($A$4&lt;=12,SUMIFS('ON Data'!AL:AL,'ON Data'!$D:$D,$A$4,'ON Data'!$E:$E,1),SUMIFS('ON Data'!AL:AL,'ON Data'!$E:$E,1)/'ON Data'!$D$3),1)</f>
        <v>0</v>
      </c>
      <c r="AI6" s="423">
        <f xml:space="preserve">
TRUNC(IF($A$4&lt;=12,SUMIFS('ON Data'!AM:AM,'ON Data'!$D:$D,$A$4,'ON Data'!$E:$E,1),SUMIFS('ON Data'!AM:AM,'ON Data'!$E:$E,1)/'ON Data'!$D$3),1)</f>
        <v>0</v>
      </c>
      <c r="AJ6" s="423">
        <f xml:space="preserve">
TRUNC(IF($A$4&lt;=12,SUMIFS('ON Data'!AN:AN,'ON Data'!$D:$D,$A$4,'ON Data'!$E:$E,1),SUMIFS('ON Data'!AN:AN,'ON Data'!$E:$E,1)/'ON Data'!$D$3),1)</f>
        <v>0</v>
      </c>
      <c r="AK6" s="423">
        <f xml:space="preserve">
TRUNC(IF($A$4&lt;=12,SUMIFS('ON Data'!AO:AO,'ON Data'!$D:$D,$A$4,'ON Data'!$E:$E,1),SUMIFS('ON Data'!AO:AO,'ON Data'!$E:$E,1)/'ON Data'!$D$3),1)</f>
        <v>0</v>
      </c>
      <c r="AL6" s="423">
        <f xml:space="preserve">
TRUNC(IF($A$4&lt;=12,SUMIFS('ON Data'!AP:AP,'ON Data'!$D:$D,$A$4,'ON Data'!$E:$E,1),SUMIFS('ON Data'!AP:AP,'ON Data'!$E:$E,1)/'ON Data'!$D$3),1)</f>
        <v>0</v>
      </c>
      <c r="AM6" s="423">
        <f xml:space="preserve">
TRUNC(IF($A$4&lt;=12,SUMIFS('ON Data'!AQ:AQ,'ON Data'!$D:$D,$A$4,'ON Data'!$E:$E,1),SUMIFS('ON Data'!AQ:AQ,'ON Data'!$E:$E,1)/'ON Data'!$D$3),1)</f>
        <v>1</v>
      </c>
      <c r="AN6" s="423">
        <f xml:space="preserve">
TRUNC(IF($A$4&lt;=12,SUMIFS('ON Data'!AR:AR,'ON Data'!$D:$D,$A$4,'ON Data'!$E:$E,1),SUMIFS('ON Data'!AR:AR,'ON Data'!$E:$E,1)/'ON Data'!$D$3),1)</f>
        <v>0</v>
      </c>
      <c r="AO6" s="423">
        <f xml:space="preserve">
TRUNC(IF($A$4&lt;=12,SUMIFS('ON Data'!AS:AS,'ON Data'!$D:$D,$A$4,'ON Data'!$E:$E,1),SUMIFS('ON Data'!AS:AS,'ON Data'!$E:$E,1)/'ON Data'!$D$3),1)</f>
        <v>0</v>
      </c>
      <c r="AP6" s="423">
        <f xml:space="preserve">
TRUNC(IF($A$4&lt;=12,SUMIFS('ON Data'!AT:AT,'ON Data'!$D:$D,$A$4,'ON Data'!$E:$E,1),SUMIFS('ON Data'!AT:AT,'ON Data'!$E:$E,1)/'ON Data'!$D$3),1)</f>
        <v>3</v>
      </c>
      <c r="AQ6" s="423">
        <f xml:space="preserve">
TRUNC(IF($A$4&lt;=12,SUMIFS('ON Data'!AU:AU,'ON Data'!$D:$D,$A$4,'ON Data'!$E:$E,1),SUMIFS('ON Data'!AU:AU,'ON Data'!$E:$E,1)/'ON Data'!$D$3),1)</f>
        <v>0</v>
      </c>
      <c r="AR6" s="423">
        <f xml:space="preserve">
TRUNC(IF($A$4&lt;=12,SUMIFS('ON Data'!AV:AV,'ON Data'!$D:$D,$A$4,'ON Data'!$E:$E,1),SUMIFS('ON Data'!AV:AV,'ON Data'!$E:$E,1)/'ON Data'!$D$3),1)</f>
        <v>0</v>
      </c>
      <c r="AS6" s="843">
        <f xml:space="preserve">
TRUNC(IF($A$4&lt;=12,SUMIFS('ON Data'!AW:AW,'ON Data'!$D:$D,$A$4,'ON Data'!$E:$E,1),SUMIFS('ON Data'!AW:AW,'ON Data'!$E:$E,1)/'ON Data'!$D$3),1)</f>
        <v>0</v>
      </c>
      <c r="AT6" s="855"/>
    </row>
    <row r="7" spans="1:46" ht="15" hidden="1" outlineLevel="1" thickBot="1" x14ac:dyDescent="0.35">
      <c r="A7" s="381" t="s">
        <v>131</v>
      </c>
      <c r="B7" s="421"/>
      <c r="C7" s="424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4"/>
      <c r="AO7" s="423"/>
      <c r="AP7" s="423"/>
      <c r="AQ7" s="423"/>
      <c r="AR7" s="423"/>
      <c r="AS7" s="843"/>
      <c r="AT7" s="855"/>
    </row>
    <row r="8" spans="1:46" ht="15" hidden="1" outlineLevel="1" thickBot="1" x14ac:dyDescent="0.35">
      <c r="A8" s="381" t="s">
        <v>96</v>
      </c>
      <c r="B8" s="421"/>
      <c r="C8" s="424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4"/>
      <c r="AO8" s="423"/>
      <c r="AP8" s="423"/>
      <c r="AQ8" s="423"/>
      <c r="AR8" s="423"/>
      <c r="AS8" s="843"/>
      <c r="AT8" s="855"/>
    </row>
    <row r="9" spans="1:46" ht="15" hidden="1" outlineLevel="1" thickBot="1" x14ac:dyDescent="0.35">
      <c r="A9" s="382" t="s">
        <v>69</v>
      </c>
      <c r="B9" s="425"/>
      <c r="C9" s="426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427"/>
      <c r="AL9" s="427"/>
      <c r="AM9" s="427"/>
      <c r="AN9" s="426"/>
      <c r="AO9" s="427"/>
      <c r="AP9" s="427"/>
      <c r="AQ9" s="427"/>
      <c r="AR9" s="427"/>
      <c r="AS9" s="844"/>
      <c r="AT9" s="855"/>
    </row>
    <row r="10" spans="1:46" x14ac:dyDescent="0.3">
      <c r="A10" s="383" t="s">
        <v>232</v>
      </c>
      <c r="B10" s="398"/>
      <c r="C10" s="399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  <c r="AN10" s="469"/>
      <c r="AO10" s="400"/>
      <c r="AP10" s="400"/>
      <c r="AQ10" s="400"/>
      <c r="AR10" s="400"/>
      <c r="AS10" s="845"/>
      <c r="AT10" s="855"/>
    </row>
    <row r="11" spans="1:46" x14ac:dyDescent="0.3">
      <c r="A11" s="384" t="s">
        <v>233</v>
      </c>
      <c r="B11" s="401">
        <f xml:space="preserve">
IF($A$4&lt;=12,SUMIFS('ON Data'!F:F,'ON Data'!$D:$D,$A$4,'ON Data'!$E:$E,2),SUMIFS('ON Data'!F:F,'ON Data'!$E:$E,2))</f>
        <v>10462.299999999999</v>
      </c>
      <c r="C11" s="402">
        <f xml:space="preserve">
IF($A$4&lt;=12,SUMIFS('ON Data'!G:G,'ON Data'!$D:$D,$A$4,'ON Data'!$E:$E,2),SUMIFS('ON Data'!G:G,'ON Data'!$E:$E,2))</f>
        <v>0</v>
      </c>
      <c r="D11" s="403">
        <f xml:space="preserve">
IF($A$4&lt;=12,SUMIFS('ON Data'!H:H,'ON Data'!$D:$D,$A$4,'ON Data'!$E:$E,2),SUMIFS('ON Data'!H:H,'ON Data'!$E:$E,2))</f>
        <v>0</v>
      </c>
      <c r="E11" s="403"/>
      <c r="F11" s="403">
        <f xml:space="preserve">
IF($A$4&lt;=12,SUMIFS('ON Data'!J:J,'ON Data'!$D:$D,$A$4,'ON Data'!$E:$E,2),SUMIFS('ON Data'!J:J,'ON Data'!$E:$E,2))</f>
        <v>0</v>
      </c>
      <c r="G11" s="403">
        <f xml:space="preserve">
IF($A$4&lt;=12,SUMIFS('ON Data'!K:K,'ON Data'!$D:$D,$A$4,'ON Data'!$E:$E,2),SUMIFS('ON Data'!K:K,'ON Data'!$E:$E,2))</f>
        <v>0</v>
      </c>
      <c r="H11" s="403">
        <f xml:space="preserve">
IF($A$4&lt;=12,SUMIFS('ON Data'!L:L,'ON Data'!$D:$D,$A$4,'ON Data'!$E:$E,2),SUMIFS('ON Data'!L:L,'ON Data'!$E:$E,2))</f>
        <v>0</v>
      </c>
      <c r="I11" s="403">
        <f xml:space="preserve">
IF($A$4&lt;=12,SUMIFS('ON Data'!M:M,'ON Data'!$D:$D,$A$4,'ON Data'!$E:$E,2),SUMIFS('ON Data'!M:M,'ON Data'!$E:$E,2))</f>
        <v>867.2</v>
      </c>
      <c r="J11" s="403">
        <f xml:space="preserve">
IF($A$4&lt;=12,SUMIFS('ON Data'!N:N,'ON Data'!$D:$D,$A$4,'ON Data'!$E:$E,2),SUMIFS('ON Data'!N:N,'ON Data'!$E:$E,2))</f>
        <v>1779.6000000000001</v>
      </c>
      <c r="K11" s="403">
        <f xml:space="preserve">
IF($A$4&lt;=12,SUMIFS('ON Data'!O:O,'ON Data'!$D:$D,$A$4,'ON Data'!$E:$E,2),SUMIFS('ON Data'!O:O,'ON Data'!$E:$E,2))</f>
        <v>0</v>
      </c>
      <c r="L11" s="403">
        <f xml:space="preserve">
IF($A$4&lt;=12,SUMIFS('ON Data'!P:P,'ON Data'!$D:$D,$A$4,'ON Data'!$E:$E,2),SUMIFS('ON Data'!P:P,'ON Data'!$E:$E,2))</f>
        <v>320</v>
      </c>
      <c r="M11" s="403">
        <f xml:space="preserve">
IF($A$4&lt;=12,SUMIFS('ON Data'!Q:Q,'ON Data'!$D:$D,$A$4,'ON Data'!$E:$E,2),SUMIFS('ON Data'!Q:Q,'ON Data'!$E:$E,2))</f>
        <v>2661.5</v>
      </c>
      <c r="N11" s="403">
        <f xml:space="preserve">
IF($A$4&lt;=12,SUMIFS('ON Data'!R:R,'ON Data'!$D:$D,$A$4,'ON Data'!$E:$E,2),SUMIFS('ON Data'!R:R,'ON Data'!$E:$E,2))</f>
        <v>3513.5</v>
      </c>
      <c r="O11" s="403">
        <f xml:space="preserve">
IF($A$4&lt;=12,SUMIFS('ON Data'!S:S,'ON Data'!$D:$D,$A$4,'ON Data'!$E:$E,2),SUMIFS('ON Data'!S:S,'ON Data'!$E:$E,2))</f>
        <v>0</v>
      </c>
      <c r="P11" s="403">
        <f xml:space="preserve">
IF($A$4&lt;=12,SUMIFS('ON Data'!T:T,'ON Data'!$D:$D,$A$4,'ON Data'!$E:$E,2),SUMIFS('ON Data'!T:T,'ON Data'!$E:$E,2))</f>
        <v>0</v>
      </c>
      <c r="Q11" s="403">
        <f xml:space="preserve">
IF($A$4&lt;=12,SUMIFS('ON Data'!U:U,'ON Data'!$D:$D,$A$4,'ON Data'!$E:$E,2),SUMIFS('ON Data'!U:U,'ON Data'!$E:$E,2))</f>
        <v>0</v>
      </c>
      <c r="R11" s="403">
        <f xml:space="preserve">
IF($A$4&lt;=12,SUMIFS('ON Data'!V:V,'ON Data'!$D:$D,$A$4,'ON Data'!$E:$E,2),SUMIFS('ON Data'!V:V,'ON Data'!$E:$E,2))</f>
        <v>0</v>
      </c>
      <c r="S11" s="403">
        <f xml:space="preserve">
IF($A$4&lt;=12,SUMIFS('ON Data'!W:W,'ON Data'!$D:$D,$A$4,'ON Data'!$E:$E,2),SUMIFS('ON Data'!W:W,'ON Data'!$E:$E,2))</f>
        <v>0</v>
      </c>
      <c r="T11" s="403">
        <f xml:space="preserve">
IF($A$4&lt;=12,SUMIFS('ON Data'!X:X,'ON Data'!$D:$D,$A$4,'ON Data'!$E:$E,2),SUMIFS('ON Data'!X:X,'ON Data'!$E:$E,2))</f>
        <v>0</v>
      </c>
      <c r="U11" s="403">
        <f xml:space="preserve">
IF($A$4&lt;=12,SUMIFS('ON Data'!Y:Y,'ON Data'!$D:$D,$A$4,'ON Data'!$E:$E,2),SUMIFS('ON Data'!Y:Y,'ON Data'!$E:$E,2))</f>
        <v>0</v>
      </c>
      <c r="V11" s="403">
        <f xml:space="preserve">
IF($A$4&lt;=12,SUMIFS('ON Data'!Z:Z,'ON Data'!$D:$D,$A$4,'ON Data'!$E:$E,2),SUMIFS('ON Data'!Z:Z,'ON Data'!$E:$E,2))</f>
        <v>168</v>
      </c>
      <c r="W11" s="403">
        <f xml:space="preserve">
IF($A$4&lt;=12,SUMIFS('ON Data'!AA:AA,'ON Data'!$D:$D,$A$4,'ON Data'!$E:$E,2),SUMIFS('ON Data'!AA:AA,'ON Data'!$E:$E,2))</f>
        <v>0</v>
      </c>
      <c r="X11" s="403">
        <f xml:space="preserve">
IF($A$4&lt;=12,SUMIFS('ON Data'!AB:AB,'ON Data'!$D:$D,$A$4,'ON Data'!$E:$E,2),SUMIFS('ON Data'!AB:AB,'ON Data'!$E:$E,2))</f>
        <v>0</v>
      </c>
      <c r="Y11" s="403">
        <f xml:space="preserve">
IF($A$4&lt;=12,SUMIFS('ON Data'!AC:AC,'ON Data'!$D:$D,$A$4,'ON Data'!$E:$E,2),SUMIFS('ON Data'!AC:AC,'ON Data'!$E:$E,2))</f>
        <v>0</v>
      </c>
      <c r="Z11" s="403">
        <f xml:space="preserve">
IF($A$4&lt;=12,SUMIFS('ON Data'!AD:AD,'ON Data'!$D:$D,$A$4,'ON Data'!$E:$E,2),SUMIFS('ON Data'!AD:AD,'ON Data'!$E:$E,2))</f>
        <v>0</v>
      </c>
      <c r="AA11" s="403"/>
      <c r="AB11" s="403">
        <f xml:space="preserve">
IF($A$4&lt;=12,SUMIFS('ON Data'!AF:AF,'ON Data'!$D:$D,$A$4,'ON Data'!$E:$E,2),SUMIFS('ON Data'!AF:AF,'ON Data'!$E:$E,2))</f>
        <v>0</v>
      </c>
      <c r="AC11" s="403">
        <f xml:space="preserve">
IF($A$4&lt;=12,SUMIFS('ON Data'!AG:AG,'ON Data'!$D:$D,$A$4,'ON Data'!$E:$E,2),SUMIFS('ON Data'!AG:AG,'ON Data'!$E:$E,2))</f>
        <v>0</v>
      </c>
      <c r="AD11" s="403">
        <f xml:space="preserve">
IF($A$4&lt;=12,SUMIFS('ON Data'!AH:AH,'ON Data'!$D:$D,$A$4,'ON Data'!$E:$E,2),SUMIFS('ON Data'!AH:AH,'ON Data'!$E:$E,2))</f>
        <v>0</v>
      </c>
      <c r="AE11" s="403">
        <f xml:space="preserve">
IF($A$4&lt;=12,SUMIFS('ON Data'!AI:AI,'ON Data'!$D:$D,$A$4,'ON Data'!$E:$E,2),SUMIFS('ON Data'!AI:AI,'ON Data'!$E:$E,2))</f>
        <v>0</v>
      </c>
      <c r="AF11" s="403">
        <f xml:space="preserve">
IF($A$4&lt;=12,SUMIFS('ON Data'!AJ:AJ,'ON Data'!$D:$D,$A$4,'ON Data'!$E:$E,2),SUMIFS('ON Data'!AJ:AJ,'ON Data'!$E:$E,2))</f>
        <v>0</v>
      </c>
      <c r="AG11" s="403">
        <f xml:space="preserve">
IF($A$4&lt;=12,SUMIFS('ON Data'!AK:AK,'ON Data'!$D:$D,$A$4,'ON Data'!$E:$E,2),SUMIFS('ON Data'!AK:AK,'ON Data'!$E:$E,2))</f>
        <v>0</v>
      </c>
      <c r="AH11" s="403">
        <f xml:space="preserve">
IF($A$4&lt;=12,SUMIFS('ON Data'!AL:AL,'ON Data'!$D:$D,$A$4,'ON Data'!$E:$E,2),SUMIFS('ON Data'!AL:AL,'ON Data'!$E:$E,2))</f>
        <v>0</v>
      </c>
      <c r="AI11" s="403">
        <f xml:space="preserve">
IF($A$4&lt;=12,SUMIFS('ON Data'!AM:AM,'ON Data'!$D:$D,$A$4,'ON Data'!$E:$E,2),SUMIFS('ON Data'!AM:AM,'ON Data'!$E:$E,2))</f>
        <v>0</v>
      </c>
      <c r="AJ11" s="403">
        <f xml:space="preserve">
IF($A$4&lt;=12,SUMIFS('ON Data'!AN:AN,'ON Data'!$D:$D,$A$4,'ON Data'!$E:$E,2),SUMIFS('ON Data'!AN:AN,'ON Data'!$E:$E,2))</f>
        <v>0</v>
      </c>
      <c r="AK11" s="403">
        <f xml:space="preserve">
IF($A$4&lt;=12,SUMIFS('ON Data'!AO:AO,'ON Data'!$D:$D,$A$4,'ON Data'!$E:$E,2),SUMIFS('ON Data'!AO:AO,'ON Data'!$E:$E,2))</f>
        <v>0</v>
      </c>
      <c r="AL11" s="403">
        <f xml:space="preserve">
IF($A$4&lt;=12,SUMIFS('ON Data'!AP:AP,'ON Data'!$D:$D,$A$4,'ON Data'!$E:$E,2),SUMIFS('ON Data'!AP:AP,'ON Data'!$E:$E,2))</f>
        <v>0</v>
      </c>
      <c r="AM11" s="403">
        <f xml:space="preserve">
IF($A$4&lt;=12,SUMIFS('ON Data'!AQ:AQ,'ON Data'!$D:$D,$A$4,'ON Data'!$E:$E,2),SUMIFS('ON Data'!AQ:AQ,'ON Data'!$E:$E,2))</f>
        <v>0</v>
      </c>
      <c r="AN11" s="402">
        <f xml:space="preserve">
IF($A$4&lt;=12,SUMIFS('ON Data'!AR:AR,'ON Data'!$D:$D,$A$4,'ON Data'!$E:$E,2),SUMIFS('ON Data'!AR:AR,'ON Data'!$E:$E,2))</f>
        <v>0</v>
      </c>
      <c r="AO11" s="403">
        <f xml:space="preserve">
IF($A$4&lt;=12,SUMIFS('ON Data'!AS:AS,'ON Data'!$D:$D,$A$4,'ON Data'!$E:$E,2),SUMIFS('ON Data'!AS:AS,'ON Data'!$E:$E,2))</f>
        <v>0</v>
      </c>
      <c r="AP11" s="403">
        <f xml:space="preserve">
IF($A$4&lt;=12,SUMIFS('ON Data'!AT:AT,'ON Data'!$D:$D,$A$4,'ON Data'!$E:$E,2),SUMIFS('ON Data'!AT:AT,'ON Data'!$E:$E,2))</f>
        <v>816.5</v>
      </c>
      <c r="AQ11" s="403">
        <f xml:space="preserve">
IF($A$4&lt;=12,SUMIFS('ON Data'!AU:AU,'ON Data'!$D:$D,$A$4,'ON Data'!$E:$E,2),SUMIFS('ON Data'!AU:AU,'ON Data'!$E:$E,2))</f>
        <v>0</v>
      </c>
      <c r="AR11" s="403">
        <f xml:space="preserve">
IF($A$4&lt;=12,SUMIFS('ON Data'!AV:AV,'ON Data'!$D:$D,$A$4,'ON Data'!$E:$E,2),SUMIFS('ON Data'!AV:AV,'ON Data'!$E:$E,2))</f>
        <v>0</v>
      </c>
      <c r="AS11" s="846">
        <f xml:space="preserve">
IF($A$4&lt;=12,SUMIFS('ON Data'!AW:AW,'ON Data'!$D:$D,$A$4,'ON Data'!$E:$E,2),SUMIFS('ON Data'!AW:AW,'ON Data'!$E:$E,2))</f>
        <v>0</v>
      </c>
      <c r="AT11" s="855"/>
    </row>
    <row r="12" spans="1:46" x14ac:dyDescent="0.3">
      <c r="A12" s="384" t="s">
        <v>234</v>
      </c>
      <c r="B12" s="401">
        <f xml:space="preserve">
IF($A$4&lt;=12,SUMIFS('ON Data'!F:F,'ON Data'!$D:$D,$A$4,'ON Data'!$E:$E,3),SUMIFS('ON Data'!F:F,'ON Data'!$E:$E,3))</f>
        <v>467.8</v>
      </c>
      <c r="C12" s="402">
        <f xml:space="preserve">
IF($A$4&lt;=12,SUMIFS('ON Data'!G:G,'ON Data'!$D:$D,$A$4,'ON Data'!$E:$E,3),SUMIFS('ON Data'!G:G,'ON Data'!$E:$E,3))</f>
        <v>0</v>
      </c>
      <c r="D12" s="403">
        <f xml:space="preserve">
IF($A$4&lt;=12,SUMIFS('ON Data'!H:H,'ON Data'!$D:$D,$A$4,'ON Data'!$E:$E,3),SUMIFS('ON Data'!H:H,'ON Data'!$E:$E,3))</f>
        <v>0</v>
      </c>
      <c r="E12" s="403"/>
      <c r="F12" s="403">
        <f xml:space="preserve">
IF($A$4&lt;=12,SUMIFS('ON Data'!J:J,'ON Data'!$D:$D,$A$4,'ON Data'!$E:$E,3),SUMIFS('ON Data'!J:J,'ON Data'!$E:$E,3))</f>
        <v>0</v>
      </c>
      <c r="G12" s="403">
        <f xml:space="preserve">
IF($A$4&lt;=12,SUMIFS('ON Data'!K:K,'ON Data'!$D:$D,$A$4,'ON Data'!$E:$E,3),SUMIFS('ON Data'!K:K,'ON Data'!$E:$E,3))</f>
        <v>0</v>
      </c>
      <c r="H12" s="403">
        <f xml:space="preserve">
IF($A$4&lt;=12,SUMIFS('ON Data'!L:L,'ON Data'!$D:$D,$A$4,'ON Data'!$E:$E,3),SUMIFS('ON Data'!L:L,'ON Data'!$E:$E,3))</f>
        <v>0</v>
      </c>
      <c r="I12" s="403">
        <f xml:space="preserve">
IF($A$4&lt;=12,SUMIFS('ON Data'!M:M,'ON Data'!$D:$D,$A$4,'ON Data'!$E:$E,3),SUMIFS('ON Data'!M:M,'ON Data'!$E:$E,3))</f>
        <v>182.7</v>
      </c>
      <c r="J12" s="403">
        <f xml:space="preserve">
IF($A$4&lt;=12,SUMIFS('ON Data'!N:N,'ON Data'!$D:$D,$A$4,'ON Data'!$E:$E,3),SUMIFS('ON Data'!N:N,'ON Data'!$E:$E,3))</f>
        <v>263.60000000000002</v>
      </c>
      <c r="K12" s="403">
        <f xml:space="preserve">
IF($A$4&lt;=12,SUMIFS('ON Data'!O:O,'ON Data'!$D:$D,$A$4,'ON Data'!$E:$E,3),SUMIFS('ON Data'!O:O,'ON Data'!$E:$E,3))</f>
        <v>0</v>
      </c>
      <c r="L12" s="403">
        <f xml:space="preserve">
IF($A$4&lt;=12,SUMIFS('ON Data'!P:P,'ON Data'!$D:$D,$A$4,'ON Data'!$E:$E,3),SUMIFS('ON Data'!P:P,'ON Data'!$E:$E,3))</f>
        <v>0</v>
      </c>
      <c r="M12" s="403">
        <f xml:space="preserve">
IF($A$4&lt;=12,SUMIFS('ON Data'!Q:Q,'ON Data'!$D:$D,$A$4,'ON Data'!$E:$E,3),SUMIFS('ON Data'!Q:Q,'ON Data'!$E:$E,3))</f>
        <v>9.5</v>
      </c>
      <c r="N12" s="403">
        <f xml:space="preserve">
IF($A$4&lt;=12,SUMIFS('ON Data'!R:R,'ON Data'!$D:$D,$A$4,'ON Data'!$E:$E,3),SUMIFS('ON Data'!R:R,'ON Data'!$E:$E,3))</f>
        <v>0</v>
      </c>
      <c r="O12" s="403">
        <f xml:space="preserve">
IF($A$4&lt;=12,SUMIFS('ON Data'!S:S,'ON Data'!$D:$D,$A$4,'ON Data'!$E:$E,3),SUMIFS('ON Data'!S:S,'ON Data'!$E:$E,3))</f>
        <v>0</v>
      </c>
      <c r="P12" s="403">
        <f xml:space="preserve">
IF($A$4&lt;=12,SUMIFS('ON Data'!T:T,'ON Data'!$D:$D,$A$4,'ON Data'!$E:$E,3),SUMIFS('ON Data'!T:T,'ON Data'!$E:$E,3))</f>
        <v>0</v>
      </c>
      <c r="Q12" s="403">
        <f xml:space="preserve">
IF($A$4&lt;=12,SUMIFS('ON Data'!U:U,'ON Data'!$D:$D,$A$4,'ON Data'!$E:$E,3),SUMIFS('ON Data'!U:U,'ON Data'!$E:$E,3))</f>
        <v>0</v>
      </c>
      <c r="R12" s="403">
        <f xml:space="preserve">
IF($A$4&lt;=12,SUMIFS('ON Data'!V:V,'ON Data'!$D:$D,$A$4,'ON Data'!$E:$E,3),SUMIFS('ON Data'!V:V,'ON Data'!$E:$E,3))</f>
        <v>0</v>
      </c>
      <c r="S12" s="403">
        <f xml:space="preserve">
IF($A$4&lt;=12,SUMIFS('ON Data'!W:W,'ON Data'!$D:$D,$A$4,'ON Data'!$E:$E,3),SUMIFS('ON Data'!W:W,'ON Data'!$E:$E,3))</f>
        <v>0</v>
      </c>
      <c r="T12" s="403">
        <f xml:space="preserve">
IF($A$4&lt;=12,SUMIFS('ON Data'!X:X,'ON Data'!$D:$D,$A$4,'ON Data'!$E:$E,3),SUMIFS('ON Data'!X:X,'ON Data'!$E:$E,3))</f>
        <v>0</v>
      </c>
      <c r="U12" s="403">
        <f xml:space="preserve">
IF($A$4&lt;=12,SUMIFS('ON Data'!Y:Y,'ON Data'!$D:$D,$A$4,'ON Data'!$E:$E,3),SUMIFS('ON Data'!Y:Y,'ON Data'!$E:$E,3))</f>
        <v>0</v>
      </c>
      <c r="V12" s="403">
        <f xml:space="preserve">
IF($A$4&lt;=12,SUMIFS('ON Data'!Z:Z,'ON Data'!$D:$D,$A$4,'ON Data'!$E:$E,3),SUMIFS('ON Data'!Z:Z,'ON Data'!$E:$E,3))</f>
        <v>12</v>
      </c>
      <c r="W12" s="403">
        <f xml:space="preserve">
IF($A$4&lt;=12,SUMIFS('ON Data'!AA:AA,'ON Data'!$D:$D,$A$4,'ON Data'!$E:$E,3),SUMIFS('ON Data'!AA:AA,'ON Data'!$E:$E,3))</f>
        <v>0</v>
      </c>
      <c r="X12" s="403">
        <f xml:space="preserve">
IF($A$4&lt;=12,SUMIFS('ON Data'!AB:AB,'ON Data'!$D:$D,$A$4,'ON Data'!$E:$E,3),SUMIFS('ON Data'!AB:AB,'ON Data'!$E:$E,3))</f>
        <v>0</v>
      </c>
      <c r="Y12" s="403">
        <f xml:space="preserve">
IF($A$4&lt;=12,SUMIFS('ON Data'!AC:AC,'ON Data'!$D:$D,$A$4,'ON Data'!$E:$E,3),SUMIFS('ON Data'!AC:AC,'ON Data'!$E:$E,3))</f>
        <v>0</v>
      </c>
      <c r="Z12" s="403">
        <f xml:space="preserve">
IF($A$4&lt;=12,SUMIFS('ON Data'!AD:AD,'ON Data'!$D:$D,$A$4,'ON Data'!$E:$E,3),SUMIFS('ON Data'!AD:AD,'ON Data'!$E:$E,3))</f>
        <v>0</v>
      </c>
      <c r="AA12" s="403"/>
      <c r="AB12" s="403">
        <f xml:space="preserve">
IF($A$4&lt;=12,SUMIFS('ON Data'!AF:AF,'ON Data'!$D:$D,$A$4,'ON Data'!$E:$E,3),SUMIFS('ON Data'!AF:AF,'ON Data'!$E:$E,3))</f>
        <v>0</v>
      </c>
      <c r="AC12" s="403">
        <f xml:space="preserve">
IF($A$4&lt;=12,SUMIFS('ON Data'!AG:AG,'ON Data'!$D:$D,$A$4,'ON Data'!$E:$E,3),SUMIFS('ON Data'!AG:AG,'ON Data'!$E:$E,3))</f>
        <v>0</v>
      </c>
      <c r="AD12" s="403">
        <f xml:space="preserve">
IF($A$4&lt;=12,SUMIFS('ON Data'!AH:AH,'ON Data'!$D:$D,$A$4,'ON Data'!$E:$E,3),SUMIFS('ON Data'!AH:AH,'ON Data'!$E:$E,3))</f>
        <v>0</v>
      </c>
      <c r="AE12" s="403">
        <f xml:space="preserve">
IF($A$4&lt;=12,SUMIFS('ON Data'!AI:AI,'ON Data'!$D:$D,$A$4,'ON Data'!$E:$E,3),SUMIFS('ON Data'!AI:AI,'ON Data'!$E:$E,3))</f>
        <v>0</v>
      </c>
      <c r="AF12" s="403">
        <f xml:space="preserve">
IF($A$4&lt;=12,SUMIFS('ON Data'!AJ:AJ,'ON Data'!$D:$D,$A$4,'ON Data'!$E:$E,3),SUMIFS('ON Data'!AJ:AJ,'ON Data'!$E:$E,3))</f>
        <v>0</v>
      </c>
      <c r="AG12" s="403">
        <f xml:space="preserve">
IF($A$4&lt;=12,SUMIFS('ON Data'!AK:AK,'ON Data'!$D:$D,$A$4,'ON Data'!$E:$E,3),SUMIFS('ON Data'!AK:AK,'ON Data'!$E:$E,3))</f>
        <v>0</v>
      </c>
      <c r="AH12" s="403">
        <f xml:space="preserve">
IF($A$4&lt;=12,SUMIFS('ON Data'!AL:AL,'ON Data'!$D:$D,$A$4,'ON Data'!$E:$E,3),SUMIFS('ON Data'!AL:AL,'ON Data'!$E:$E,3))</f>
        <v>0</v>
      </c>
      <c r="AI12" s="403">
        <f xml:space="preserve">
IF($A$4&lt;=12,SUMIFS('ON Data'!AM:AM,'ON Data'!$D:$D,$A$4,'ON Data'!$E:$E,3),SUMIFS('ON Data'!AM:AM,'ON Data'!$E:$E,3))</f>
        <v>0</v>
      </c>
      <c r="AJ12" s="403">
        <f xml:space="preserve">
IF($A$4&lt;=12,SUMIFS('ON Data'!AN:AN,'ON Data'!$D:$D,$A$4,'ON Data'!$E:$E,3),SUMIFS('ON Data'!AN:AN,'ON Data'!$E:$E,3))</f>
        <v>0</v>
      </c>
      <c r="AK12" s="403">
        <f xml:space="preserve">
IF($A$4&lt;=12,SUMIFS('ON Data'!AO:AO,'ON Data'!$D:$D,$A$4,'ON Data'!$E:$E,3),SUMIFS('ON Data'!AO:AO,'ON Data'!$E:$E,3))</f>
        <v>0</v>
      </c>
      <c r="AL12" s="403">
        <f xml:space="preserve">
IF($A$4&lt;=12,SUMIFS('ON Data'!AP:AP,'ON Data'!$D:$D,$A$4,'ON Data'!$E:$E,3),SUMIFS('ON Data'!AP:AP,'ON Data'!$E:$E,3))</f>
        <v>0</v>
      </c>
      <c r="AM12" s="403">
        <f xml:space="preserve">
IF($A$4&lt;=12,SUMIFS('ON Data'!AQ:AQ,'ON Data'!$D:$D,$A$4,'ON Data'!$E:$E,3),SUMIFS('ON Data'!AQ:AQ,'ON Data'!$E:$E,3))</f>
        <v>0</v>
      </c>
      <c r="AN12" s="402">
        <f xml:space="preserve">
IF($A$4&lt;=12,SUMIFS('ON Data'!AR:AR,'ON Data'!$D:$D,$A$4,'ON Data'!$E:$E,3),SUMIFS('ON Data'!AR:AR,'ON Data'!$E:$E,3))</f>
        <v>0</v>
      </c>
      <c r="AO12" s="403">
        <f xml:space="preserve">
IF($A$4&lt;=12,SUMIFS('ON Data'!AS:AS,'ON Data'!$D:$D,$A$4,'ON Data'!$E:$E,3),SUMIFS('ON Data'!AS:AS,'ON Data'!$E:$E,3))</f>
        <v>0</v>
      </c>
      <c r="AP12" s="403">
        <f xml:space="preserve">
IF($A$4&lt;=12,SUMIFS('ON Data'!AT:AT,'ON Data'!$D:$D,$A$4,'ON Data'!$E:$E,3),SUMIFS('ON Data'!AT:AT,'ON Data'!$E:$E,3))</f>
        <v>0</v>
      </c>
      <c r="AQ12" s="403">
        <f xml:space="preserve">
IF($A$4&lt;=12,SUMIFS('ON Data'!AU:AU,'ON Data'!$D:$D,$A$4,'ON Data'!$E:$E,3),SUMIFS('ON Data'!AU:AU,'ON Data'!$E:$E,3))</f>
        <v>0</v>
      </c>
      <c r="AR12" s="403">
        <f xml:space="preserve">
IF($A$4&lt;=12,SUMIFS('ON Data'!AV:AV,'ON Data'!$D:$D,$A$4,'ON Data'!$E:$E,3),SUMIFS('ON Data'!AV:AV,'ON Data'!$E:$E,3))</f>
        <v>0</v>
      </c>
      <c r="AS12" s="846">
        <f xml:space="preserve">
IF($A$4&lt;=12,SUMIFS('ON Data'!AW:AW,'ON Data'!$D:$D,$A$4,'ON Data'!$E:$E,3),SUMIFS('ON Data'!AW:AW,'ON Data'!$E:$E,3))</f>
        <v>0</v>
      </c>
      <c r="AT12" s="855"/>
    </row>
    <row r="13" spans="1:46" x14ac:dyDescent="0.3">
      <c r="A13" s="384" t="s">
        <v>241</v>
      </c>
      <c r="B13" s="401">
        <f xml:space="preserve">
IF($A$4&lt;=12,SUMIFS('ON Data'!F:F,'ON Data'!$D:$D,$A$4,'ON Data'!$E:$E,4),SUMIFS('ON Data'!F:F,'ON Data'!$E:$E,4))</f>
        <v>310</v>
      </c>
      <c r="C13" s="402">
        <f xml:space="preserve">
IF($A$4&lt;=12,SUMIFS('ON Data'!G:G,'ON Data'!$D:$D,$A$4,'ON Data'!$E:$E,4),SUMIFS('ON Data'!G:G,'ON Data'!$E:$E,4))</f>
        <v>0</v>
      </c>
      <c r="D13" s="403">
        <f xml:space="preserve">
IF($A$4&lt;=12,SUMIFS('ON Data'!H:H,'ON Data'!$D:$D,$A$4,'ON Data'!$E:$E,4),SUMIFS('ON Data'!H:H,'ON Data'!$E:$E,4))</f>
        <v>0</v>
      </c>
      <c r="E13" s="403"/>
      <c r="F13" s="403">
        <f xml:space="preserve">
IF($A$4&lt;=12,SUMIFS('ON Data'!J:J,'ON Data'!$D:$D,$A$4,'ON Data'!$E:$E,4),SUMIFS('ON Data'!J:J,'ON Data'!$E:$E,4))</f>
        <v>0</v>
      </c>
      <c r="G13" s="403">
        <f xml:space="preserve">
IF($A$4&lt;=12,SUMIFS('ON Data'!K:K,'ON Data'!$D:$D,$A$4,'ON Data'!$E:$E,4),SUMIFS('ON Data'!K:K,'ON Data'!$E:$E,4))</f>
        <v>0</v>
      </c>
      <c r="H13" s="403">
        <f xml:space="preserve">
IF($A$4&lt;=12,SUMIFS('ON Data'!L:L,'ON Data'!$D:$D,$A$4,'ON Data'!$E:$E,4),SUMIFS('ON Data'!L:L,'ON Data'!$E:$E,4))</f>
        <v>0</v>
      </c>
      <c r="I13" s="403">
        <f xml:space="preserve">
IF($A$4&lt;=12,SUMIFS('ON Data'!M:M,'ON Data'!$D:$D,$A$4,'ON Data'!$E:$E,4),SUMIFS('ON Data'!M:M,'ON Data'!$E:$E,4))</f>
        <v>68</v>
      </c>
      <c r="J13" s="403">
        <f xml:space="preserve">
IF($A$4&lt;=12,SUMIFS('ON Data'!N:N,'ON Data'!$D:$D,$A$4,'ON Data'!$E:$E,4),SUMIFS('ON Data'!N:N,'ON Data'!$E:$E,4))</f>
        <v>212</v>
      </c>
      <c r="K13" s="403">
        <f xml:space="preserve">
IF($A$4&lt;=12,SUMIFS('ON Data'!O:O,'ON Data'!$D:$D,$A$4,'ON Data'!$E:$E,4),SUMIFS('ON Data'!O:O,'ON Data'!$E:$E,4))</f>
        <v>0</v>
      </c>
      <c r="L13" s="403">
        <f xml:space="preserve">
IF($A$4&lt;=12,SUMIFS('ON Data'!P:P,'ON Data'!$D:$D,$A$4,'ON Data'!$E:$E,4),SUMIFS('ON Data'!P:P,'ON Data'!$E:$E,4))</f>
        <v>0</v>
      </c>
      <c r="M13" s="403">
        <f xml:space="preserve">
IF($A$4&lt;=12,SUMIFS('ON Data'!Q:Q,'ON Data'!$D:$D,$A$4,'ON Data'!$E:$E,4),SUMIFS('ON Data'!Q:Q,'ON Data'!$E:$E,4))</f>
        <v>0</v>
      </c>
      <c r="N13" s="403">
        <f xml:space="preserve">
IF($A$4&lt;=12,SUMIFS('ON Data'!R:R,'ON Data'!$D:$D,$A$4,'ON Data'!$E:$E,4),SUMIFS('ON Data'!R:R,'ON Data'!$E:$E,4))</f>
        <v>0</v>
      </c>
      <c r="O13" s="403">
        <f xml:space="preserve">
IF($A$4&lt;=12,SUMIFS('ON Data'!S:S,'ON Data'!$D:$D,$A$4,'ON Data'!$E:$E,4),SUMIFS('ON Data'!S:S,'ON Data'!$E:$E,4))</f>
        <v>0</v>
      </c>
      <c r="P13" s="403">
        <f xml:space="preserve">
IF($A$4&lt;=12,SUMIFS('ON Data'!T:T,'ON Data'!$D:$D,$A$4,'ON Data'!$E:$E,4),SUMIFS('ON Data'!T:T,'ON Data'!$E:$E,4))</f>
        <v>0</v>
      </c>
      <c r="Q13" s="403">
        <f xml:space="preserve">
IF($A$4&lt;=12,SUMIFS('ON Data'!U:U,'ON Data'!$D:$D,$A$4,'ON Data'!$E:$E,4),SUMIFS('ON Data'!U:U,'ON Data'!$E:$E,4))</f>
        <v>0</v>
      </c>
      <c r="R13" s="403">
        <f xml:space="preserve">
IF($A$4&lt;=12,SUMIFS('ON Data'!V:V,'ON Data'!$D:$D,$A$4,'ON Data'!$E:$E,4),SUMIFS('ON Data'!V:V,'ON Data'!$E:$E,4))</f>
        <v>0</v>
      </c>
      <c r="S13" s="403">
        <f xml:space="preserve">
IF($A$4&lt;=12,SUMIFS('ON Data'!W:W,'ON Data'!$D:$D,$A$4,'ON Data'!$E:$E,4),SUMIFS('ON Data'!W:W,'ON Data'!$E:$E,4))</f>
        <v>0</v>
      </c>
      <c r="T13" s="403">
        <f xml:space="preserve">
IF($A$4&lt;=12,SUMIFS('ON Data'!X:X,'ON Data'!$D:$D,$A$4,'ON Data'!$E:$E,4),SUMIFS('ON Data'!X:X,'ON Data'!$E:$E,4))</f>
        <v>0</v>
      </c>
      <c r="U13" s="403">
        <f xml:space="preserve">
IF($A$4&lt;=12,SUMIFS('ON Data'!Y:Y,'ON Data'!$D:$D,$A$4,'ON Data'!$E:$E,4),SUMIFS('ON Data'!Y:Y,'ON Data'!$E:$E,4))</f>
        <v>0</v>
      </c>
      <c r="V13" s="403">
        <f xml:space="preserve">
IF($A$4&lt;=12,SUMIFS('ON Data'!Z:Z,'ON Data'!$D:$D,$A$4,'ON Data'!$E:$E,4),SUMIFS('ON Data'!Z:Z,'ON Data'!$E:$E,4))</f>
        <v>0</v>
      </c>
      <c r="W13" s="403">
        <f xml:space="preserve">
IF($A$4&lt;=12,SUMIFS('ON Data'!AA:AA,'ON Data'!$D:$D,$A$4,'ON Data'!$E:$E,4),SUMIFS('ON Data'!AA:AA,'ON Data'!$E:$E,4))</f>
        <v>0</v>
      </c>
      <c r="X13" s="403">
        <f xml:space="preserve">
IF($A$4&lt;=12,SUMIFS('ON Data'!AB:AB,'ON Data'!$D:$D,$A$4,'ON Data'!$E:$E,4),SUMIFS('ON Data'!AB:AB,'ON Data'!$E:$E,4))</f>
        <v>0</v>
      </c>
      <c r="Y13" s="403">
        <f xml:space="preserve">
IF($A$4&lt;=12,SUMIFS('ON Data'!AC:AC,'ON Data'!$D:$D,$A$4,'ON Data'!$E:$E,4),SUMIFS('ON Data'!AC:AC,'ON Data'!$E:$E,4))</f>
        <v>0</v>
      </c>
      <c r="Z13" s="403">
        <f xml:space="preserve">
IF($A$4&lt;=12,SUMIFS('ON Data'!AD:AD,'ON Data'!$D:$D,$A$4,'ON Data'!$E:$E,4),SUMIFS('ON Data'!AD:AD,'ON Data'!$E:$E,4))</f>
        <v>0</v>
      </c>
      <c r="AA13" s="403"/>
      <c r="AB13" s="403">
        <f xml:space="preserve">
IF($A$4&lt;=12,SUMIFS('ON Data'!AF:AF,'ON Data'!$D:$D,$A$4,'ON Data'!$E:$E,4),SUMIFS('ON Data'!AF:AF,'ON Data'!$E:$E,4))</f>
        <v>0</v>
      </c>
      <c r="AC13" s="403">
        <f xml:space="preserve">
IF($A$4&lt;=12,SUMIFS('ON Data'!AG:AG,'ON Data'!$D:$D,$A$4,'ON Data'!$E:$E,4),SUMIFS('ON Data'!AG:AG,'ON Data'!$E:$E,4))</f>
        <v>0</v>
      </c>
      <c r="AD13" s="403">
        <f xml:space="preserve">
IF($A$4&lt;=12,SUMIFS('ON Data'!AH:AH,'ON Data'!$D:$D,$A$4,'ON Data'!$E:$E,4),SUMIFS('ON Data'!AH:AH,'ON Data'!$E:$E,4))</f>
        <v>0</v>
      </c>
      <c r="AE13" s="403">
        <f xml:space="preserve">
IF($A$4&lt;=12,SUMIFS('ON Data'!AI:AI,'ON Data'!$D:$D,$A$4,'ON Data'!$E:$E,4),SUMIFS('ON Data'!AI:AI,'ON Data'!$E:$E,4))</f>
        <v>0</v>
      </c>
      <c r="AF13" s="403">
        <f xml:space="preserve">
IF($A$4&lt;=12,SUMIFS('ON Data'!AJ:AJ,'ON Data'!$D:$D,$A$4,'ON Data'!$E:$E,4),SUMIFS('ON Data'!AJ:AJ,'ON Data'!$E:$E,4))</f>
        <v>0</v>
      </c>
      <c r="AG13" s="403">
        <f xml:space="preserve">
IF($A$4&lt;=12,SUMIFS('ON Data'!AK:AK,'ON Data'!$D:$D,$A$4,'ON Data'!$E:$E,4),SUMIFS('ON Data'!AK:AK,'ON Data'!$E:$E,4))</f>
        <v>0</v>
      </c>
      <c r="AH13" s="403">
        <f xml:space="preserve">
IF($A$4&lt;=12,SUMIFS('ON Data'!AL:AL,'ON Data'!$D:$D,$A$4,'ON Data'!$E:$E,4),SUMIFS('ON Data'!AL:AL,'ON Data'!$E:$E,4))</f>
        <v>0</v>
      </c>
      <c r="AI13" s="403">
        <f xml:space="preserve">
IF($A$4&lt;=12,SUMIFS('ON Data'!AM:AM,'ON Data'!$D:$D,$A$4,'ON Data'!$E:$E,4),SUMIFS('ON Data'!AM:AM,'ON Data'!$E:$E,4))</f>
        <v>0</v>
      </c>
      <c r="AJ13" s="403">
        <f xml:space="preserve">
IF($A$4&lt;=12,SUMIFS('ON Data'!AN:AN,'ON Data'!$D:$D,$A$4,'ON Data'!$E:$E,4),SUMIFS('ON Data'!AN:AN,'ON Data'!$E:$E,4))</f>
        <v>0</v>
      </c>
      <c r="AK13" s="403">
        <f xml:space="preserve">
IF($A$4&lt;=12,SUMIFS('ON Data'!AO:AO,'ON Data'!$D:$D,$A$4,'ON Data'!$E:$E,4),SUMIFS('ON Data'!AO:AO,'ON Data'!$E:$E,4))</f>
        <v>0</v>
      </c>
      <c r="AL13" s="403">
        <f xml:space="preserve">
IF($A$4&lt;=12,SUMIFS('ON Data'!AP:AP,'ON Data'!$D:$D,$A$4,'ON Data'!$E:$E,4),SUMIFS('ON Data'!AP:AP,'ON Data'!$E:$E,4))</f>
        <v>0</v>
      </c>
      <c r="AM13" s="403">
        <f xml:space="preserve">
IF($A$4&lt;=12,SUMIFS('ON Data'!AQ:AQ,'ON Data'!$D:$D,$A$4,'ON Data'!$E:$E,4),SUMIFS('ON Data'!AQ:AQ,'ON Data'!$E:$E,4))</f>
        <v>0</v>
      </c>
      <c r="AN13" s="402">
        <f xml:space="preserve">
IF($A$4&lt;=12,SUMIFS('ON Data'!AR:AR,'ON Data'!$D:$D,$A$4,'ON Data'!$E:$E,4),SUMIFS('ON Data'!AR:AR,'ON Data'!$E:$E,4))</f>
        <v>0</v>
      </c>
      <c r="AO13" s="403">
        <f xml:space="preserve">
IF($A$4&lt;=12,SUMIFS('ON Data'!AS:AS,'ON Data'!$D:$D,$A$4,'ON Data'!$E:$E,4),SUMIFS('ON Data'!AS:AS,'ON Data'!$E:$E,4))</f>
        <v>0</v>
      </c>
      <c r="AP13" s="403">
        <f xml:space="preserve">
IF($A$4&lt;=12,SUMIFS('ON Data'!AT:AT,'ON Data'!$D:$D,$A$4,'ON Data'!$E:$E,4),SUMIFS('ON Data'!AT:AT,'ON Data'!$E:$E,4))</f>
        <v>30</v>
      </c>
      <c r="AQ13" s="403">
        <f xml:space="preserve">
IF($A$4&lt;=12,SUMIFS('ON Data'!AU:AU,'ON Data'!$D:$D,$A$4,'ON Data'!$E:$E,4),SUMIFS('ON Data'!AU:AU,'ON Data'!$E:$E,4))</f>
        <v>0</v>
      </c>
      <c r="AR13" s="403">
        <f xml:space="preserve">
IF($A$4&lt;=12,SUMIFS('ON Data'!AV:AV,'ON Data'!$D:$D,$A$4,'ON Data'!$E:$E,4),SUMIFS('ON Data'!AV:AV,'ON Data'!$E:$E,4))</f>
        <v>0</v>
      </c>
      <c r="AS13" s="846">
        <f xml:space="preserve">
IF($A$4&lt;=12,SUMIFS('ON Data'!AW:AW,'ON Data'!$D:$D,$A$4,'ON Data'!$E:$E,4),SUMIFS('ON Data'!AW:AW,'ON Data'!$E:$E,4))</f>
        <v>0</v>
      </c>
      <c r="AT13" s="855"/>
    </row>
    <row r="14" spans="1:46" ht="15" thickBot="1" x14ac:dyDescent="0.35">
      <c r="A14" s="385" t="s">
        <v>235</v>
      </c>
      <c r="B14" s="405">
        <f xml:space="preserve">
IF($A$4&lt;=12,SUMIFS('ON Data'!F:F,'ON Data'!$D:$D,$A$4,'ON Data'!$E:$E,5),SUMIFS('ON Data'!F:F,'ON Data'!$E:$E,5))</f>
        <v>2705</v>
      </c>
      <c r="C14" s="406">
        <f xml:space="preserve">
IF($A$4&lt;=12,SUMIFS('ON Data'!G:G,'ON Data'!$D:$D,$A$4,'ON Data'!$E:$E,5),SUMIFS('ON Data'!G:G,'ON Data'!$E:$E,5))</f>
        <v>0</v>
      </c>
      <c r="D14" s="407">
        <f xml:space="preserve">
IF($A$4&lt;=12,SUMIFS('ON Data'!H:H,'ON Data'!$D:$D,$A$4,'ON Data'!$E:$E,5),SUMIFS('ON Data'!H:H,'ON Data'!$E:$E,5))</f>
        <v>0</v>
      </c>
      <c r="E14" s="407"/>
      <c r="F14" s="407">
        <f xml:space="preserve">
IF($A$4&lt;=12,SUMIFS('ON Data'!J:J,'ON Data'!$D:$D,$A$4,'ON Data'!$E:$E,5),SUMIFS('ON Data'!J:J,'ON Data'!$E:$E,5))</f>
        <v>0</v>
      </c>
      <c r="G14" s="407">
        <f xml:space="preserve">
IF($A$4&lt;=12,SUMIFS('ON Data'!K:K,'ON Data'!$D:$D,$A$4,'ON Data'!$E:$E,5),SUMIFS('ON Data'!K:K,'ON Data'!$E:$E,5))</f>
        <v>0</v>
      </c>
      <c r="H14" s="407">
        <f xml:space="preserve">
IF($A$4&lt;=12,SUMIFS('ON Data'!L:L,'ON Data'!$D:$D,$A$4,'ON Data'!$E:$E,5),SUMIFS('ON Data'!L:L,'ON Data'!$E:$E,5))</f>
        <v>0</v>
      </c>
      <c r="I14" s="407">
        <f xml:space="preserve">
IF($A$4&lt;=12,SUMIFS('ON Data'!M:M,'ON Data'!$D:$D,$A$4,'ON Data'!$E:$E,5),SUMIFS('ON Data'!M:M,'ON Data'!$E:$E,5))</f>
        <v>868</v>
      </c>
      <c r="J14" s="407">
        <f xml:space="preserve">
IF($A$4&lt;=12,SUMIFS('ON Data'!N:N,'ON Data'!$D:$D,$A$4,'ON Data'!$E:$E,5),SUMIFS('ON Data'!N:N,'ON Data'!$E:$E,5))</f>
        <v>511</v>
      </c>
      <c r="K14" s="407">
        <f xml:space="preserve">
IF($A$4&lt;=12,SUMIFS('ON Data'!O:O,'ON Data'!$D:$D,$A$4,'ON Data'!$E:$E,5),SUMIFS('ON Data'!O:O,'ON Data'!$E:$E,5))</f>
        <v>0</v>
      </c>
      <c r="L14" s="407">
        <f xml:space="preserve">
IF($A$4&lt;=12,SUMIFS('ON Data'!P:P,'ON Data'!$D:$D,$A$4,'ON Data'!$E:$E,5),SUMIFS('ON Data'!P:P,'ON Data'!$E:$E,5))</f>
        <v>0</v>
      </c>
      <c r="M14" s="407">
        <f xml:space="preserve">
IF($A$4&lt;=12,SUMIFS('ON Data'!Q:Q,'ON Data'!$D:$D,$A$4,'ON Data'!$E:$E,5),SUMIFS('ON Data'!Q:Q,'ON Data'!$E:$E,5))</f>
        <v>548</v>
      </c>
      <c r="N14" s="407">
        <f xml:space="preserve">
IF($A$4&lt;=12,SUMIFS('ON Data'!R:R,'ON Data'!$D:$D,$A$4,'ON Data'!$E:$E,5),SUMIFS('ON Data'!R:R,'ON Data'!$E:$E,5))</f>
        <v>778</v>
      </c>
      <c r="O14" s="407">
        <f xml:space="preserve">
IF($A$4&lt;=12,SUMIFS('ON Data'!S:S,'ON Data'!$D:$D,$A$4,'ON Data'!$E:$E,5),SUMIFS('ON Data'!S:S,'ON Data'!$E:$E,5))</f>
        <v>0</v>
      </c>
      <c r="P14" s="407">
        <f xml:space="preserve">
IF($A$4&lt;=12,SUMIFS('ON Data'!T:T,'ON Data'!$D:$D,$A$4,'ON Data'!$E:$E,5),SUMIFS('ON Data'!T:T,'ON Data'!$E:$E,5))</f>
        <v>0</v>
      </c>
      <c r="Q14" s="407">
        <f xml:space="preserve">
IF($A$4&lt;=12,SUMIFS('ON Data'!U:U,'ON Data'!$D:$D,$A$4,'ON Data'!$E:$E,5),SUMIFS('ON Data'!U:U,'ON Data'!$E:$E,5))</f>
        <v>0</v>
      </c>
      <c r="R14" s="407">
        <f xml:space="preserve">
IF($A$4&lt;=12,SUMIFS('ON Data'!V:V,'ON Data'!$D:$D,$A$4,'ON Data'!$E:$E,5),SUMIFS('ON Data'!V:V,'ON Data'!$E:$E,5))</f>
        <v>0</v>
      </c>
      <c r="S14" s="407">
        <f xml:space="preserve">
IF($A$4&lt;=12,SUMIFS('ON Data'!W:W,'ON Data'!$D:$D,$A$4,'ON Data'!$E:$E,5),SUMIFS('ON Data'!W:W,'ON Data'!$E:$E,5))</f>
        <v>0</v>
      </c>
      <c r="T14" s="407">
        <f xml:space="preserve">
IF($A$4&lt;=12,SUMIFS('ON Data'!X:X,'ON Data'!$D:$D,$A$4,'ON Data'!$E:$E,5),SUMIFS('ON Data'!X:X,'ON Data'!$E:$E,5))</f>
        <v>0</v>
      </c>
      <c r="U14" s="407">
        <f xml:space="preserve">
IF($A$4&lt;=12,SUMIFS('ON Data'!Y:Y,'ON Data'!$D:$D,$A$4,'ON Data'!$E:$E,5),SUMIFS('ON Data'!Y:Y,'ON Data'!$E:$E,5))</f>
        <v>0</v>
      </c>
      <c r="V14" s="407">
        <f xml:space="preserve">
IF($A$4&lt;=12,SUMIFS('ON Data'!Z:Z,'ON Data'!$D:$D,$A$4,'ON Data'!$E:$E,5),SUMIFS('ON Data'!Z:Z,'ON Data'!$E:$E,5))</f>
        <v>0</v>
      </c>
      <c r="W14" s="407">
        <f xml:space="preserve">
IF($A$4&lt;=12,SUMIFS('ON Data'!AA:AA,'ON Data'!$D:$D,$A$4,'ON Data'!$E:$E,5),SUMIFS('ON Data'!AA:AA,'ON Data'!$E:$E,5))</f>
        <v>0</v>
      </c>
      <c r="X14" s="407">
        <f xml:space="preserve">
IF($A$4&lt;=12,SUMIFS('ON Data'!AB:AB,'ON Data'!$D:$D,$A$4,'ON Data'!$E:$E,5),SUMIFS('ON Data'!AB:AB,'ON Data'!$E:$E,5))</f>
        <v>0</v>
      </c>
      <c r="Y14" s="407">
        <f xml:space="preserve">
IF($A$4&lt;=12,SUMIFS('ON Data'!AC:AC,'ON Data'!$D:$D,$A$4,'ON Data'!$E:$E,5),SUMIFS('ON Data'!AC:AC,'ON Data'!$E:$E,5))</f>
        <v>0</v>
      </c>
      <c r="Z14" s="407">
        <f xml:space="preserve">
IF($A$4&lt;=12,SUMIFS('ON Data'!AD:AD,'ON Data'!$D:$D,$A$4,'ON Data'!$E:$E,5),SUMIFS('ON Data'!AD:AD,'ON Data'!$E:$E,5))</f>
        <v>0</v>
      </c>
      <c r="AA14" s="407"/>
      <c r="AB14" s="407">
        <f xml:space="preserve">
IF($A$4&lt;=12,SUMIFS('ON Data'!AF:AF,'ON Data'!$D:$D,$A$4,'ON Data'!$E:$E,5),SUMIFS('ON Data'!AF:AF,'ON Data'!$E:$E,5))</f>
        <v>0</v>
      </c>
      <c r="AC14" s="407">
        <f xml:space="preserve">
IF($A$4&lt;=12,SUMIFS('ON Data'!AG:AG,'ON Data'!$D:$D,$A$4,'ON Data'!$E:$E,5),SUMIFS('ON Data'!AG:AG,'ON Data'!$E:$E,5))</f>
        <v>0</v>
      </c>
      <c r="AD14" s="407">
        <f xml:space="preserve">
IF($A$4&lt;=12,SUMIFS('ON Data'!AH:AH,'ON Data'!$D:$D,$A$4,'ON Data'!$E:$E,5),SUMIFS('ON Data'!AH:AH,'ON Data'!$E:$E,5))</f>
        <v>0</v>
      </c>
      <c r="AE14" s="407">
        <f xml:space="preserve">
IF($A$4&lt;=12,SUMIFS('ON Data'!AI:AI,'ON Data'!$D:$D,$A$4,'ON Data'!$E:$E,5),SUMIFS('ON Data'!AI:AI,'ON Data'!$E:$E,5))</f>
        <v>0</v>
      </c>
      <c r="AF14" s="407">
        <f xml:space="preserve">
IF($A$4&lt;=12,SUMIFS('ON Data'!AJ:AJ,'ON Data'!$D:$D,$A$4,'ON Data'!$E:$E,5),SUMIFS('ON Data'!AJ:AJ,'ON Data'!$E:$E,5))</f>
        <v>0</v>
      </c>
      <c r="AG14" s="407">
        <f xml:space="preserve">
IF($A$4&lt;=12,SUMIFS('ON Data'!AK:AK,'ON Data'!$D:$D,$A$4,'ON Data'!$E:$E,5),SUMIFS('ON Data'!AK:AK,'ON Data'!$E:$E,5))</f>
        <v>0</v>
      </c>
      <c r="AH14" s="407">
        <f xml:space="preserve">
IF($A$4&lt;=12,SUMIFS('ON Data'!AL:AL,'ON Data'!$D:$D,$A$4,'ON Data'!$E:$E,5),SUMIFS('ON Data'!AL:AL,'ON Data'!$E:$E,5))</f>
        <v>0</v>
      </c>
      <c r="AI14" s="407">
        <f xml:space="preserve">
IF($A$4&lt;=12,SUMIFS('ON Data'!AM:AM,'ON Data'!$D:$D,$A$4,'ON Data'!$E:$E,5),SUMIFS('ON Data'!AM:AM,'ON Data'!$E:$E,5))</f>
        <v>0</v>
      </c>
      <c r="AJ14" s="407">
        <f xml:space="preserve">
IF($A$4&lt;=12,SUMIFS('ON Data'!AN:AN,'ON Data'!$D:$D,$A$4,'ON Data'!$E:$E,5),SUMIFS('ON Data'!AN:AN,'ON Data'!$E:$E,5))</f>
        <v>0</v>
      </c>
      <c r="AK14" s="407">
        <f xml:space="preserve">
IF($A$4&lt;=12,SUMIFS('ON Data'!AO:AO,'ON Data'!$D:$D,$A$4,'ON Data'!$E:$E,5),SUMIFS('ON Data'!AO:AO,'ON Data'!$E:$E,5))</f>
        <v>0</v>
      </c>
      <c r="AL14" s="407">
        <f xml:space="preserve">
IF($A$4&lt;=12,SUMIFS('ON Data'!AP:AP,'ON Data'!$D:$D,$A$4,'ON Data'!$E:$E,5),SUMIFS('ON Data'!AP:AP,'ON Data'!$E:$E,5))</f>
        <v>0</v>
      </c>
      <c r="AM14" s="407">
        <f xml:space="preserve">
IF($A$4&lt;=12,SUMIFS('ON Data'!AQ:AQ,'ON Data'!$D:$D,$A$4,'ON Data'!$E:$E,5),SUMIFS('ON Data'!AQ:AQ,'ON Data'!$E:$E,5))</f>
        <v>0</v>
      </c>
      <c r="AN14" s="406">
        <f xml:space="preserve">
IF($A$4&lt;=12,SUMIFS('ON Data'!AR:AR,'ON Data'!$D:$D,$A$4,'ON Data'!$E:$E,5),SUMIFS('ON Data'!AR:AR,'ON Data'!$E:$E,5))</f>
        <v>0</v>
      </c>
      <c r="AO14" s="407">
        <f xml:space="preserve">
IF($A$4&lt;=12,SUMIFS('ON Data'!AS:AS,'ON Data'!$D:$D,$A$4,'ON Data'!$E:$E,5),SUMIFS('ON Data'!AS:AS,'ON Data'!$E:$E,5))</f>
        <v>0</v>
      </c>
      <c r="AP14" s="407">
        <f xml:space="preserve">
IF($A$4&lt;=12,SUMIFS('ON Data'!AT:AT,'ON Data'!$D:$D,$A$4,'ON Data'!$E:$E,5),SUMIFS('ON Data'!AT:AT,'ON Data'!$E:$E,5))</f>
        <v>0</v>
      </c>
      <c r="AQ14" s="407">
        <f xml:space="preserve">
IF($A$4&lt;=12,SUMIFS('ON Data'!AU:AU,'ON Data'!$D:$D,$A$4,'ON Data'!$E:$E,5),SUMIFS('ON Data'!AU:AU,'ON Data'!$E:$E,5))</f>
        <v>0</v>
      </c>
      <c r="AR14" s="407">
        <f xml:space="preserve">
IF($A$4&lt;=12,SUMIFS('ON Data'!AV:AV,'ON Data'!$D:$D,$A$4,'ON Data'!$E:$E,5),SUMIFS('ON Data'!AV:AV,'ON Data'!$E:$E,5))</f>
        <v>0</v>
      </c>
      <c r="AS14" s="847">
        <f xml:space="preserve">
IF($A$4&lt;=12,SUMIFS('ON Data'!AW:AW,'ON Data'!$D:$D,$A$4,'ON Data'!$E:$E,5),SUMIFS('ON Data'!AW:AW,'ON Data'!$E:$E,5))</f>
        <v>0</v>
      </c>
      <c r="AT14" s="855"/>
    </row>
    <row r="15" spans="1:46" x14ac:dyDescent="0.3">
      <c r="A15" s="282" t="s">
        <v>245</v>
      </c>
      <c r="B15" s="409"/>
      <c r="C15" s="410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411"/>
      <c r="AJ15" s="411"/>
      <c r="AK15" s="411"/>
      <c r="AL15" s="411"/>
      <c r="AM15" s="411"/>
      <c r="AN15" s="470"/>
      <c r="AO15" s="411"/>
      <c r="AP15" s="411"/>
      <c r="AQ15" s="411"/>
      <c r="AR15" s="411"/>
      <c r="AS15" s="848"/>
      <c r="AT15" s="855"/>
    </row>
    <row r="16" spans="1:46" x14ac:dyDescent="0.3">
      <c r="A16" s="386" t="s">
        <v>236</v>
      </c>
      <c r="B16" s="401">
        <f xml:space="preserve">
IF($A$4&lt;=12,SUMIFS('ON Data'!F:F,'ON Data'!$D:$D,$A$4,'ON Data'!$E:$E,7),SUMIFS('ON Data'!F:F,'ON Data'!$E:$E,7))</f>
        <v>0</v>
      </c>
      <c r="C16" s="402">
        <f xml:space="preserve">
IF($A$4&lt;=12,SUMIFS('ON Data'!G:G,'ON Data'!$D:$D,$A$4,'ON Data'!$E:$E,7),SUMIFS('ON Data'!G:G,'ON Data'!$E:$E,7))</f>
        <v>0</v>
      </c>
      <c r="D16" s="403">
        <f xml:space="preserve">
IF($A$4&lt;=12,SUMIFS('ON Data'!H:H,'ON Data'!$D:$D,$A$4,'ON Data'!$E:$E,7),SUMIFS('ON Data'!H:H,'ON Data'!$E:$E,7))</f>
        <v>0</v>
      </c>
      <c r="E16" s="403"/>
      <c r="F16" s="403">
        <f xml:space="preserve">
IF($A$4&lt;=12,SUMIFS('ON Data'!J:J,'ON Data'!$D:$D,$A$4,'ON Data'!$E:$E,7),SUMIFS('ON Data'!J:J,'ON Data'!$E:$E,7))</f>
        <v>0</v>
      </c>
      <c r="G16" s="403">
        <f xml:space="preserve">
IF($A$4&lt;=12,SUMIFS('ON Data'!K:K,'ON Data'!$D:$D,$A$4,'ON Data'!$E:$E,7),SUMIFS('ON Data'!K:K,'ON Data'!$E:$E,7))</f>
        <v>0</v>
      </c>
      <c r="H16" s="403">
        <f xml:space="preserve">
IF($A$4&lt;=12,SUMIFS('ON Data'!L:L,'ON Data'!$D:$D,$A$4,'ON Data'!$E:$E,7),SUMIFS('ON Data'!L:L,'ON Data'!$E:$E,7))</f>
        <v>0</v>
      </c>
      <c r="I16" s="403">
        <f xml:space="preserve">
IF($A$4&lt;=12,SUMIFS('ON Data'!M:M,'ON Data'!$D:$D,$A$4,'ON Data'!$E:$E,7),SUMIFS('ON Data'!M:M,'ON Data'!$E:$E,7))</f>
        <v>0</v>
      </c>
      <c r="J16" s="403">
        <f xml:space="preserve">
IF($A$4&lt;=12,SUMIFS('ON Data'!N:N,'ON Data'!$D:$D,$A$4,'ON Data'!$E:$E,7),SUMIFS('ON Data'!N:N,'ON Data'!$E:$E,7))</f>
        <v>0</v>
      </c>
      <c r="K16" s="403">
        <f xml:space="preserve">
IF($A$4&lt;=12,SUMIFS('ON Data'!O:O,'ON Data'!$D:$D,$A$4,'ON Data'!$E:$E,7),SUMIFS('ON Data'!O:O,'ON Data'!$E:$E,7))</f>
        <v>0</v>
      </c>
      <c r="L16" s="403">
        <f xml:space="preserve">
IF($A$4&lt;=12,SUMIFS('ON Data'!P:P,'ON Data'!$D:$D,$A$4,'ON Data'!$E:$E,7),SUMIFS('ON Data'!P:P,'ON Data'!$E:$E,7))</f>
        <v>0</v>
      </c>
      <c r="M16" s="403">
        <f xml:space="preserve">
IF($A$4&lt;=12,SUMIFS('ON Data'!Q:Q,'ON Data'!$D:$D,$A$4,'ON Data'!$E:$E,7),SUMIFS('ON Data'!Q:Q,'ON Data'!$E:$E,7))</f>
        <v>0</v>
      </c>
      <c r="N16" s="403">
        <f xml:space="preserve">
IF($A$4&lt;=12,SUMIFS('ON Data'!R:R,'ON Data'!$D:$D,$A$4,'ON Data'!$E:$E,7),SUMIFS('ON Data'!R:R,'ON Data'!$E:$E,7))</f>
        <v>0</v>
      </c>
      <c r="O16" s="403">
        <f xml:space="preserve">
IF($A$4&lt;=12,SUMIFS('ON Data'!S:S,'ON Data'!$D:$D,$A$4,'ON Data'!$E:$E,7),SUMIFS('ON Data'!S:S,'ON Data'!$E:$E,7))</f>
        <v>0</v>
      </c>
      <c r="P16" s="403">
        <f xml:space="preserve">
IF($A$4&lt;=12,SUMIFS('ON Data'!T:T,'ON Data'!$D:$D,$A$4,'ON Data'!$E:$E,7),SUMIFS('ON Data'!T:T,'ON Data'!$E:$E,7))</f>
        <v>0</v>
      </c>
      <c r="Q16" s="403">
        <f xml:space="preserve">
IF($A$4&lt;=12,SUMIFS('ON Data'!U:U,'ON Data'!$D:$D,$A$4,'ON Data'!$E:$E,7),SUMIFS('ON Data'!U:U,'ON Data'!$E:$E,7))</f>
        <v>0</v>
      </c>
      <c r="R16" s="403">
        <f xml:space="preserve">
IF($A$4&lt;=12,SUMIFS('ON Data'!V:V,'ON Data'!$D:$D,$A$4,'ON Data'!$E:$E,7),SUMIFS('ON Data'!V:V,'ON Data'!$E:$E,7))</f>
        <v>0</v>
      </c>
      <c r="S16" s="403">
        <f xml:space="preserve">
IF($A$4&lt;=12,SUMIFS('ON Data'!W:W,'ON Data'!$D:$D,$A$4,'ON Data'!$E:$E,7),SUMIFS('ON Data'!W:W,'ON Data'!$E:$E,7))</f>
        <v>0</v>
      </c>
      <c r="T16" s="403">
        <f xml:space="preserve">
IF($A$4&lt;=12,SUMIFS('ON Data'!X:X,'ON Data'!$D:$D,$A$4,'ON Data'!$E:$E,7),SUMIFS('ON Data'!X:X,'ON Data'!$E:$E,7))</f>
        <v>0</v>
      </c>
      <c r="U16" s="403">
        <f xml:space="preserve">
IF($A$4&lt;=12,SUMIFS('ON Data'!Y:Y,'ON Data'!$D:$D,$A$4,'ON Data'!$E:$E,7),SUMIFS('ON Data'!Y:Y,'ON Data'!$E:$E,7))</f>
        <v>0</v>
      </c>
      <c r="V16" s="403">
        <f xml:space="preserve">
IF($A$4&lt;=12,SUMIFS('ON Data'!Z:Z,'ON Data'!$D:$D,$A$4,'ON Data'!$E:$E,7),SUMIFS('ON Data'!Z:Z,'ON Data'!$E:$E,7))</f>
        <v>0</v>
      </c>
      <c r="W16" s="403">
        <f xml:space="preserve">
IF($A$4&lt;=12,SUMIFS('ON Data'!AA:AA,'ON Data'!$D:$D,$A$4,'ON Data'!$E:$E,7),SUMIFS('ON Data'!AA:AA,'ON Data'!$E:$E,7))</f>
        <v>0</v>
      </c>
      <c r="X16" s="403">
        <f xml:space="preserve">
IF($A$4&lt;=12,SUMIFS('ON Data'!AB:AB,'ON Data'!$D:$D,$A$4,'ON Data'!$E:$E,7),SUMIFS('ON Data'!AB:AB,'ON Data'!$E:$E,7))</f>
        <v>0</v>
      </c>
      <c r="Y16" s="403">
        <f xml:space="preserve">
IF($A$4&lt;=12,SUMIFS('ON Data'!AC:AC,'ON Data'!$D:$D,$A$4,'ON Data'!$E:$E,7),SUMIFS('ON Data'!AC:AC,'ON Data'!$E:$E,7))</f>
        <v>0</v>
      </c>
      <c r="Z16" s="403">
        <f xml:space="preserve">
IF($A$4&lt;=12,SUMIFS('ON Data'!AD:AD,'ON Data'!$D:$D,$A$4,'ON Data'!$E:$E,7),SUMIFS('ON Data'!AD:AD,'ON Data'!$E:$E,7))</f>
        <v>0</v>
      </c>
      <c r="AA16" s="403"/>
      <c r="AB16" s="403">
        <f xml:space="preserve">
IF($A$4&lt;=12,SUMIFS('ON Data'!AF:AF,'ON Data'!$D:$D,$A$4,'ON Data'!$E:$E,7),SUMIFS('ON Data'!AF:AF,'ON Data'!$E:$E,7))</f>
        <v>0</v>
      </c>
      <c r="AC16" s="403">
        <f xml:space="preserve">
IF($A$4&lt;=12,SUMIFS('ON Data'!AG:AG,'ON Data'!$D:$D,$A$4,'ON Data'!$E:$E,7),SUMIFS('ON Data'!AG:AG,'ON Data'!$E:$E,7))</f>
        <v>0</v>
      </c>
      <c r="AD16" s="403">
        <f xml:space="preserve">
IF($A$4&lt;=12,SUMIFS('ON Data'!AH:AH,'ON Data'!$D:$D,$A$4,'ON Data'!$E:$E,7),SUMIFS('ON Data'!AH:AH,'ON Data'!$E:$E,7))</f>
        <v>0</v>
      </c>
      <c r="AE16" s="403">
        <f xml:space="preserve">
IF($A$4&lt;=12,SUMIFS('ON Data'!AI:AI,'ON Data'!$D:$D,$A$4,'ON Data'!$E:$E,7),SUMIFS('ON Data'!AI:AI,'ON Data'!$E:$E,7))</f>
        <v>0</v>
      </c>
      <c r="AF16" s="403">
        <f xml:space="preserve">
IF($A$4&lt;=12,SUMIFS('ON Data'!AJ:AJ,'ON Data'!$D:$D,$A$4,'ON Data'!$E:$E,7),SUMIFS('ON Data'!AJ:AJ,'ON Data'!$E:$E,7))</f>
        <v>0</v>
      </c>
      <c r="AG16" s="403">
        <f xml:space="preserve">
IF($A$4&lt;=12,SUMIFS('ON Data'!AK:AK,'ON Data'!$D:$D,$A$4,'ON Data'!$E:$E,7),SUMIFS('ON Data'!AK:AK,'ON Data'!$E:$E,7))</f>
        <v>0</v>
      </c>
      <c r="AH16" s="403">
        <f xml:space="preserve">
IF($A$4&lt;=12,SUMIFS('ON Data'!AL:AL,'ON Data'!$D:$D,$A$4,'ON Data'!$E:$E,7),SUMIFS('ON Data'!AL:AL,'ON Data'!$E:$E,7))</f>
        <v>0</v>
      </c>
      <c r="AI16" s="403">
        <f xml:space="preserve">
IF($A$4&lt;=12,SUMIFS('ON Data'!AM:AM,'ON Data'!$D:$D,$A$4,'ON Data'!$E:$E,7),SUMIFS('ON Data'!AM:AM,'ON Data'!$E:$E,7))</f>
        <v>0</v>
      </c>
      <c r="AJ16" s="403">
        <f xml:space="preserve">
IF($A$4&lt;=12,SUMIFS('ON Data'!AN:AN,'ON Data'!$D:$D,$A$4,'ON Data'!$E:$E,7),SUMIFS('ON Data'!AN:AN,'ON Data'!$E:$E,7))</f>
        <v>0</v>
      </c>
      <c r="AK16" s="403">
        <f xml:space="preserve">
IF($A$4&lt;=12,SUMIFS('ON Data'!AO:AO,'ON Data'!$D:$D,$A$4,'ON Data'!$E:$E,7),SUMIFS('ON Data'!AO:AO,'ON Data'!$E:$E,7))</f>
        <v>0</v>
      </c>
      <c r="AL16" s="403">
        <f xml:space="preserve">
IF($A$4&lt;=12,SUMIFS('ON Data'!AP:AP,'ON Data'!$D:$D,$A$4,'ON Data'!$E:$E,7),SUMIFS('ON Data'!AP:AP,'ON Data'!$E:$E,7))</f>
        <v>0</v>
      </c>
      <c r="AM16" s="403">
        <f xml:space="preserve">
IF($A$4&lt;=12,SUMIFS('ON Data'!AQ:AQ,'ON Data'!$D:$D,$A$4,'ON Data'!$E:$E,7),SUMIFS('ON Data'!AQ:AQ,'ON Data'!$E:$E,7))</f>
        <v>0</v>
      </c>
      <c r="AN16" s="402">
        <f xml:space="preserve">
IF($A$4&lt;=12,SUMIFS('ON Data'!AR:AR,'ON Data'!$D:$D,$A$4,'ON Data'!$E:$E,7),SUMIFS('ON Data'!AR:AR,'ON Data'!$E:$E,7))</f>
        <v>0</v>
      </c>
      <c r="AO16" s="403">
        <f xml:space="preserve">
IF($A$4&lt;=12,SUMIFS('ON Data'!AS:AS,'ON Data'!$D:$D,$A$4,'ON Data'!$E:$E,7),SUMIFS('ON Data'!AS:AS,'ON Data'!$E:$E,7))</f>
        <v>0</v>
      </c>
      <c r="AP16" s="403">
        <f xml:space="preserve">
IF($A$4&lt;=12,SUMIFS('ON Data'!AT:AT,'ON Data'!$D:$D,$A$4,'ON Data'!$E:$E,7),SUMIFS('ON Data'!AT:AT,'ON Data'!$E:$E,7))</f>
        <v>0</v>
      </c>
      <c r="AQ16" s="403">
        <f xml:space="preserve">
IF($A$4&lt;=12,SUMIFS('ON Data'!AU:AU,'ON Data'!$D:$D,$A$4,'ON Data'!$E:$E,7),SUMIFS('ON Data'!AU:AU,'ON Data'!$E:$E,7))</f>
        <v>0</v>
      </c>
      <c r="AR16" s="403">
        <f xml:space="preserve">
IF($A$4&lt;=12,SUMIFS('ON Data'!AV:AV,'ON Data'!$D:$D,$A$4,'ON Data'!$E:$E,7),SUMIFS('ON Data'!AV:AV,'ON Data'!$E:$E,7))</f>
        <v>0</v>
      </c>
      <c r="AS16" s="846">
        <f xml:space="preserve">
IF($A$4&lt;=12,SUMIFS('ON Data'!AW:AW,'ON Data'!$D:$D,$A$4,'ON Data'!$E:$E,7),SUMIFS('ON Data'!AW:AW,'ON Data'!$E:$E,7))</f>
        <v>0</v>
      </c>
      <c r="AT16" s="855"/>
    </row>
    <row r="17" spans="1:46" x14ac:dyDescent="0.3">
      <c r="A17" s="386" t="s">
        <v>237</v>
      </c>
      <c r="B17" s="401">
        <f xml:space="preserve">
IF($A$4&lt;=12,SUMIFS('ON Data'!F:F,'ON Data'!$D:$D,$A$4,'ON Data'!$E:$E,8),SUMIFS('ON Data'!F:F,'ON Data'!$E:$E,8))</f>
        <v>0</v>
      </c>
      <c r="C17" s="402">
        <f xml:space="preserve">
IF($A$4&lt;=12,SUMIFS('ON Data'!G:G,'ON Data'!$D:$D,$A$4,'ON Data'!$E:$E,8),SUMIFS('ON Data'!G:G,'ON Data'!$E:$E,8))</f>
        <v>0</v>
      </c>
      <c r="D17" s="403">
        <f xml:space="preserve">
IF($A$4&lt;=12,SUMIFS('ON Data'!H:H,'ON Data'!$D:$D,$A$4,'ON Data'!$E:$E,8),SUMIFS('ON Data'!H:H,'ON Data'!$E:$E,8))</f>
        <v>0</v>
      </c>
      <c r="E17" s="403"/>
      <c r="F17" s="403">
        <f xml:space="preserve">
IF($A$4&lt;=12,SUMIFS('ON Data'!J:J,'ON Data'!$D:$D,$A$4,'ON Data'!$E:$E,8),SUMIFS('ON Data'!J:J,'ON Data'!$E:$E,8))</f>
        <v>0</v>
      </c>
      <c r="G17" s="403">
        <f xml:space="preserve">
IF($A$4&lt;=12,SUMIFS('ON Data'!K:K,'ON Data'!$D:$D,$A$4,'ON Data'!$E:$E,8),SUMIFS('ON Data'!K:K,'ON Data'!$E:$E,8))</f>
        <v>0</v>
      </c>
      <c r="H17" s="403">
        <f xml:space="preserve">
IF($A$4&lt;=12,SUMIFS('ON Data'!L:L,'ON Data'!$D:$D,$A$4,'ON Data'!$E:$E,8),SUMIFS('ON Data'!L:L,'ON Data'!$E:$E,8))</f>
        <v>0</v>
      </c>
      <c r="I17" s="403">
        <f xml:space="preserve">
IF($A$4&lt;=12,SUMIFS('ON Data'!M:M,'ON Data'!$D:$D,$A$4,'ON Data'!$E:$E,8),SUMIFS('ON Data'!M:M,'ON Data'!$E:$E,8))</f>
        <v>0</v>
      </c>
      <c r="J17" s="403">
        <f xml:space="preserve">
IF($A$4&lt;=12,SUMIFS('ON Data'!N:N,'ON Data'!$D:$D,$A$4,'ON Data'!$E:$E,8),SUMIFS('ON Data'!N:N,'ON Data'!$E:$E,8))</f>
        <v>0</v>
      </c>
      <c r="K17" s="403">
        <f xml:space="preserve">
IF($A$4&lt;=12,SUMIFS('ON Data'!O:O,'ON Data'!$D:$D,$A$4,'ON Data'!$E:$E,8),SUMIFS('ON Data'!O:O,'ON Data'!$E:$E,8))</f>
        <v>0</v>
      </c>
      <c r="L17" s="403">
        <f xml:space="preserve">
IF($A$4&lt;=12,SUMIFS('ON Data'!P:P,'ON Data'!$D:$D,$A$4,'ON Data'!$E:$E,8),SUMIFS('ON Data'!P:P,'ON Data'!$E:$E,8))</f>
        <v>0</v>
      </c>
      <c r="M17" s="403">
        <f xml:space="preserve">
IF($A$4&lt;=12,SUMIFS('ON Data'!Q:Q,'ON Data'!$D:$D,$A$4,'ON Data'!$E:$E,8),SUMIFS('ON Data'!Q:Q,'ON Data'!$E:$E,8))</f>
        <v>0</v>
      </c>
      <c r="N17" s="403">
        <f xml:space="preserve">
IF($A$4&lt;=12,SUMIFS('ON Data'!R:R,'ON Data'!$D:$D,$A$4,'ON Data'!$E:$E,8),SUMIFS('ON Data'!R:R,'ON Data'!$E:$E,8))</f>
        <v>0</v>
      </c>
      <c r="O17" s="403">
        <f xml:space="preserve">
IF($A$4&lt;=12,SUMIFS('ON Data'!S:S,'ON Data'!$D:$D,$A$4,'ON Data'!$E:$E,8),SUMIFS('ON Data'!S:S,'ON Data'!$E:$E,8))</f>
        <v>0</v>
      </c>
      <c r="P17" s="403">
        <f xml:space="preserve">
IF($A$4&lt;=12,SUMIFS('ON Data'!T:T,'ON Data'!$D:$D,$A$4,'ON Data'!$E:$E,8),SUMIFS('ON Data'!T:T,'ON Data'!$E:$E,8))</f>
        <v>0</v>
      </c>
      <c r="Q17" s="403">
        <f xml:space="preserve">
IF($A$4&lt;=12,SUMIFS('ON Data'!U:U,'ON Data'!$D:$D,$A$4,'ON Data'!$E:$E,8),SUMIFS('ON Data'!U:U,'ON Data'!$E:$E,8))</f>
        <v>0</v>
      </c>
      <c r="R17" s="403">
        <f xml:space="preserve">
IF($A$4&lt;=12,SUMIFS('ON Data'!V:V,'ON Data'!$D:$D,$A$4,'ON Data'!$E:$E,8),SUMIFS('ON Data'!V:V,'ON Data'!$E:$E,8))</f>
        <v>0</v>
      </c>
      <c r="S17" s="403">
        <f xml:space="preserve">
IF($A$4&lt;=12,SUMIFS('ON Data'!W:W,'ON Data'!$D:$D,$A$4,'ON Data'!$E:$E,8),SUMIFS('ON Data'!W:W,'ON Data'!$E:$E,8))</f>
        <v>0</v>
      </c>
      <c r="T17" s="403">
        <f xml:space="preserve">
IF($A$4&lt;=12,SUMIFS('ON Data'!X:X,'ON Data'!$D:$D,$A$4,'ON Data'!$E:$E,8),SUMIFS('ON Data'!X:X,'ON Data'!$E:$E,8))</f>
        <v>0</v>
      </c>
      <c r="U17" s="403">
        <f xml:space="preserve">
IF($A$4&lt;=12,SUMIFS('ON Data'!Y:Y,'ON Data'!$D:$D,$A$4,'ON Data'!$E:$E,8),SUMIFS('ON Data'!Y:Y,'ON Data'!$E:$E,8))</f>
        <v>0</v>
      </c>
      <c r="V17" s="403">
        <f xml:space="preserve">
IF($A$4&lt;=12,SUMIFS('ON Data'!Z:Z,'ON Data'!$D:$D,$A$4,'ON Data'!$E:$E,8),SUMIFS('ON Data'!Z:Z,'ON Data'!$E:$E,8))</f>
        <v>0</v>
      </c>
      <c r="W17" s="403">
        <f xml:space="preserve">
IF($A$4&lt;=12,SUMIFS('ON Data'!AA:AA,'ON Data'!$D:$D,$A$4,'ON Data'!$E:$E,8),SUMIFS('ON Data'!AA:AA,'ON Data'!$E:$E,8))</f>
        <v>0</v>
      </c>
      <c r="X17" s="403">
        <f xml:space="preserve">
IF($A$4&lt;=12,SUMIFS('ON Data'!AB:AB,'ON Data'!$D:$D,$A$4,'ON Data'!$E:$E,8),SUMIFS('ON Data'!AB:AB,'ON Data'!$E:$E,8))</f>
        <v>0</v>
      </c>
      <c r="Y17" s="403">
        <f xml:space="preserve">
IF($A$4&lt;=12,SUMIFS('ON Data'!AC:AC,'ON Data'!$D:$D,$A$4,'ON Data'!$E:$E,8),SUMIFS('ON Data'!AC:AC,'ON Data'!$E:$E,8))</f>
        <v>0</v>
      </c>
      <c r="Z17" s="403">
        <f xml:space="preserve">
IF($A$4&lt;=12,SUMIFS('ON Data'!AD:AD,'ON Data'!$D:$D,$A$4,'ON Data'!$E:$E,8),SUMIFS('ON Data'!AD:AD,'ON Data'!$E:$E,8))</f>
        <v>0</v>
      </c>
      <c r="AA17" s="403"/>
      <c r="AB17" s="403">
        <f xml:space="preserve">
IF($A$4&lt;=12,SUMIFS('ON Data'!AF:AF,'ON Data'!$D:$D,$A$4,'ON Data'!$E:$E,8),SUMIFS('ON Data'!AF:AF,'ON Data'!$E:$E,8))</f>
        <v>0</v>
      </c>
      <c r="AC17" s="403">
        <f xml:space="preserve">
IF($A$4&lt;=12,SUMIFS('ON Data'!AG:AG,'ON Data'!$D:$D,$A$4,'ON Data'!$E:$E,8),SUMIFS('ON Data'!AG:AG,'ON Data'!$E:$E,8))</f>
        <v>0</v>
      </c>
      <c r="AD17" s="403">
        <f xml:space="preserve">
IF($A$4&lt;=12,SUMIFS('ON Data'!AH:AH,'ON Data'!$D:$D,$A$4,'ON Data'!$E:$E,8),SUMIFS('ON Data'!AH:AH,'ON Data'!$E:$E,8))</f>
        <v>0</v>
      </c>
      <c r="AE17" s="403">
        <f xml:space="preserve">
IF($A$4&lt;=12,SUMIFS('ON Data'!AI:AI,'ON Data'!$D:$D,$A$4,'ON Data'!$E:$E,8),SUMIFS('ON Data'!AI:AI,'ON Data'!$E:$E,8))</f>
        <v>0</v>
      </c>
      <c r="AF17" s="403">
        <f xml:space="preserve">
IF($A$4&lt;=12,SUMIFS('ON Data'!AJ:AJ,'ON Data'!$D:$D,$A$4,'ON Data'!$E:$E,8),SUMIFS('ON Data'!AJ:AJ,'ON Data'!$E:$E,8))</f>
        <v>0</v>
      </c>
      <c r="AG17" s="403">
        <f xml:space="preserve">
IF($A$4&lt;=12,SUMIFS('ON Data'!AK:AK,'ON Data'!$D:$D,$A$4,'ON Data'!$E:$E,8),SUMIFS('ON Data'!AK:AK,'ON Data'!$E:$E,8))</f>
        <v>0</v>
      </c>
      <c r="AH17" s="403">
        <f xml:space="preserve">
IF($A$4&lt;=12,SUMIFS('ON Data'!AL:AL,'ON Data'!$D:$D,$A$4,'ON Data'!$E:$E,8),SUMIFS('ON Data'!AL:AL,'ON Data'!$E:$E,8))</f>
        <v>0</v>
      </c>
      <c r="AI17" s="403">
        <f xml:space="preserve">
IF($A$4&lt;=12,SUMIFS('ON Data'!AM:AM,'ON Data'!$D:$D,$A$4,'ON Data'!$E:$E,8),SUMIFS('ON Data'!AM:AM,'ON Data'!$E:$E,8))</f>
        <v>0</v>
      </c>
      <c r="AJ17" s="403">
        <f xml:space="preserve">
IF($A$4&lt;=12,SUMIFS('ON Data'!AN:AN,'ON Data'!$D:$D,$A$4,'ON Data'!$E:$E,8),SUMIFS('ON Data'!AN:AN,'ON Data'!$E:$E,8))</f>
        <v>0</v>
      </c>
      <c r="AK17" s="403">
        <f xml:space="preserve">
IF($A$4&lt;=12,SUMIFS('ON Data'!AO:AO,'ON Data'!$D:$D,$A$4,'ON Data'!$E:$E,8),SUMIFS('ON Data'!AO:AO,'ON Data'!$E:$E,8))</f>
        <v>0</v>
      </c>
      <c r="AL17" s="403">
        <f xml:space="preserve">
IF($A$4&lt;=12,SUMIFS('ON Data'!AP:AP,'ON Data'!$D:$D,$A$4,'ON Data'!$E:$E,8),SUMIFS('ON Data'!AP:AP,'ON Data'!$E:$E,8))</f>
        <v>0</v>
      </c>
      <c r="AM17" s="403">
        <f xml:space="preserve">
IF($A$4&lt;=12,SUMIFS('ON Data'!AQ:AQ,'ON Data'!$D:$D,$A$4,'ON Data'!$E:$E,8),SUMIFS('ON Data'!AQ:AQ,'ON Data'!$E:$E,8))</f>
        <v>0</v>
      </c>
      <c r="AN17" s="402">
        <f xml:space="preserve">
IF($A$4&lt;=12,SUMIFS('ON Data'!AR:AR,'ON Data'!$D:$D,$A$4,'ON Data'!$E:$E,8),SUMIFS('ON Data'!AR:AR,'ON Data'!$E:$E,8))</f>
        <v>0</v>
      </c>
      <c r="AO17" s="403">
        <f xml:space="preserve">
IF($A$4&lt;=12,SUMIFS('ON Data'!AS:AS,'ON Data'!$D:$D,$A$4,'ON Data'!$E:$E,8),SUMIFS('ON Data'!AS:AS,'ON Data'!$E:$E,8))</f>
        <v>0</v>
      </c>
      <c r="AP17" s="403">
        <f xml:space="preserve">
IF($A$4&lt;=12,SUMIFS('ON Data'!AT:AT,'ON Data'!$D:$D,$A$4,'ON Data'!$E:$E,8),SUMIFS('ON Data'!AT:AT,'ON Data'!$E:$E,8))</f>
        <v>0</v>
      </c>
      <c r="AQ17" s="403">
        <f xml:space="preserve">
IF($A$4&lt;=12,SUMIFS('ON Data'!AU:AU,'ON Data'!$D:$D,$A$4,'ON Data'!$E:$E,8),SUMIFS('ON Data'!AU:AU,'ON Data'!$E:$E,8))</f>
        <v>0</v>
      </c>
      <c r="AR17" s="403">
        <f xml:space="preserve">
IF($A$4&lt;=12,SUMIFS('ON Data'!AV:AV,'ON Data'!$D:$D,$A$4,'ON Data'!$E:$E,8),SUMIFS('ON Data'!AV:AV,'ON Data'!$E:$E,8))</f>
        <v>0</v>
      </c>
      <c r="AS17" s="846">
        <f xml:space="preserve">
IF($A$4&lt;=12,SUMIFS('ON Data'!AW:AW,'ON Data'!$D:$D,$A$4,'ON Data'!$E:$E,8),SUMIFS('ON Data'!AW:AW,'ON Data'!$E:$E,8))</f>
        <v>0</v>
      </c>
      <c r="AT17" s="855"/>
    </row>
    <row r="18" spans="1:46" x14ac:dyDescent="0.3">
      <c r="A18" s="386" t="s">
        <v>238</v>
      </c>
      <c r="B18" s="401">
        <f xml:space="preserve">
B19-B16-B17</f>
        <v>37339</v>
      </c>
      <c r="C18" s="402">
        <f t="shared" ref="C18:I18" si="0" xml:space="preserve">
C19-C16-C17</f>
        <v>0</v>
      </c>
      <c r="D18" s="403">
        <f t="shared" si="0"/>
        <v>0</v>
      </c>
      <c r="E18" s="403"/>
      <c r="F18" s="403">
        <f t="shared" si="0"/>
        <v>0</v>
      </c>
      <c r="G18" s="403">
        <f t="shared" si="0"/>
        <v>0</v>
      </c>
      <c r="H18" s="403">
        <f t="shared" si="0"/>
        <v>0</v>
      </c>
      <c r="I18" s="403">
        <f t="shared" si="0"/>
        <v>6750</v>
      </c>
      <c r="J18" s="403">
        <f t="shared" ref="J18:AK18" si="1" xml:space="preserve">
J19-J16-J17</f>
        <v>14949</v>
      </c>
      <c r="K18" s="403">
        <f t="shared" si="1"/>
        <v>0</v>
      </c>
      <c r="L18" s="403">
        <f t="shared" si="1"/>
        <v>0</v>
      </c>
      <c r="M18" s="403">
        <f t="shared" si="1"/>
        <v>1000</v>
      </c>
      <c r="N18" s="403">
        <f t="shared" si="1"/>
        <v>800</v>
      </c>
      <c r="O18" s="403">
        <f t="shared" si="1"/>
        <v>0</v>
      </c>
      <c r="P18" s="403">
        <f t="shared" si="1"/>
        <v>0</v>
      </c>
      <c r="Q18" s="403">
        <f t="shared" si="1"/>
        <v>0</v>
      </c>
      <c r="R18" s="403">
        <f t="shared" si="1"/>
        <v>0</v>
      </c>
      <c r="S18" s="403">
        <f t="shared" si="1"/>
        <v>0</v>
      </c>
      <c r="T18" s="403">
        <f t="shared" si="1"/>
        <v>0</v>
      </c>
      <c r="U18" s="403">
        <f t="shared" si="1"/>
        <v>0</v>
      </c>
      <c r="V18" s="403">
        <f t="shared" si="1"/>
        <v>0</v>
      </c>
      <c r="W18" s="403">
        <f t="shared" si="1"/>
        <v>0</v>
      </c>
      <c r="X18" s="403">
        <f t="shared" si="1"/>
        <v>0</v>
      </c>
      <c r="Y18" s="403">
        <f t="shared" si="1"/>
        <v>0</v>
      </c>
      <c r="Z18" s="403">
        <f t="shared" si="1"/>
        <v>0</v>
      </c>
      <c r="AA18" s="403"/>
      <c r="AB18" s="403">
        <f t="shared" si="1"/>
        <v>0</v>
      </c>
      <c r="AC18" s="403">
        <f t="shared" si="1"/>
        <v>0</v>
      </c>
      <c r="AD18" s="403">
        <f t="shared" si="1"/>
        <v>0</v>
      </c>
      <c r="AE18" s="403">
        <f t="shared" si="1"/>
        <v>0</v>
      </c>
      <c r="AF18" s="403">
        <f t="shared" si="1"/>
        <v>0</v>
      </c>
      <c r="AG18" s="403">
        <f t="shared" si="1"/>
        <v>0</v>
      </c>
      <c r="AH18" s="403">
        <f t="shared" si="1"/>
        <v>0</v>
      </c>
      <c r="AI18" s="403">
        <f t="shared" si="1"/>
        <v>0</v>
      </c>
      <c r="AJ18" s="403">
        <f t="shared" si="1"/>
        <v>0</v>
      </c>
      <c r="AK18" s="403">
        <f t="shared" si="1"/>
        <v>0</v>
      </c>
      <c r="AL18" s="403">
        <f t="shared" ref="AL18:AS18" si="2" xml:space="preserve">
AL19-AL16-AL17</f>
        <v>0</v>
      </c>
      <c r="AM18" s="403">
        <f t="shared" si="2"/>
        <v>0</v>
      </c>
      <c r="AN18" s="402">
        <f t="shared" si="2"/>
        <v>0</v>
      </c>
      <c r="AO18" s="403">
        <f t="shared" si="2"/>
        <v>0</v>
      </c>
      <c r="AP18" s="403">
        <f t="shared" si="2"/>
        <v>13840</v>
      </c>
      <c r="AQ18" s="403">
        <f t="shared" si="2"/>
        <v>0</v>
      </c>
      <c r="AR18" s="403">
        <f t="shared" si="2"/>
        <v>0</v>
      </c>
      <c r="AS18" s="846">
        <f t="shared" si="2"/>
        <v>0</v>
      </c>
      <c r="AT18" s="855"/>
    </row>
    <row r="19" spans="1:46" ht="15" thickBot="1" x14ac:dyDescent="0.35">
      <c r="A19" s="387" t="s">
        <v>239</v>
      </c>
      <c r="B19" s="412">
        <f xml:space="preserve">
IF($A$4&lt;=12,SUMIFS('ON Data'!F:F,'ON Data'!$D:$D,$A$4,'ON Data'!$E:$E,9),SUMIFS('ON Data'!F:F,'ON Data'!$E:$E,9))</f>
        <v>37339</v>
      </c>
      <c r="C19" s="413">
        <f xml:space="preserve">
IF($A$4&lt;=12,SUMIFS('ON Data'!G:G,'ON Data'!$D:$D,$A$4,'ON Data'!$E:$E,9),SUMIFS('ON Data'!G:G,'ON Data'!$E:$E,9))</f>
        <v>0</v>
      </c>
      <c r="D19" s="414">
        <f xml:space="preserve">
IF($A$4&lt;=12,SUMIFS('ON Data'!H:H,'ON Data'!$D:$D,$A$4,'ON Data'!$E:$E,9),SUMIFS('ON Data'!H:H,'ON Data'!$E:$E,9))</f>
        <v>0</v>
      </c>
      <c r="E19" s="414"/>
      <c r="F19" s="414">
        <f xml:space="preserve">
IF($A$4&lt;=12,SUMIFS('ON Data'!J:J,'ON Data'!$D:$D,$A$4,'ON Data'!$E:$E,9),SUMIFS('ON Data'!J:J,'ON Data'!$E:$E,9))</f>
        <v>0</v>
      </c>
      <c r="G19" s="414">
        <f xml:space="preserve">
IF($A$4&lt;=12,SUMIFS('ON Data'!K:K,'ON Data'!$D:$D,$A$4,'ON Data'!$E:$E,9),SUMIFS('ON Data'!K:K,'ON Data'!$E:$E,9))</f>
        <v>0</v>
      </c>
      <c r="H19" s="414">
        <f xml:space="preserve">
IF($A$4&lt;=12,SUMIFS('ON Data'!L:L,'ON Data'!$D:$D,$A$4,'ON Data'!$E:$E,9),SUMIFS('ON Data'!L:L,'ON Data'!$E:$E,9))</f>
        <v>0</v>
      </c>
      <c r="I19" s="414">
        <f xml:space="preserve">
IF($A$4&lt;=12,SUMIFS('ON Data'!M:M,'ON Data'!$D:$D,$A$4,'ON Data'!$E:$E,9),SUMIFS('ON Data'!M:M,'ON Data'!$E:$E,9))</f>
        <v>6750</v>
      </c>
      <c r="J19" s="414">
        <f xml:space="preserve">
IF($A$4&lt;=12,SUMIFS('ON Data'!N:N,'ON Data'!$D:$D,$A$4,'ON Data'!$E:$E,9),SUMIFS('ON Data'!N:N,'ON Data'!$E:$E,9))</f>
        <v>14949</v>
      </c>
      <c r="K19" s="414">
        <f xml:space="preserve">
IF($A$4&lt;=12,SUMIFS('ON Data'!O:O,'ON Data'!$D:$D,$A$4,'ON Data'!$E:$E,9),SUMIFS('ON Data'!O:O,'ON Data'!$E:$E,9))</f>
        <v>0</v>
      </c>
      <c r="L19" s="414">
        <f xml:space="preserve">
IF($A$4&lt;=12,SUMIFS('ON Data'!P:P,'ON Data'!$D:$D,$A$4,'ON Data'!$E:$E,9),SUMIFS('ON Data'!P:P,'ON Data'!$E:$E,9))</f>
        <v>0</v>
      </c>
      <c r="M19" s="414">
        <f xml:space="preserve">
IF($A$4&lt;=12,SUMIFS('ON Data'!Q:Q,'ON Data'!$D:$D,$A$4,'ON Data'!$E:$E,9),SUMIFS('ON Data'!Q:Q,'ON Data'!$E:$E,9))</f>
        <v>1000</v>
      </c>
      <c r="N19" s="414">
        <f xml:space="preserve">
IF($A$4&lt;=12,SUMIFS('ON Data'!R:R,'ON Data'!$D:$D,$A$4,'ON Data'!$E:$E,9),SUMIFS('ON Data'!R:R,'ON Data'!$E:$E,9))</f>
        <v>800</v>
      </c>
      <c r="O19" s="414">
        <f xml:space="preserve">
IF($A$4&lt;=12,SUMIFS('ON Data'!S:S,'ON Data'!$D:$D,$A$4,'ON Data'!$E:$E,9),SUMIFS('ON Data'!S:S,'ON Data'!$E:$E,9))</f>
        <v>0</v>
      </c>
      <c r="P19" s="414">
        <f xml:space="preserve">
IF($A$4&lt;=12,SUMIFS('ON Data'!T:T,'ON Data'!$D:$D,$A$4,'ON Data'!$E:$E,9),SUMIFS('ON Data'!T:T,'ON Data'!$E:$E,9))</f>
        <v>0</v>
      </c>
      <c r="Q19" s="414">
        <f xml:space="preserve">
IF($A$4&lt;=12,SUMIFS('ON Data'!U:U,'ON Data'!$D:$D,$A$4,'ON Data'!$E:$E,9),SUMIFS('ON Data'!U:U,'ON Data'!$E:$E,9))</f>
        <v>0</v>
      </c>
      <c r="R19" s="414">
        <f xml:space="preserve">
IF($A$4&lt;=12,SUMIFS('ON Data'!V:V,'ON Data'!$D:$D,$A$4,'ON Data'!$E:$E,9),SUMIFS('ON Data'!V:V,'ON Data'!$E:$E,9))</f>
        <v>0</v>
      </c>
      <c r="S19" s="414">
        <f xml:space="preserve">
IF($A$4&lt;=12,SUMIFS('ON Data'!W:W,'ON Data'!$D:$D,$A$4,'ON Data'!$E:$E,9),SUMIFS('ON Data'!W:W,'ON Data'!$E:$E,9))</f>
        <v>0</v>
      </c>
      <c r="T19" s="414">
        <f xml:space="preserve">
IF($A$4&lt;=12,SUMIFS('ON Data'!X:X,'ON Data'!$D:$D,$A$4,'ON Data'!$E:$E,9),SUMIFS('ON Data'!X:X,'ON Data'!$E:$E,9))</f>
        <v>0</v>
      </c>
      <c r="U19" s="414">
        <f xml:space="preserve">
IF($A$4&lt;=12,SUMIFS('ON Data'!Y:Y,'ON Data'!$D:$D,$A$4,'ON Data'!$E:$E,9),SUMIFS('ON Data'!Y:Y,'ON Data'!$E:$E,9))</f>
        <v>0</v>
      </c>
      <c r="V19" s="414">
        <f xml:space="preserve">
IF($A$4&lt;=12,SUMIFS('ON Data'!Z:Z,'ON Data'!$D:$D,$A$4,'ON Data'!$E:$E,9),SUMIFS('ON Data'!Z:Z,'ON Data'!$E:$E,9))</f>
        <v>0</v>
      </c>
      <c r="W19" s="414">
        <f xml:space="preserve">
IF($A$4&lt;=12,SUMIFS('ON Data'!AA:AA,'ON Data'!$D:$D,$A$4,'ON Data'!$E:$E,9),SUMIFS('ON Data'!AA:AA,'ON Data'!$E:$E,9))</f>
        <v>0</v>
      </c>
      <c r="X19" s="414">
        <f xml:space="preserve">
IF($A$4&lt;=12,SUMIFS('ON Data'!AB:AB,'ON Data'!$D:$D,$A$4,'ON Data'!$E:$E,9),SUMIFS('ON Data'!AB:AB,'ON Data'!$E:$E,9))</f>
        <v>0</v>
      </c>
      <c r="Y19" s="414">
        <f xml:space="preserve">
IF($A$4&lt;=12,SUMIFS('ON Data'!AC:AC,'ON Data'!$D:$D,$A$4,'ON Data'!$E:$E,9),SUMIFS('ON Data'!AC:AC,'ON Data'!$E:$E,9))</f>
        <v>0</v>
      </c>
      <c r="Z19" s="414">
        <f xml:space="preserve">
IF($A$4&lt;=12,SUMIFS('ON Data'!AD:AD,'ON Data'!$D:$D,$A$4,'ON Data'!$E:$E,9),SUMIFS('ON Data'!AD:AD,'ON Data'!$E:$E,9))</f>
        <v>0</v>
      </c>
      <c r="AA19" s="414"/>
      <c r="AB19" s="414">
        <f xml:space="preserve">
IF($A$4&lt;=12,SUMIFS('ON Data'!AF:AF,'ON Data'!$D:$D,$A$4,'ON Data'!$E:$E,9),SUMIFS('ON Data'!AF:AF,'ON Data'!$E:$E,9))</f>
        <v>0</v>
      </c>
      <c r="AC19" s="414">
        <f xml:space="preserve">
IF($A$4&lt;=12,SUMIFS('ON Data'!AG:AG,'ON Data'!$D:$D,$A$4,'ON Data'!$E:$E,9),SUMIFS('ON Data'!AG:AG,'ON Data'!$E:$E,9))</f>
        <v>0</v>
      </c>
      <c r="AD19" s="414">
        <f xml:space="preserve">
IF($A$4&lt;=12,SUMIFS('ON Data'!AH:AH,'ON Data'!$D:$D,$A$4,'ON Data'!$E:$E,9),SUMIFS('ON Data'!AH:AH,'ON Data'!$E:$E,9))</f>
        <v>0</v>
      </c>
      <c r="AE19" s="414">
        <f xml:space="preserve">
IF($A$4&lt;=12,SUMIFS('ON Data'!AI:AI,'ON Data'!$D:$D,$A$4,'ON Data'!$E:$E,9),SUMIFS('ON Data'!AI:AI,'ON Data'!$E:$E,9))</f>
        <v>0</v>
      </c>
      <c r="AF19" s="414">
        <f xml:space="preserve">
IF($A$4&lt;=12,SUMIFS('ON Data'!AJ:AJ,'ON Data'!$D:$D,$A$4,'ON Data'!$E:$E,9),SUMIFS('ON Data'!AJ:AJ,'ON Data'!$E:$E,9))</f>
        <v>0</v>
      </c>
      <c r="AG19" s="414">
        <f xml:space="preserve">
IF($A$4&lt;=12,SUMIFS('ON Data'!AK:AK,'ON Data'!$D:$D,$A$4,'ON Data'!$E:$E,9),SUMIFS('ON Data'!AK:AK,'ON Data'!$E:$E,9))</f>
        <v>0</v>
      </c>
      <c r="AH19" s="414">
        <f xml:space="preserve">
IF($A$4&lt;=12,SUMIFS('ON Data'!AL:AL,'ON Data'!$D:$D,$A$4,'ON Data'!$E:$E,9),SUMIFS('ON Data'!AL:AL,'ON Data'!$E:$E,9))</f>
        <v>0</v>
      </c>
      <c r="AI19" s="414">
        <f xml:space="preserve">
IF($A$4&lt;=12,SUMIFS('ON Data'!AM:AM,'ON Data'!$D:$D,$A$4,'ON Data'!$E:$E,9),SUMIFS('ON Data'!AM:AM,'ON Data'!$E:$E,9))</f>
        <v>0</v>
      </c>
      <c r="AJ19" s="414">
        <f xml:space="preserve">
IF($A$4&lt;=12,SUMIFS('ON Data'!AN:AN,'ON Data'!$D:$D,$A$4,'ON Data'!$E:$E,9),SUMIFS('ON Data'!AN:AN,'ON Data'!$E:$E,9))</f>
        <v>0</v>
      </c>
      <c r="AK19" s="414">
        <f xml:space="preserve">
IF($A$4&lt;=12,SUMIFS('ON Data'!AO:AO,'ON Data'!$D:$D,$A$4,'ON Data'!$E:$E,9),SUMIFS('ON Data'!AO:AO,'ON Data'!$E:$E,9))</f>
        <v>0</v>
      </c>
      <c r="AL19" s="414">
        <f xml:space="preserve">
IF($A$4&lt;=12,SUMIFS('ON Data'!AP:AP,'ON Data'!$D:$D,$A$4,'ON Data'!$E:$E,9),SUMIFS('ON Data'!AP:AP,'ON Data'!$E:$E,9))</f>
        <v>0</v>
      </c>
      <c r="AM19" s="414">
        <f xml:space="preserve">
IF($A$4&lt;=12,SUMIFS('ON Data'!AQ:AQ,'ON Data'!$D:$D,$A$4,'ON Data'!$E:$E,9),SUMIFS('ON Data'!AQ:AQ,'ON Data'!$E:$E,9))</f>
        <v>0</v>
      </c>
      <c r="AN19" s="413">
        <f xml:space="preserve">
IF($A$4&lt;=12,SUMIFS('ON Data'!AR:AR,'ON Data'!$D:$D,$A$4,'ON Data'!$E:$E,9),SUMIFS('ON Data'!AR:AR,'ON Data'!$E:$E,9))</f>
        <v>0</v>
      </c>
      <c r="AO19" s="414">
        <f xml:space="preserve">
IF($A$4&lt;=12,SUMIFS('ON Data'!AS:AS,'ON Data'!$D:$D,$A$4,'ON Data'!$E:$E,9),SUMIFS('ON Data'!AS:AS,'ON Data'!$E:$E,9))</f>
        <v>0</v>
      </c>
      <c r="AP19" s="414">
        <f xml:space="preserve">
IF($A$4&lt;=12,SUMIFS('ON Data'!AT:AT,'ON Data'!$D:$D,$A$4,'ON Data'!$E:$E,9),SUMIFS('ON Data'!AT:AT,'ON Data'!$E:$E,9))</f>
        <v>13840</v>
      </c>
      <c r="AQ19" s="414">
        <f xml:space="preserve">
IF($A$4&lt;=12,SUMIFS('ON Data'!AU:AU,'ON Data'!$D:$D,$A$4,'ON Data'!$E:$E,9),SUMIFS('ON Data'!AU:AU,'ON Data'!$E:$E,9))</f>
        <v>0</v>
      </c>
      <c r="AR19" s="414">
        <f xml:space="preserve">
IF($A$4&lt;=12,SUMIFS('ON Data'!AV:AV,'ON Data'!$D:$D,$A$4,'ON Data'!$E:$E,9),SUMIFS('ON Data'!AV:AV,'ON Data'!$E:$E,9))</f>
        <v>0</v>
      </c>
      <c r="AS19" s="849">
        <f xml:space="preserve">
IF($A$4&lt;=12,SUMIFS('ON Data'!AW:AW,'ON Data'!$D:$D,$A$4,'ON Data'!$E:$E,9),SUMIFS('ON Data'!AW:AW,'ON Data'!$E:$E,9))</f>
        <v>0</v>
      </c>
      <c r="AT19" s="855"/>
    </row>
    <row r="20" spans="1:46" ht="15" collapsed="1" thickBot="1" x14ac:dyDescent="0.35">
      <c r="A20" s="388" t="s">
        <v>94</v>
      </c>
      <c r="B20" s="415">
        <f xml:space="preserve">
IF($A$4&lt;=12,SUMIFS('ON Data'!F:F,'ON Data'!$D:$D,$A$4,'ON Data'!$E:$E,6),SUMIFS('ON Data'!F:F,'ON Data'!$E:$E,6))</f>
        <v>3761433</v>
      </c>
      <c r="C20" s="416">
        <f xml:space="preserve">
IF($A$4&lt;=12,SUMIFS('ON Data'!G:G,'ON Data'!$D:$D,$A$4,'ON Data'!$E:$E,6),SUMIFS('ON Data'!G:G,'ON Data'!$E:$E,6))</f>
        <v>0</v>
      </c>
      <c r="D20" s="417">
        <f xml:space="preserve">
IF($A$4&lt;=12,SUMIFS('ON Data'!H:H,'ON Data'!$D:$D,$A$4,'ON Data'!$E:$E,6),SUMIFS('ON Data'!H:H,'ON Data'!$E:$E,6))</f>
        <v>0</v>
      </c>
      <c r="E20" s="417"/>
      <c r="F20" s="417">
        <f xml:space="preserve">
IF($A$4&lt;=12,SUMIFS('ON Data'!J:J,'ON Data'!$D:$D,$A$4,'ON Data'!$E:$E,6),SUMIFS('ON Data'!J:J,'ON Data'!$E:$E,6))</f>
        <v>0</v>
      </c>
      <c r="G20" s="417">
        <f xml:space="preserve">
IF($A$4&lt;=12,SUMIFS('ON Data'!K:K,'ON Data'!$D:$D,$A$4,'ON Data'!$E:$E,6),SUMIFS('ON Data'!K:K,'ON Data'!$E:$E,6))</f>
        <v>0</v>
      </c>
      <c r="H20" s="417">
        <f xml:space="preserve">
IF($A$4&lt;=12,SUMIFS('ON Data'!L:L,'ON Data'!$D:$D,$A$4,'ON Data'!$E:$E,6),SUMIFS('ON Data'!L:L,'ON Data'!$E:$E,6))</f>
        <v>0</v>
      </c>
      <c r="I20" s="417">
        <f xml:space="preserve">
IF($A$4&lt;=12,SUMIFS('ON Data'!M:M,'ON Data'!$D:$D,$A$4,'ON Data'!$E:$E,6),SUMIFS('ON Data'!M:M,'ON Data'!$E:$E,6))</f>
        <v>656290</v>
      </c>
      <c r="J20" s="417">
        <f xml:space="preserve">
IF($A$4&lt;=12,SUMIFS('ON Data'!N:N,'ON Data'!$D:$D,$A$4,'ON Data'!$E:$E,6),SUMIFS('ON Data'!N:N,'ON Data'!$E:$E,6))</f>
        <v>1217153</v>
      </c>
      <c r="K20" s="417">
        <f xml:space="preserve">
IF($A$4&lt;=12,SUMIFS('ON Data'!O:O,'ON Data'!$D:$D,$A$4,'ON Data'!$E:$E,6),SUMIFS('ON Data'!O:O,'ON Data'!$E:$E,6))</f>
        <v>0</v>
      </c>
      <c r="L20" s="417">
        <f xml:space="preserve">
IF($A$4&lt;=12,SUMIFS('ON Data'!P:P,'ON Data'!$D:$D,$A$4,'ON Data'!$E:$E,6),SUMIFS('ON Data'!P:P,'ON Data'!$E:$E,6))</f>
        <v>44644</v>
      </c>
      <c r="M20" s="417">
        <f xml:space="preserve">
IF($A$4&lt;=12,SUMIFS('ON Data'!Q:Q,'ON Data'!$D:$D,$A$4,'ON Data'!$E:$E,6),SUMIFS('ON Data'!Q:Q,'ON Data'!$E:$E,6))</f>
        <v>689705</v>
      </c>
      <c r="N20" s="417">
        <f xml:space="preserve">
IF($A$4&lt;=12,SUMIFS('ON Data'!R:R,'ON Data'!$D:$D,$A$4,'ON Data'!$E:$E,6),SUMIFS('ON Data'!R:R,'ON Data'!$E:$E,6))</f>
        <v>943795</v>
      </c>
      <c r="O20" s="417">
        <f xml:space="preserve">
IF($A$4&lt;=12,SUMIFS('ON Data'!S:S,'ON Data'!$D:$D,$A$4,'ON Data'!$E:$E,6),SUMIFS('ON Data'!S:S,'ON Data'!$E:$E,6))</f>
        <v>0</v>
      </c>
      <c r="P20" s="417">
        <f xml:space="preserve">
IF($A$4&lt;=12,SUMIFS('ON Data'!T:T,'ON Data'!$D:$D,$A$4,'ON Data'!$E:$E,6),SUMIFS('ON Data'!T:T,'ON Data'!$E:$E,6))</f>
        <v>0</v>
      </c>
      <c r="Q20" s="417">
        <f xml:space="preserve">
IF($A$4&lt;=12,SUMIFS('ON Data'!U:U,'ON Data'!$D:$D,$A$4,'ON Data'!$E:$E,6),SUMIFS('ON Data'!U:U,'ON Data'!$E:$E,6))</f>
        <v>0</v>
      </c>
      <c r="R20" s="417">
        <f xml:space="preserve">
IF($A$4&lt;=12,SUMIFS('ON Data'!V:V,'ON Data'!$D:$D,$A$4,'ON Data'!$E:$E,6),SUMIFS('ON Data'!V:V,'ON Data'!$E:$E,6))</f>
        <v>0</v>
      </c>
      <c r="S20" s="417">
        <f xml:space="preserve">
IF($A$4&lt;=12,SUMIFS('ON Data'!W:W,'ON Data'!$D:$D,$A$4,'ON Data'!$E:$E,6),SUMIFS('ON Data'!W:W,'ON Data'!$E:$E,6))</f>
        <v>0</v>
      </c>
      <c r="T20" s="417">
        <f xml:space="preserve">
IF($A$4&lt;=12,SUMIFS('ON Data'!X:X,'ON Data'!$D:$D,$A$4,'ON Data'!$E:$E,6),SUMIFS('ON Data'!X:X,'ON Data'!$E:$E,6))</f>
        <v>0</v>
      </c>
      <c r="U20" s="417">
        <f xml:space="preserve">
IF($A$4&lt;=12,SUMIFS('ON Data'!Y:Y,'ON Data'!$D:$D,$A$4,'ON Data'!$E:$E,6),SUMIFS('ON Data'!Y:Y,'ON Data'!$E:$E,6))</f>
        <v>0</v>
      </c>
      <c r="V20" s="417">
        <f xml:space="preserve">
IF($A$4&lt;=12,SUMIFS('ON Data'!Z:Z,'ON Data'!$D:$D,$A$4,'ON Data'!$E:$E,6),SUMIFS('ON Data'!Z:Z,'ON Data'!$E:$E,6))</f>
        <v>33306</v>
      </c>
      <c r="W20" s="417">
        <f xml:space="preserve">
IF($A$4&lt;=12,SUMIFS('ON Data'!AA:AA,'ON Data'!$D:$D,$A$4,'ON Data'!$E:$E,6),SUMIFS('ON Data'!AA:AA,'ON Data'!$E:$E,6))</f>
        <v>0</v>
      </c>
      <c r="X20" s="417">
        <f xml:space="preserve">
IF($A$4&lt;=12,SUMIFS('ON Data'!AB:AB,'ON Data'!$D:$D,$A$4,'ON Data'!$E:$E,6),SUMIFS('ON Data'!AB:AB,'ON Data'!$E:$E,6))</f>
        <v>0</v>
      </c>
      <c r="Y20" s="417">
        <f xml:space="preserve">
IF($A$4&lt;=12,SUMIFS('ON Data'!AC:AC,'ON Data'!$D:$D,$A$4,'ON Data'!$E:$E,6),SUMIFS('ON Data'!AC:AC,'ON Data'!$E:$E,6))</f>
        <v>0</v>
      </c>
      <c r="Z20" s="417">
        <f xml:space="preserve">
IF($A$4&lt;=12,SUMIFS('ON Data'!AD:AD,'ON Data'!$D:$D,$A$4,'ON Data'!$E:$E,6),SUMIFS('ON Data'!AD:AD,'ON Data'!$E:$E,6))</f>
        <v>0</v>
      </c>
      <c r="AA20" s="417"/>
      <c r="AB20" s="417">
        <f xml:space="preserve">
IF($A$4&lt;=12,SUMIFS('ON Data'!AF:AF,'ON Data'!$D:$D,$A$4,'ON Data'!$E:$E,6),SUMIFS('ON Data'!AF:AF,'ON Data'!$E:$E,6))</f>
        <v>0</v>
      </c>
      <c r="AC20" s="417">
        <f xml:space="preserve">
IF($A$4&lt;=12,SUMIFS('ON Data'!AG:AG,'ON Data'!$D:$D,$A$4,'ON Data'!$E:$E,6),SUMIFS('ON Data'!AG:AG,'ON Data'!$E:$E,6))</f>
        <v>0</v>
      </c>
      <c r="AD20" s="417">
        <f xml:space="preserve">
IF($A$4&lt;=12,SUMIFS('ON Data'!AH:AH,'ON Data'!$D:$D,$A$4,'ON Data'!$E:$E,6),SUMIFS('ON Data'!AH:AH,'ON Data'!$E:$E,6))</f>
        <v>0</v>
      </c>
      <c r="AE20" s="417">
        <f xml:space="preserve">
IF($A$4&lt;=12,SUMIFS('ON Data'!AI:AI,'ON Data'!$D:$D,$A$4,'ON Data'!$E:$E,6),SUMIFS('ON Data'!AI:AI,'ON Data'!$E:$E,6))</f>
        <v>0</v>
      </c>
      <c r="AF20" s="417">
        <f xml:space="preserve">
IF($A$4&lt;=12,SUMIFS('ON Data'!AJ:AJ,'ON Data'!$D:$D,$A$4,'ON Data'!$E:$E,6),SUMIFS('ON Data'!AJ:AJ,'ON Data'!$E:$E,6))</f>
        <v>0</v>
      </c>
      <c r="AG20" s="417">
        <f xml:space="preserve">
IF($A$4&lt;=12,SUMIFS('ON Data'!AK:AK,'ON Data'!$D:$D,$A$4,'ON Data'!$E:$E,6),SUMIFS('ON Data'!AK:AK,'ON Data'!$E:$E,6))</f>
        <v>0</v>
      </c>
      <c r="AH20" s="417">
        <f xml:space="preserve">
IF($A$4&lt;=12,SUMIFS('ON Data'!AL:AL,'ON Data'!$D:$D,$A$4,'ON Data'!$E:$E,6),SUMIFS('ON Data'!AL:AL,'ON Data'!$E:$E,6))</f>
        <v>0</v>
      </c>
      <c r="AI20" s="417">
        <f xml:space="preserve">
IF($A$4&lt;=12,SUMIFS('ON Data'!AM:AM,'ON Data'!$D:$D,$A$4,'ON Data'!$E:$E,6),SUMIFS('ON Data'!AM:AM,'ON Data'!$E:$E,6))</f>
        <v>0</v>
      </c>
      <c r="AJ20" s="417">
        <f xml:space="preserve">
IF($A$4&lt;=12,SUMIFS('ON Data'!AN:AN,'ON Data'!$D:$D,$A$4,'ON Data'!$E:$E,6),SUMIFS('ON Data'!AN:AN,'ON Data'!$E:$E,6))</f>
        <v>0</v>
      </c>
      <c r="AK20" s="417">
        <f xml:space="preserve">
IF($A$4&lt;=12,SUMIFS('ON Data'!AO:AO,'ON Data'!$D:$D,$A$4,'ON Data'!$E:$E,6),SUMIFS('ON Data'!AO:AO,'ON Data'!$E:$E,6))</f>
        <v>0</v>
      </c>
      <c r="AL20" s="417">
        <f xml:space="preserve">
IF($A$4&lt;=12,SUMIFS('ON Data'!AP:AP,'ON Data'!$D:$D,$A$4,'ON Data'!$E:$E,6),SUMIFS('ON Data'!AP:AP,'ON Data'!$E:$E,6))</f>
        <v>0</v>
      </c>
      <c r="AM20" s="417">
        <f xml:space="preserve">
IF($A$4&lt;=12,SUMIFS('ON Data'!AQ:AQ,'ON Data'!$D:$D,$A$4,'ON Data'!$E:$E,6),SUMIFS('ON Data'!AQ:AQ,'ON Data'!$E:$E,6))</f>
        <v>0</v>
      </c>
      <c r="AN20" s="416">
        <f xml:space="preserve">
IF($A$4&lt;=12,SUMIFS('ON Data'!AR:AR,'ON Data'!$D:$D,$A$4,'ON Data'!$E:$E,6),SUMIFS('ON Data'!AR:AR,'ON Data'!$E:$E,6))</f>
        <v>0</v>
      </c>
      <c r="AO20" s="417">
        <f xml:space="preserve">
IF($A$4&lt;=12,SUMIFS('ON Data'!AS:AS,'ON Data'!$D:$D,$A$4,'ON Data'!$E:$E,6),SUMIFS('ON Data'!AS:AS,'ON Data'!$E:$E,6))</f>
        <v>0</v>
      </c>
      <c r="AP20" s="417">
        <f xml:space="preserve">
IF($A$4&lt;=12,SUMIFS('ON Data'!AT:AT,'ON Data'!$D:$D,$A$4,'ON Data'!$E:$E,6),SUMIFS('ON Data'!AT:AT,'ON Data'!$E:$E,6))</f>
        <v>122380</v>
      </c>
      <c r="AQ20" s="417">
        <f xml:space="preserve">
IF($A$4&lt;=12,SUMIFS('ON Data'!AU:AU,'ON Data'!$D:$D,$A$4,'ON Data'!$E:$E,6),SUMIFS('ON Data'!AU:AU,'ON Data'!$E:$E,6))</f>
        <v>0</v>
      </c>
      <c r="AR20" s="417">
        <f xml:space="preserve">
IF($A$4&lt;=12,SUMIFS('ON Data'!AV:AV,'ON Data'!$D:$D,$A$4,'ON Data'!$E:$E,6),SUMIFS('ON Data'!AV:AV,'ON Data'!$E:$E,6))</f>
        <v>0</v>
      </c>
      <c r="AS20" s="850">
        <f xml:space="preserve">
IF($A$4&lt;=12,SUMIFS('ON Data'!AW:AW,'ON Data'!$D:$D,$A$4,'ON Data'!$E:$E,6),SUMIFS('ON Data'!AW:AW,'ON Data'!$E:$E,6))</f>
        <v>0</v>
      </c>
      <c r="AT20" s="855"/>
    </row>
    <row r="21" spans="1:46" ht="15" hidden="1" outlineLevel="1" thickBot="1" x14ac:dyDescent="0.35">
      <c r="A21" s="381" t="s">
        <v>131</v>
      </c>
      <c r="B21" s="401">
        <f xml:space="preserve">
IF($A$4&lt;=12,SUMIFS('ON Data'!F:F,'ON Data'!$D:$D,$A$4,'ON Data'!$E:$E,12),SUMIFS('ON Data'!F:F,'ON Data'!$E:$E,12))</f>
        <v>0</v>
      </c>
      <c r="C21" s="402">
        <f xml:space="preserve">
IF($A$4&lt;=12,SUMIFS('ON Data'!G:G,'ON Data'!$D:$D,$A$4,'ON Data'!$E:$E,12),SUMIFS('ON Data'!G:G,'ON Data'!$E:$E,12))</f>
        <v>0</v>
      </c>
      <c r="D21" s="403">
        <f xml:space="preserve">
IF($A$4&lt;=12,SUMIFS('ON Data'!H:H,'ON Data'!$D:$D,$A$4,'ON Data'!$E:$E,12),SUMIFS('ON Data'!H:H,'ON Data'!$E:$E,12))</f>
        <v>0</v>
      </c>
      <c r="E21" s="403"/>
      <c r="F21" s="403">
        <f xml:space="preserve">
IF($A$4&lt;=12,SUMIFS('ON Data'!J:J,'ON Data'!$D:$D,$A$4,'ON Data'!$E:$E,12),SUMIFS('ON Data'!J:J,'ON Data'!$E:$E,12))</f>
        <v>0</v>
      </c>
      <c r="G21" s="403">
        <f xml:space="preserve">
IF($A$4&lt;=12,SUMIFS('ON Data'!K:K,'ON Data'!$D:$D,$A$4,'ON Data'!$E:$E,12),SUMIFS('ON Data'!K:K,'ON Data'!$E:$E,12))</f>
        <v>0</v>
      </c>
      <c r="H21" s="403">
        <f xml:space="preserve">
IF($A$4&lt;=12,SUMIFS('ON Data'!L:L,'ON Data'!$D:$D,$A$4,'ON Data'!$E:$E,12),SUMIFS('ON Data'!L:L,'ON Data'!$E:$E,12))</f>
        <v>0</v>
      </c>
      <c r="I21" s="403">
        <f xml:space="preserve">
IF($A$4&lt;=12,SUMIFS('ON Data'!M:M,'ON Data'!$D:$D,$A$4,'ON Data'!$E:$E,12),SUMIFS('ON Data'!M:M,'ON Data'!$E:$E,12))</f>
        <v>0</v>
      </c>
      <c r="J21" s="403">
        <f xml:space="preserve">
IF($A$4&lt;=12,SUMIFS('ON Data'!N:N,'ON Data'!$D:$D,$A$4,'ON Data'!$E:$E,12),SUMIFS('ON Data'!N:N,'ON Data'!$E:$E,12))</f>
        <v>0</v>
      </c>
      <c r="K21" s="403">
        <f xml:space="preserve">
IF($A$4&lt;=12,SUMIFS('ON Data'!O:O,'ON Data'!$D:$D,$A$4,'ON Data'!$E:$E,12),SUMIFS('ON Data'!O:O,'ON Data'!$E:$E,12))</f>
        <v>0</v>
      </c>
      <c r="L21" s="403">
        <f xml:space="preserve">
IF($A$4&lt;=12,SUMIFS('ON Data'!P:P,'ON Data'!$D:$D,$A$4,'ON Data'!$E:$E,12),SUMIFS('ON Data'!P:P,'ON Data'!$E:$E,12))</f>
        <v>0</v>
      </c>
      <c r="M21" s="403">
        <f xml:space="preserve">
IF($A$4&lt;=12,SUMIFS('ON Data'!Q:Q,'ON Data'!$D:$D,$A$4,'ON Data'!$E:$E,12),SUMIFS('ON Data'!Q:Q,'ON Data'!$E:$E,12))</f>
        <v>0</v>
      </c>
      <c r="N21" s="403">
        <f xml:space="preserve">
IF($A$4&lt;=12,SUMIFS('ON Data'!R:R,'ON Data'!$D:$D,$A$4,'ON Data'!$E:$E,12),SUMIFS('ON Data'!R:R,'ON Data'!$E:$E,12))</f>
        <v>0</v>
      </c>
      <c r="O21" s="403">
        <f xml:space="preserve">
IF($A$4&lt;=12,SUMIFS('ON Data'!S:S,'ON Data'!$D:$D,$A$4,'ON Data'!$E:$E,12),SUMIFS('ON Data'!S:S,'ON Data'!$E:$E,12))</f>
        <v>0</v>
      </c>
      <c r="P21" s="403">
        <f xml:space="preserve">
IF($A$4&lt;=12,SUMIFS('ON Data'!T:T,'ON Data'!$D:$D,$A$4,'ON Data'!$E:$E,12),SUMIFS('ON Data'!T:T,'ON Data'!$E:$E,12))</f>
        <v>0</v>
      </c>
      <c r="Q21" s="403">
        <f xml:space="preserve">
IF($A$4&lt;=12,SUMIFS('ON Data'!U:U,'ON Data'!$D:$D,$A$4,'ON Data'!$E:$E,12),SUMIFS('ON Data'!U:U,'ON Data'!$E:$E,12))</f>
        <v>0</v>
      </c>
      <c r="R21" s="403">
        <f xml:space="preserve">
IF($A$4&lt;=12,SUMIFS('ON Data'!V:V,'ON Data'!$D:$D,$A$4,'ON Data'!$E:$E,12),SUMIFS('ON Data'!V:V,'ON Data'!$E:$E,12))</f>
        <v>0</v>
      </c>
      <c r="S21" s="403">
        <f xml:space="preserve">
IF($A$4&lt;=12,SUMIFS('ON Data'!W:W,'ON Data'!$D:$D,$A$4,'ON Data'!$E:$E,12),SUMIFS('ON Data'!W:W,'ON Data'!$E:$E,12))</f>
        <v>0</v>
      </c>
      <c r="T21" s="403">
        <f xml:space="preserve">
IF($A$4&lt;=12,SUMIFS('ON Data'!X:X,'ON Data'!$D:$D,$A$4,'ON Data'!$E:$E,12),SUMIFS('ON Data'!X:X,'ON Data'!$E:$E,12))</f>
        <v>0</v>
      </c>
      <c r="U21" s="403">
        <f xml:space="preserve">
IF($A$4&lt;=12,SUMIFS('ON Data'!Y:Y,'ON Data'!$D:$D,$A$4,'ON Data'!$E:$E,12),SUMIFS('ON Data'!Y:Y,'ON Data'!$E:$E,12))</f>
        <v>0</v>
      </c>
      <c r="V21" s="403">
        <f xml:space="preserve">
IF($A$4&lt;=12,SUMIFS('ON Data'!Z:Z,'ON Data'!$D:$D,$A$4,'ON Data'!$E:$E,12),SUMIFS('ON Data'!Z:Z,'ON Data'!$E:$E,12))</f>
        <v>0</v>
      </c>
      <c r="W21" s="403">
        <f xml:space="preserve">
IF($A$4&lt;=12,SUMIFS('ON Data'!AA:AA,'ON Data'!$D:$D,$A$4,'ON Data'!$E:$E,12),SUMIFS('ON Data'!AA:AA,'ON Data'!$E:$E,12))</f>
        <v>0</v>
      </c>
      <c r="X21" s="403">
        <f xml:space="preserve">
IF($A$4&lt;=12,SUMIFS('ON Data'!AB:AB,'ON Data'!$D:$D,$A$4,'ON Data'!$E:$E,12),SUMIFS('ON Data'!AB:AB,'ON Data'!$E:$E,12))</f>
        <v>0</v>
      </c>
      <c r="Y21" s="403">
        <f xml:space="preserve">
IF($A$4&lt;=12,SUMIFS('ON Data'!AC:AC,'ON Data'!$D:$D,$A$4,'ON Data'!$E:$E,12),SUMIFS('ON Data'!AC:AC,'ON Data'!$E:$E,12))</f>
        <v>0</v>
      </c>
      <c r="Z21" s="403">
        <f xml:space="preserve">
IF($A$4&lt;=12,SUMIFS('ON Data'!AD:AD,'ON Data'!$D:$D,$A$4,'ON Data'!$E:$E,12),SUMIFS('ON Data'!AD:AD,'ON Data'!$E:$E,12))</f>
        <v>0</v>
      </c>
      <c r="AA21" s="403"/>
      <c r="AB21" s="403">
        <f xml:space="preserve">
IF($A$4&lt;=12,SUMIFS('ON Data'!AF:AF,'ON Data'!$D:$D,$A$4,'ON Data'!$E:$E,12),SUMIFS('ON Data'!AF:AF,'ON Data'!$E:$E,12))</f>
        <v>0</v>
      </c>
      <c r="AC21" s="403">
        <f xml:space="preserve">
IF($A$4&lt;=12,SUMIFS('ON Data'!AG:AG,'ON Data'!$D:$D,$A$4,'ON Data'!$E:$E,12),SUMIFS('ON Data'!AG:AG,'ON Data'!$E:$E,12))</f>
        <v>0</v>
      </c>
      <c r="AD21" s="403">
        <f xml:space="preserve">
IF($A$4&lt;=12,SUMIFS('ON Data'!AH:AH,'ON Data'!$D:$D,$A$4,'ON Data'!$E:$E,12),SUMIFS('ON Data'!AH:AH,'ON Data'!$E:$E,12))</f>
        <v>0</v>
      </c>
      <c r="AE21" s="403">
        <f xml:space="preserve">
IF($A$4&lt;=12,SUMIFS('ON Data'!AI:AI,'ON Data'!$D:$D,$A$4,'ON Data'!$E:$E,12),SUMIFS('ON Data'!AI:AI,'ON Data'!$E:$E,12))</f>
        <v>0</v>
      </c>
      <c r="AF21" s="403">
        <f xml:space="preserve">
IF($A$4&lt;=12,SUMIFS('ON Data'!AJ:AJ,'ON Data'!$D:$D,$A$4,'ON Data'!$E:$E,12),SUMIFS('ON Data'!AJ:AJ,'ON Data'!$E:$E,12))</f>
        <v>0</v>
      </c>
      <c r="AG21" s="403">
        <f xml:space="preserve">
IF($A$4&lt;=12,SUMIFS('ON Data'!AK:AK,'ON Data'!$D:$D,$A$4,'ON Data'!$E:$E,12),SUMIFS('ON Data'!AK:AK,'ON Data'!$E:$E,12))</f>
        <v>0</v>
      </c>
      <c r="AH21" s="403">
        <f xml:space="preserve">
IF($A$4&lt;=12,SUMIFS('ON Data'!AL:AL,'ON Data'!$D:$D,$A$4,'ON Data'!$E:$E,12),SUMIFS('ON Data'!AL:AL,'ON Data'!$E:$E,12))</f>
        <v>0</v>
      </c>
      <c r="AI21" s="403">
        <f xml:space="preserve">
IF($A$4&lt;=12,SUMIFS('ON Data'!AM:AM,'ON Data'!$D:$D,$A$4,'ON Data'!$E:$E,12),SUMIFS('ON Data'!AM:AM,'ON Data'!$E:$E,12))</f>
        <v>0</v>
      </c>
      <c r="AJ21" s="403">
        <f xml:space="preserve">
IF($A$4&lt;=12,SUMIFS('ON Data'!AN:AN,'ON Data'!$D:$D,$A$4,'ON Data'!$E:$E,12),SUMIFS('ON Data'!AN:AN,'ON Data'!$E:$E,12))</f>
        <v>0</v>
      </c>
      <c r="AK21" s="403">
        <f xml:space="preserve">
IF($A$4&lt;=12,SUMIFS('ON Data'!AO:AO,'ON Data'!$D:$D,$A$4,'ON Data'!$E:$E,12),SUMIFS('ON Data'!AO:AO,'ON Data'!$E:$E,12))</f>
        <v>0</v>
      </c>
      <c r="AL21" s="403">
        <f xml:space="preserve">
IF($A$4&lt;=12,SUMIFS('ON Data'!AP:AP,'ON Data'!$D:$D,$A$4,'ON Data'!$E:$E,12),SUMIFS('ON Data'!AP:AP,'ON Data'!$E:$E,12))</f>
        <v>0</v>
      </c>
      <c r="AM21" s="404">
        <f xml:space="preserve">
IF($A$4&lt;=12,SUMIFS('ON Data'!AQ:AQ,'ON Data'!$D:$D,$A$4,'ON Data'!$E:$E,12),SUMIFS('ON Data'!AQ:AQ,'ON Data'!$E:$E,12))</f>
        <v>0</v>
      </c>
      <c r="AN21" s="503"/>
      <c r="AO21" s="503"/>
      <c r="AP21" s="503"/>
      <c r="AQ21" s="503"/>
      <c r="AR21" s="503"/>
      <c r="AS21" s="503"/>
      <c r="AT21" s="855"/>
    </row>
    <row r="22" spans="1:46" ht="15" hidden="1" outlineLevel="1" thickBot="1" x14ac:dyDescent="0.35">
      <c r="A22" s="381" t="s">
        <v>96</v>
      </c>
      <c r="B22" s="463" t="str">
        <f xml:space="preserve">
IF(OR(B21="",B21=0),"",B20/B21)</f>
        <v/>
      </c>
      <c r="C22" s="464" t="str">
        <f t="shared" ref="C22:I22" si="3" xml:space="preserve">
IF(OR(C21="",C21=0),"",C20/C21)</f>
        <v/>
      </c>
      <c r="D22" s="465" t="str">
        <f t="shared" si="3"/>
        <v/>
      </c>
      <c r="E22" s="465"/>
      <c r="F22" s="465" t="str">
        <f t="shared" si="3"/>
        <v/>
      </c>
      <c r="G22" s="465" t="str">
        <f t="shared" si="3"/>
        <v/>
      </c>
      <c r="H22" s="465" t="str">
        <f t="shared" si="3"/>
        <v/>
      </c>
      <c r="I22" s="465" t="str">
        <f t="shared" si="3"/>
        <v/>
      </c>
      <c r="J22" s="465" t="str">
        <f t="shared" ref="J22:AM22" si="4" xml:space="preserve">
IF(OR(J21="",J21=0),"",J20/J21)</f>
        <v/>
      </c>
      <c r="K22" s="465" t="str">
        <f t="shared" si="4"/>
        <v/>
      </c>
      <c r="L22" s="465" t="str">
        <f t="shared" si="4"/>
        <v/>
      </c>
      <c r="M22" s="465" t="str">
        <f t="shared" si="4"/>
        <v/>
      </c>
      <c r="N22" s="465" t="str">
        <f t="shared" si="4"/>
        <v/>
      </c>
      <c r="O22" s="465" t="str">
        <f t="shared" si="4"/>
        <v/>
      </c>
      <c r="P22" s="465" t="str">
        <f t="shared" si="4"/>
        <v/>
      </c>
      <c r="Q22" s="465" t="str">
        <f t="shared" si="4"/>
        <v/>
      </c>
      <c r="R22" s="465" t="str">
        <f t="shared" si="4"/>
        <v/>
      </c>
      <c r="S22" s="465" t="str">
        <f t="shared" si="4"/>
        <v/>
      </c>
      <c r="T22" s="465" t="str">
        <f t="shared" si="4"/>
        <v/>
      </c>
      <c r="U22" s="465" t="str">
        <f t="shared" si="4"/>
        <v/>
      </c>
      <c r="V22" s="465" t="str">
        <f t="shared" si="4"/>
        <v/>
      </c>
      <c r="W22" s="465" t="str">
        <f t="shared" si="4"/>
        <v/>
      </c>
      <c r="X22" s="465" t="str">
        <f t="shared" si="4"/>
        <v/>
      </c>
      <c r="Y22" s="465" t="str">
        <f t="shared" si="4"/>
        <v/>
      </c>
      <c r="Z22" s="465" t="str">
        <f t="shared" si="4"/>
        <v/>
      </c>
      <c r="AA22" s="465"/>
      <c r="AB22" s="465" t="str">
        <f t="shared" si="4"/>
        <v/>
      </c>
      <c r="AC22" s="465" t="str">
        <f t="shared" si="4"/>
        <v/>
      </c>
      <c r="AD22" s="465" t="str">
        <f t="shared" si="4"/>
        <v/>
      </c>
      <c r="AE22" s="465" t="str">
        <f t="shared" si="4"/>
        <v/>
      </c>
      <c r="AF22" s="465" t="str">
        <f t="shared" si="4"/>
        <v/>
      </c>
      <c r="AG22" s="465" t="str">
        <f t="shared" si="4"/>
        <v/>
      </c>
      <c r="AH22" s="465" t="str">
        <f t="shared" si="4"/>
        <v/>
      </c>
      <c r="AI22" s="465" t="str">
        <f t="shared" si="4"/>
        <v/>
      </c>
      <c r="AJ22" s="465" t="str">
        <f t="shared" si="4"/>
        <v/>
      </c>
      <c r="AK22" s="465" t="str">
        <f t="shared" si="4"/>
        <v/>
      </c>
      <c r="AL22" s="465" t="str">
        <f t="shared" si="4"/>
        <v/>
      </c>
      <c r="AM22" s="466" t="str">
        <f t="shared" si="4"/>
        <v/>
      </c>
      <c r="AN22" s="503"/>
      <c r="AO22" s="503"/>
      <c r="AP22" s="503"/>
      <c r="AQ22" s="503"/>
      <c r="AR22" s="503"/>
      <c r="AS22" s="503"/>
      <c r="AT22" s="855"/>
    </row>
    <row r="23" spans="1:46" ht="15" hidden="1" outlineLevel="1" thickBot="1" x14ac:dyDescent="0.35">
      <c r="A23" s="389" t="s">
        <v>69</v>
      </c>
      <c r="B23" s="405">
        <f xml:space="preserve">
IF(B21="","",B20-B21)</f>
        <v>3761433</v>
      </c>
      <c r="C23" s="406">
        <f t="shared" ref="C23:I23" si="5" xml:space="preserve">
IF(C21="","",C20-C21)</f>
        <v>0</v>
      </c>
      <c r="D23" s="407">
        <f t="shared" si="5"/>
        <v>0</v>
      </c>
      <c r="E23" s="407"/>
      <c r="F23" s="407">
        <f t="shared" si="5"/>
        <v>0</v>
      </c>
      <c r="G23" s="407">
        <f t="shared" si="5"/>
        <v>0</v>
      </c>
      <c r="H23" s="407">
        <f t="shared" si="5"/>
        <v>0</v>
      </c>
      <c r="I23" s="407">
        <f t="shared" si="5"/>
        <v>656290</v>
      </c>
      <c r="J23" s="407">
        <f t="shared" ref="J23:AM23" si="6" xml:space="preserve">
IF(J21="","",J20-J21)</f>
        <v>1217153</v>
      </c>
      <c r="K23" s="407">
        <f t="shared" si="6"/>
        <v>0</v>
      </c>
      <c r="L23" s="407">
        <f t="shared" si="6"/>
        <v>44644</v>
      </c>
      <c r="M23" s="407">
        <f t="shared" si="6"/>
        <v>689705</v>
      </c>
      <c r="N23" s="407">
        <f t="shared" si="6"/>
        <v>943795</v>
      </c>
      <c r="O23" s="407">
        <f t="shared" si="6"/>
        <v>0</v>
      </c>
      <c r="P23" s="407">
        <f t="shared" si="6"/>
        <v>0</v>
      </c>
      <c r="Q23" s="407">
        <f t="shared" si="6"/>
        <v>0</v>
      </c>
      <c r="R23" s="407">
        <f t="shared" si="6"/>
        <v>0</v>
      </c>
      <c r="S23" s="407">
        <f t="shared" si="6"/>
        <v>0</v>
      </c>
      <c r="T23" s="407">
        <f t="shared" si="6"/>
        <v>0</v>
      </c>
      <c r="U23" s="407">
        <f t="shared" si="6"/>
        <v>0</v>
      </c>
      <c r="V23" s="407">
        <f t="shared" si="6"/>
        <v>33306</v>
      </c>
      <c r="W23" s="407">
        <f t="shared" si="6"/>
        <v>0</v>
      </c>
      <c r="X23" s="407">
        <f t="shared" si="6"/>
        <v>0</v>
      </c>
      <c r="Y23" s="407">
        <f t="shared" si="6"/>
        <v>0</v>
      </c>
      <c r="Z23" s="407">
        <f t="shared" si="6"/>
        <v>0</v>
      </c>
      <c r="AA23" s="407"/>
      <c r="AB23" s="407">
        <f t="shared" si="6"/>
        <v>0</v>
      </c>
      <c r="AC23" s="407">
        <f t="shared" si="6"/>
        <v>0</v>
      </c>
      <c r="AD23" s="407">
        <f t="shared" si="6"/>
        <v>0</v>
      </c>
      <c r="AE23" s="407">
        <f t="shared" si="6"/>
        <v>0</v>
      </c>
      <c r="AF23" s="407">
        <f t="shared" si="6"/>
        <v>0</v>
      </c>
      <c r="AG23" s="407">
        <f t="shared" si="6"/>
        <v>0</v>
      </c>
      <c r="AH23" s="407">
        <f t="shared" si="6"/>
        <v>0</v>
      </c>
      <c r="AI23" s="407">
        <f t="shared" si="6"/>
        <v>0</v>
      </c>
      <c r="AJ23" s="407">
        <f t="shared" si="6"/>
        <v>0</v>
      </c>
      <c r="AK23" s="407">
        <f t="shared" si="6"/>
        <v>0</v>
      </c>
      <c r="AL23" s="407">
        <f t="shared" si="6"/>
        <v>0</v>
      </c>
      <c r="AM23" s="408">
        <f t="shared" si="6"/>
        <v>0</v>
      </c>
      <c r="AN23" s="503"/>
      <c r="AO23" s="503"/>
      <c r="AP23" s="503"/>
      <c r="AQ23" s="503"/>
      <c r="AR23" s="503"/>
      <c r="AS23" s="503"/>
      <c r="AT23" s="855"/>
    </row>
    <row r="24" spans="1:46" x14ac:dyDescent="0.3">
      <c r="A24" s="383" t="s">
        <v>240</v>
      </c>
      <c r="B24" s="432" t="s">
        <v>3</v>
      </c>
      <c r="C24" s="856" t="s">
        <v>252</v>
      </c>
      <c r="D24" s="827"/>
      <c r="E24" s="828"/>
      <c r="F24" s="829" t="s">
        <v>350</v>
      </c>
      <c r="G24" s="830"/>
      <c r="H24" s="830"/>
      <c r="I24" s="830"/>
      <c r="J24" s="830"/>
      <c r="K24" s="830"/>
      <c r="L24" s="829" t="s">
        <v>251</v>
      </c>
      <c r="M24" s="828"/>
      <c r="N24" s="828"/>
      <c r="O24" s="828"/>
      <c r="P24" s="828"/>
      <c r="Q24" s="828"/>
      <c r="R24" s="828"/>
      <c r="S24" s="828"/>
      <c r="T24" s="828"/>
      <c r="U24" s="828"/>
      <c r="V24" s="828"/>
      <c r="W24" s="828"/>
      <c r="X24" s="828"/>
      <c r="Y24" s="828"/>
      <c r="Z24" s="828"/>
      <c r="AA24" s="828"/>
      <c r="AB24" s="828"/>
      <c r="AC24" s="828"/>
      <c r="AD24" s="828"/>
      <c r="AE24" s="828"/>
      <c r="AF24" s="828"/>
      <c r="AG24" s="828"/>
      <c r="AH24" s="828"/>
      <c r="AI24" s="828"/>
      <c r="AJ24" s="828"/>
      <c r="AK24" s="828"/>
      <c r="AL24" s="828"/>
      <c r="AM24" s="828"/>
      <c r="AN24" s="828"/>
      <c r="AO24" s="828"/>
      <c r="AP24" s="828"/>
      <c r="AQ24" s="829" t="s">
        <v>351</v>
      </c>
      <c r="AR24" s="828"/>
      <c r="AS24" s="851"/>
      <c r="AT24" s="855"/>
    </row>
    <row r="25" spans="1:46" x14ac:dyDescent="0.3">
      <c r="A25" s="384" t="s">
        <v>94</v>
      </c>
      <c r="B25" s="401">
        <f xml:space="preserve">
SUM(C25:AS25)</f>
        <v>7606</v>
      </c>
      <c r="C25" s="857">
        <f xml:space="preserve">
IF($A$4&lt;=12,SUMIFS('ON Data'!$I:$I,'ON Data'!$D:$D,$A$4,'ON Data'!$E:$E,10),SUMIFS('ON Data'!$I:$I,'ON Data'!$E:$E,10))</f>
        <v>0</v>
      </c>
      <c r="D25" s="831"/>
      <c r="E25" s="832"/>
      <c r="F25" s="833">
        <f xml:space="preserve">
IF($A$4&lt;=12,SUMIFS('ON Data'!K:K,'ON Data'!$D:$D,$A$4,'ON Data'!$E:$E,10),SUMIFS('ON Data'!K:K,'ON Data'!$E:$E,10))</f>
        <v>0</v>
      </c>
      <c r="G25" s="832"/>
      <c r="H25" s="832"/>
      <c r="I25" s="832"/>
      <c r="J25" s="832"/>
      <c r="K25" s="832"/>
      <c r="L25" s="833">
        <f xml:space="preserve">
IF($A$4&lt;=12,SUMIFS('ON Data'!P:P,'ON Data'!$D:$D,$A$4,'ON Data'!$E:$E,10),SUMIFS('ON Data'!P:P,'ON Data'!$E:$E,10))</f>
        <v>7606</v>
      </c>
      <c r="M25" s="832"/>
      <c r="N25" s="832"/>
      <c r="O25" s="832"/>
      <c r="P25" s="832"/>
      <c r="Q25" s="832"/>
      <c r="R25" s="832"/>
      <c r="S25" s="832"/>
      <c r="T25" s="832"/>
      <c r="U25" s="832"/>
      <c r="V25" s="832"/>
      <c r="W25" s="832"/>
      <c r="X25" s="832"/>
      <c r="Y25" s="832"/>
      <c r="Z25" s="832"/>
      <c r="AA25" s="832"/>
      <c r="AB25" s="832"/>
      <c r="AC25" s="832"/>
      <c r="AD25" s="832"/>
      <c r="AE25" s="832"/>
      <c r="AF25" s="832"/>
      <c r="AG25" s="832"/>
      <c r="AH25" s="832"/>
      <c r="AI25" s="832"/>
      <c r="AJ25" s="832"/>
      <c r="AK25" s="832"/>
      <c r="AL25" s="832"/>
      <c r="AM25" s="832"/>
      <c r="AN25" s="832"/>
      <c r="AO25" s="832"/>
      <c r="AP25" s="832"/>
      <c r="AQ25" s="833">
        <f xml:space="preserve">
IF($A$4&lt;=12,SUMIFS('ON Data'!AW:AW,'ON Data'!$D:$D,$A$4,'ON Data'!$E:$E,10),SUMIFS('ON Data'!AW:AW,'ON Data'!$E:$E,10))</f>
        <v>0</v>
      </c>
      <c r="AR25" s="832"/>
      <c r="AS25" s="852"/>
      <c r="AT25" s="855"/>
    </row>
    <row r="26" spans="1:46" x14ac:dyDescent="0.3">
      <c r="A26" s="390" t="s">
        <v>250</v>
      </c>
      <c r="B26" s="412">
        <f xml:space="preserve">
SUM(C26:AS26)</f>
        <v>8728.644762319318</v>
      </c>
      <c r="C26" s="857">
        <f xml:space="preserve">
IF($A$4&lt;=12,SUMIFS('ON Data'!$I:$I,'ON Data'!$D:$D,$A$4,'ON Data'!$E:$E,11),SUMIFS('ON Data'!$I:$I,'ON Data'!$E:$E,11))</f>
        <v>0</v>
      </c>
      <c r="D26" s="831"/>
      <c r="E26" s="832"/>
      <c r="F26" s="833">
        <f xml:space="preserve">
IF($A$4&lt;=12,SUMIFS('ON Data'!K:K,'ON Data'!$D:$D,$A$4,'ON Data'!$E:$E,11),SUMIFS('ON Data'!K:K,'ON Data'!$E:$E,11))</f>
        <v>4228.644762319318</v>
      </c>
      <c r="G26" s="832"/>
      <c r="H26" s="832"/>
      <c r="I26" s="832"/>
      <c r="J26" s="832"/>
      <c r="K26" s="832"/>
      <c r="L26" s="834">
        <f xml:space="preserve">
IF($A$4&lt;=12,SUMIFS('ON Data'!P:P,'ON Data'!$D:$D,$A$4,'ON Data'!$E:$E,11),SUMIFS('ON Data'!P:P,'ON Data'!$E:$E,11))</f>
        <v>4500</v>
      </c>
      <c r="M26" s="835"/>
      <c r="N26" s="835"/>
      <c r="O26" s="835"/>
      <c r="P26" s="835"/>
      <c r="Q26" s="835"/>
      <c r="R26" s="835"/>
      <c r="S26" s="835"/>
      <c r="T26" s="835"/>
      <c r="U26" s="835"/>
      <c r="V26" s="835"/>
      <c r="W26" s="835"/>
      <c r="X26" s="835"/>
      <c r="Y26" s="835"/>
      <c r="Z26" s="835"/>
      <c r="AA26" s="835"/>
      <c r="AB26" s="835"/>
      <c r="AC26" s="835"/>
      <c r="AD26" s="835"/>
      <c r="AE26" s="835"/>
      <c r="AF26" s="835"/>
      <c r="AG26" s="835"/>
      <c r="AH26" s="835"/>
      <c r="AI26" s="835"/>
      <c r="AJ26" s="835"/>
      <c r="AK26" s="835"/>
      <c r="AL26" s="835"/>
      <c r="AM26" s="835"/>
      <c r="AN26" s="835"/>
      <c r="AO26" s="835"/>
      <c r="AP26" s="835"/>
      <c r="AQ26" s="834">
        <f xml:space="preserve">
IF($A$4&lt;=12,SUMIFS('ON Data'!AW:AW,'ON Data'!$D:$D,$A$4,'ON Data'!$E:$E,11),SUMIFS('ON Data'!AW:AW,'ON Data'!$E:$E,11))</f>
        <v>0</v>
      </c>
      <c r="AR26" s="835"/>
      <c r="AS26" s="853"/>
      <c r="AT26" s="855"/>
    </row>
    <row r="27" spans="1:46" x14ac:dyDescent="0.3">
      <c r="A27" s="390" t="s">
        <v>96</v>
      </c>
      <c r="B27" s="433">
        <f xml:space="preserve">
IF(B26=0,0,B25/B26)</f>
        <v>0.87138384103272681</v>
      </c>
      <c r="C27" s="858">
        <f xml:space="preserve">
IF(C26=0,0,C25/C26)</f>
        <v>0</v>
      </c>
      <c r="D27" s="831"/>
      <c r="E27" s="832"/>
      <c r="F27" s="836">
        <f xml:space="preserve">
IF(F26=0,0,F25/F26)</f>
        <v>0</v>
      </c>
      <c r="G27" s="832"/>
      <c r="H27" s="832"/>
      <c r="I27" s="832"/>
      <c r="J27" s="832"/>
      <c r="K27" s="832"/>
      <c r="L27" s="836">
        <f xml:space="preserve">
IF(L26=0,0,L25/L26)</f>
        <v>1.6902222222222223</v>
      </c>
      <c r="M27" s="832"/>
      <c r="N27" s="832"/>
      <c r="O27" s="832"/>
      <c r="P27" s="832"/>
      <c r="Q27" s="832"/>
      <c r="R27" s="832"/>
      <c r="S27" s="832"/>
      <c r="T27" s="832"/>
      <c r="U27" s="832"/>
      <c r="V27" s="832"/>
      <c r="W27" s="832"/>
      <c r="X27" s="832"/>
      <c r="Y27" s="832"/>
      <c r="Z27" s="832"/>
      <c r="AA27" s="832"/>
      <c r="AB27" s="832"/>
      <c r="AC27" s="832"/>
      <c r="AD27" s="832"/>
      <c r="AE27" s="832"/>
      <c r="AF27" s="832"/>
      <c r="AG27" s="832"/>
      <c r="AH27" s="832"/>
      <c r="AI27" s="832"/>
      <c r="AJ27" s="832"/>
      <c r="AK27" s="832"/>
      <c r="AL27" s="832"/>
      <c r="AM27" s="832"/>
      <c r="AN27" s="832"/>
      <c r="AO27" s="832"/>
      <c r="AP27" s="832"/>
      <c r="AQ27" s="836">
        <f xml:space="preserve">
IF(AQ26=0,0,AQ25/AQ26)</f>
        <v>0</v>
      </c>
      <c r="AR27" s="832"/>
      <c r="AS27" s="852"/>
      <c r="AT27" s="855"/>
    </row>
    <row r="28" spans="1:46" ht="15" thickBot="1" x14ac:dyDescent="0.35">
      <c r="A28" s="390" t="s">
        <v>249</v>
      </c>
      <c r="B28" s="412">
        <f xml:space="preserve">
SUM(C28:AS28)</f>
        <v>1122.644762319318</v>
      </c>
      <c r="C28" s="859">
        <f xml:space="preserve">
C26-C25</f>
        <v>0</v>
      </c>
      <c r="D28" s="837"/>
      <c r="E28" s="838"/>
      <c r="F28" s="839">
        <f xml:space="preserve">
F26-F25</f>
        <v>4228.644762319318</v>
      </c>
      <c r="G28" s="838"/>
      <c r="H28" s="838"/>
      <c r="I28" s="838"/>
      <c r="J28" s="838"/>
      <c r="K28" s="838"/>
      <c r="L28" s="839">
        <f xml:space="preserve">
L26-L25</f>
        <v>-3106</v>
      </c>
      <c r="M28" s="838"/>
      <c r="N28" s="838"/>
      <c r="O28" s="838"/>
      <c r="P28" s="838"/>
      <c r="Q28" s="838"/>
      <c r="R28" s="838"/>
      <c r="S28" s="838"/>
      <c r="T28" s="838"/>
      <c r="U28" s="838"/>
      <c r="V28" s="838"/>
      <c r="W28" s="838"/>
      <c r="X28" s="838"/>
      <c r="Y28" s="838"/>
      <c r="Z28" s="838"/>
      <c r="AA28" s="838"/>
      <c r="AB28" s="838"/>
      <c r="AC28" s="838"/>
      <c r="AD28" s="838"/>
      <c r="AE28" s="838"/>
      <c r="AF28" s="838"/>
      <c r="AG28" s="838"/>
      <c r="AH28" s="838"/>
      <c r="AI28" s="838"/>
      <c r="AJ28" s="838"/>
      <c r="AK28" s="838"/>
      <c r="AL28" s="838"/>
      <c r="AM28" s="838"/>
      <c r="AN28" s="838"/>
      <c r="AO28" s="838"/>
      <c r="AP28" s="838"/>
      <c r="AQ28" s="839">
        <f xml:space="preserve">
AQ26-AQ25</f>
        <v>0</v>
      </c>
      <c r="AR28" s="838"/>
      <c r="AS28" s="854"/>
      <c r="AT28" s="855"/>
    </row>
    <row r="29" spans="1:46" x14ac:dyDescent="0.3">
      <c r="A29" s="391"/>
      <c r="B29" s="391"/>
      <c r="C29" s="392"/>
      <c r="D29" s="391"/>
      <c r="E29" s="391"/>
      <c r="F29" s="391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1"/>
      <c r="AJ29" s="391"/>
      <c r="AK29" s="391"/>
      <c r="AL29" s="391"/>
      <c r="AM29" s="391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247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29" t="s">
        <v>244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</row>
    <row r="33" spans="1:1" x14ac:dyDescent="0.3">
      <c r="A33" s="431" t="s">
        <v>346</v>
      </c>
    </row>
    <row r="34" spans="1:1" x14ac:dyDescent="0.3">
      <c r="A34" s="431" t="s">
        <v>347</v>
      </c>
    </row>
    <row r="35" spans="1:1" x14ac:dyDescent="0.3">
      <c r="A35" s="431" t="s">
        <v>348</v>
      </c>
    </row>
    <row r="36" spans="1:1" x14ac:dyDescent="0.3">
      <c r="A36" s="431" t="s">
        <v>349</v>
      </c>
    </row>
    <row r="37" spans="1:1" x14ac:dyDescent="0.3">
      <c r="A37" s="431" t="s">
        <v>253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29" priority="12" operator="greaterThan">
      <formula>1</formula>
    </cfRule>
  </conditionalFormatting>
  <conditionalFormatting sqref="C28">
    <cfRule type="cellIs" dxfId="28" priority="11" operator="lessThan">
      <formula>0</formula>
    </cfRule>
  </conditionalFormatting>
  <conditionalFormatting sqref="B22:AM22">
    <cfRule type="cellIs" dxfId="27" priority="10" operator="greaterThan">
      <formula>1</formula>
    </cfRule>
  </conditionalFormatting>
  <conditionalFormatting sqref="B23:AM23">
    <cfRule type="cellIs" dxfId="26" priority="9" operator="greaterThan">
      <formula>0</formula>
    </cfRule>
  </conditionalFormatting>
  <conditionalFormatting sqref="L28">
    <cfRule type="cellIs" dxfId="25" priority="5" operator="lessThan">
      <formula>0</formula>
    </cfRule>
  </conditionalFormatting>
  <conditionalFormatting sqref="L27">
    <cfRule type="cellIs" dxfId="24" priority="6" operator="greaterThan">
      <formula>1</formula>
    </cfRule>
  </conditionalFormatting>
  <conditionalFormatting sqref="F27">
    <cfRule type="cellIs" dxfId="23" priority="4" operator="greaterThan">
      <formula>1</formula>
    </cfRule>
  </conditionalFormatting>
  <conditionalFormatting sqref="F28">
    <cfRule type="cellIs" dxfId="22" priority="3" operator="lessThan">
      <formula>0</formula>
    </cfRule>
  </conditionalFormatting>
  <conditionalFormatting sqref="AQ28">
    <cfRule type="cellIs" dxfId="21" priority="1" operator="lessThan">
      <formula>0</formula>
    </cfRule>
  </conditionalFormatting>
  <conditionalFormatting sqref="AQ27">
    <cfRule type="cellIs" dxfId="2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8" t="s">
        <v>151</v>
      </c>
      <c r="B1" s="518"/>
      <c r="C1" s="519"/>
      <c r="D1" s="519"/>
      <c r="E1" s="519"/>
    </row>
    <row r="2" spans="1:5" ht="14.4" customHeight="1" thickBot="1" x14ac:dyDescent="0.35">
      <c r="A2" s="374" t="s">
        <v>353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6935.0257271813271</v>
      </c>
      <c r="D4" s="280">
        <f ca="1">IF(ISERROR(VLOOKUP("Náklady celkem",INDIRECT("HI!$A:$G"),5,0)),0,VLOOKUP("Náklady celkem",INDIRECT("HI!$A:$G"),5,0))</f>
        <v>7843.5947100000003</v>
      </c>
      <c r="E4" s="281">
        <f ca="1">IF(C4=0,0,D4/C4)</f>
        <v>1.1310116239738814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347.33333333333348</v>
      </c>
      <c r="D7" s="288">
        <f>IF(ISERROR(HI!E5),"",HI!E5)</f>
        <v>139.81229000000002</v>
      </c>
      <c r="E7" s="285">
        <f t="shared" ref="E7:E15" si="0">IF(C7=0,0,D7/C7)</f>
        <v>0.40253058541266784</v>
      </c>
    </row>
    <row r="8" spans="1:5" ht="14.4" customHeight="1" x14ac:dyDescent="0.3">
      <c r="A8" s="458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1</v>
      </c>
      <c r="E8" s="285">
        <f t="shared" si="0"/>
        <v>1.1111111111111112</v>
      </c>
    </row>
    <row r="9" spans="1:5" ht="14.4" customHeight="1" x14ac:dyDescent="0.3">
      <c r="A9" s="458" t="str">
        <f>HYPERLINK("#'LŽ Statim'!A1","Podíl statimových žádanek (max. 30%)")</f>
        <v>Podíl statimových žádanek (max. 30%)</v>
      </c>
      <c r="B9" s="456" t="s">
        <v>291</v>
      </c>
      <c r="C9" s="457">
        <v>0.3</v>
      </c>
      <c r="D9" s="457">
        <f>IF('LŽ Statim'!G3="",0,'LŽ Statim'!G3)</f>
        <v>0.17712177121771217</v>
      </c>
      <c r="E9" s="285">
        <f>IF(C9=0,0,D9/C9)</f>
        <v>0.59040590405904059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58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0.39735991762889789</v>
      </c>
      <c r="E11" s="285">
        <f t="shared" si="0"/>
        <v>0.66226652938149655</v>
      </c>
    </row>
    <row r="12" spans="1:5" ht="14.4" customHeight="1" x14ac:dyDescent="0.3">
      <c r="A12" s="458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0.92064894171993794</v>
      </c>
      <c r="E12" s="285">
        <f t="shared" si="0"/>
        <v>1.1508111771499223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528.29092463839572</v>
      </c>
      <c r="D15" s="288">
        <f>IF(ISERROR(HI!E6),"",HI!E6)</f>
        <v>650.78781000000004</v>
      </c>
      <c r="E15" s="285">
        <f t="shared" si="0"/>
        <v>1.2318739157698968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4655.3333333333339</v>
      </c>
      <c r="D16" s="284">
        <f ca="1">IF(ISERROR(VLOOKUP("Osobní náklady (Kč) *",INDIRECT("HI!$A:$G"),5,0)),0,VLOOKUP("Osobní náklady (Kč) *",INDIRECT("HI!$A:$G"),5,0))</f>
        <v>5095.8871100000006</v>
      </c>
      <c r="E16" s="285">
        <f ca="1">IF(C16=0,0,D16/C16)</f>
        <v>1.0946342066447086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9974.6713299999992</v>
      </c>
      <c r="D18" s="303">
        <f ca="1">IF(ISERROR(VLOOKUP("Výnosy celkem",INDIRECT("HI!$A:$G"),5,0)),0,VLOOKUP("Výnosy celkem",INDIRECT("HI!$A:$G"),5,0))</f>
        <v>9858.3598000000002</v>
      </c>
      <c r="E18" s="304">
        <f t="shared" ref="E18:E31" ca="1" si="1">IF(C18=0,0,D18/C18)</f>
        <v>0.9883393120282391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3804.1513300000001</v>
      </c>
      <c r="D19" s="284">
        <f ca="1">IF(ISERROR(VLOOKUP("Ambulance *",INDIRECT("HI!$A:$G"),5,0)),0,VLOOKUP("Ambulance *",INDIRECT("HI!$A:$G"),5,0))</f>
        <v>3771.659799999999</v>
      </c>
      <c r="E19" s="285">
        <f t="shared" ca="1" si="1"/>
        <v>0.99145892810736291</v>
      </c>
    </row>
    <row r="20" spans="1:5" ht="14.4" customHeight="1" x14ac:dyDescent="0.3">
      <c r="A20" s="494" t="str">
        <f>HYPERLINK("#'ZV Vykáz.-A'!A1","Zdravotní výkony vykázané u ambulantních pacientů (min. 100 % 2016)")</f>
        <v>Zdravotní výkony vykázané u ambulantních pacientů (min. 100 % 2016)</v>
      </c>
      <c r="B20" s="495" t="s">
        <v>153</v>
      </c>
      <c r="C20" s="289">
        <v>1</v>
      </c>
      <c r="D20" s="289">
        <f>IF(ISERROR(VLOOKUP("Celkem:",'ZV Vykáz.-A'!$A:$AB,10,0)),"",VLOOKUP("Celkem:",'ZV Vykáz.-A'!$A:$AB,10,0))</f>
        <v>0.99145892810736291</v>
      </c>
      <c r="E20" s="285">
        <f t="shared" si="1"/>
        <v>0.99145892810736291</v>
      </c>
    </row>
    <row r="21" spans="1:5" ht="14.4" customHeight="1" x14ac:dyDescent="0.3">
      <c r="A21" s="492" t="str">
        <f>HYPERLINK("#'ZV Vykáz.-A'!A1","Specializovaná ambulantní péče")</f>
        <v>Specializovaná ambulantní péče</v>
      </c>
      <c r="B21" s="495" t="s">
        <v>153</v>
      </c>
      <c r="C21" s="289">
        <v>1</v>
      </c>
      <c r="D21" s="457">
        <f>IF(ISERROR(VLOOKUP("Specializovaná ambulantní péče",'ZV Vykáz.-A'!$A:$AB,10,0)),"",VLOOKUP("Specializovaná ambulantní péče",'ZV Vykáz.-A'!$A:$AB,10,0))</f>
        <v>0.99145892810736236</v>
      </c>
      <c r="E21" s="285">
        <f t="shared" si="1"/>
        <v>0.99145892810736236</v>
      </c>
    </row>
    <row r="22" spans="1:5" ht="14.4" customHeight="1" x14ac:dyDescent="0.3">
      <c r="A22" s="492" t="str">
        <f>HYPERLINK("#'ZV Vykáz.-A'!A1","Ambulantní péče ve vyjmenovaných odbornostech (§9)")</f>
        <v>Ambulantní péče ve vyjmenovaných odbornostech (§9)</v>
      </c>
      <c r="B22" s="495" t="s">
        <v>153</v>
      </c>
      <c r="C22" s="289">
        <v>1</v>
      </c>
      <c r="D22" s="457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95" t="s">
        <v>155</v>
      </c>
      <c r="C23" s="289">
        <v>0.85</v>
      </c>
      <c r="D23" s="289">
        <f>IF(ISERROR(VLOOKUP("Celkem:",'ZV Vykáz.-H'!$A:$S,7,0)),"",VLOOKUP("Celkem:",'ZV Vykáz.-H'!$A:$S,7,0))</f>
        <v>0.85486229095556598</v>
      </c>
      <c r="E23" s="285">
        <f t="shared" si="1"/>
        <v>1.005720342300666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6170.5199999999995</v>
      </c>
      <c r="D24" s="284">
        <f ca="1">IF(ISERROR(VLOOKUP("Hospitalizace *",INDIRECT("HI!$A:$G"),5,0)),0,VLOOKUP("Hospitalizace *",INDIRECT("HI!$A:$G"),5,0))</f>
        <v>6086.7000000000007</v>
      </c>
      <c r="E24" s="285">
        <f ca="1">IF(C24=0,0,D24/C24)</f>
        <v>0.9864160556970889</v>
      </c>
    </row>
    <row r="25" spans="1:5" ht="14.4" customHeight="1" x14ac:dyDescent="0.3">
      <c r="A25" s="494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0.98641605569708879</v>
      </c>
      <c r="E25" s="285">
        <f t="shared" si="1"/>
        <v>0.98641605569708879</v>
      </c>
    </row>
    <row r="26" spans="1:5" ht="14.4" customHeight="1" x14ac:dyDescent="0.3">
      <c r="A26" s="493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0.98641605569708879</v>
      </c>
      <c r="E26" s="285">
        <f t="shared" si="1"/>
        <v>0.98641605569708879</v>
      </c>
    </row>
    <row r="27" spans="1:5" ht="14.4" customHeight="1" x14ac:dyDescent="0.3">
      <c r="A27" s="493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92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0.93421052631578949</v>
      </c>
      <c r="E29" s="285">
        <f t="shared" si="1"/>
        <v>0.9833795013850416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0.82564102564102559</v>
      </c>
      <c r="E30" s="285">
        <f t="shared" si="1"/>
        <v>0.82564102564102559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0.92283211139417753</v>
      </c>
      <c r="D31" s="289">
        <f>IF(ISERROR(VLOOKUP("Celkem:",'ZV Vyžád.'!$A:$M,7,0)),"",VLOOKUP("Celkem:",'ZV Vyžád.'!$A:$M,7,0))</f>
        <v>0.78557302812595542</v>
      </c>
      <c r="E31" s="285">
        <f t="shared" si="1"/>
        <v>0.85126321291436569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2" operator="lessThan">
      <formula>1</formula>
    </cfRule>
    <cfRule type="iconSet" priority="23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2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1" operator="lessThan">
      <formula>1</formula>
    </cfRule>
  </conditionalFormatting>
  <conditionalFormatting sqref="E30:E31 E4 E7 E15 E22:E23">
    <cfRule type="cellIs" dxfId="86" priority="25" operator="greaterThan">
      <formula>1</formula>
    </cfRule>
    <cfRule type="iconSet" priority="2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1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1"/>
  <sheetViews>
    <sheetView showGridLines="0" showRowColHeader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1900</v>
      </c>
    </row>
    <row r="2" spans="1:49" x14ac:dyDescent="0.3">
      <c r="A2" s="374" t="s">
        <v>353</v>
      </c>
    </row>
    <row r="3" spans="1:49" x14ac:dyDescent="0.3">
      <c r="A3" s="370" t="s">
        <v>212</v>
      </c>
      <c r="B3" s="395">
        <v>2017</v>
      </c>
      <c r="D3" s="371">
        <f>MAX(D5:D1048576)</f>
        <v>2</v>
      </c>
      <c r="F3" s="371">
        <f>SUMIF($E5:$E1048576,"&lt;10",F5:F1048576)</f>
        <v>3812787.2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54498</v>
      </c>
      <c r="J3" s="371">
        <f t="shared" si="0"/>
        <v>0</v>
      </c>
      <c r="K3" s="371">
        <f t="shared" si="0"/>
        <v>0</v>
      </c>
      <c r="L3" s="371">
        <f t="shared" si="0"/>
        <v>0</v>
      </c>
      <c r="M3" s="371">
        <f t="shared" si="0"/>
        <v>665031.6</v>
      </c>
      <c r="N3" s="371">
        <f t="shared" si="0"/>
        <v>1234880.1000000001</v>
      </c>
      <c r="O3" s="371">
        <f t="shared" si="0"/>
        <v>0</v>
      </c>
      <c r="P3" s="371">
        <f t="shared" si="0"/>
        <v>44966</v>
      </c>
      <c r="Q3" s="371">
        <f t="shared" si="0"/>
        <v>693941.5</v>
      </c>
      <c r="R3" s="371">
        <f t="shared" si="0"/>
        <v>948908.5</v>
      </c>
      <c r="S3" s="371">
        <f t="shared" si="0"/>
        <v>0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33487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2</v>
      </c>
      <c r="AR3" s="371">
        <f t="shared" si="0"/>
        <v>0</v>
      </c>
      <c r="AS3" s="371">
        <f t="shared" si="0"/>
        <v>0</v>
      </c>
      <c r="AT3" s="371">
        <f t="shared" si="0"/>
        <v>137072.5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5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5">
        <v>2</v>
      </c>
      <c r="C5" s="370">
        <v>25</v>
      </c>
      <c r="D5" s="370">
        <v>1</v>
      </c>
      <c r="E5" s="370">
        <v>1</v>
      </c>
      <c r="F5" s="370">
        <v>35.049999999999997</v>
      </c>
      <c r="G5" s="370">
        <v>0</v>
      </c>
      <c r="H5" s="370">
        <v>0</v>
      </c>
      <c r="I5" s="370">
        <v>1</v>
      </c>
      <c r="J5" s="370">
        <v>0</v>
      </c>
      <c r="K5" s="370">
        <v>0</v>
      </c>
      <c r="L5" s="370">
        <v>0</v>
      </c>
      <c r="M5" s="370">
        <v>2.85</v>
      </c>
      <c r="N5" s="370">
        <v>5.9500000000000011</v>
      </c>
      <c r="O5" s="370">
        <v>0</v>
      </c>
      <c r="P5" s="370">
        <v>1</v>
      </c>
      <c r="Q5" s="370">
        <v>8.75</v>
      </c>
      <c r="R5" s="370">
        <v>11</v>
      </c>
      <c r="S5" s="370">
        <v>0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0.5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1</v>
      </c>
      <c r="AR5" s="370">
        <v>0</v>
      </c>
      <c r="AS5" s="370">
        <v>0</v>
      </c>
      <c r="AT5" s="370">
        <v>3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5">
        <v>3</v>
      </c>
      <c r="C6" s="370">
        <v>25</v>
      </c>
      <c r="D6" s="370">
        <v>1</v>
      </c>
      <c r="E6" s="370">
        <v>2</v>
      </c>
      <c r="F6" s="370">
        <v>5497.4</v>
      </c>
      <c r="G6" s="370">
        <v>0</v>
      </c>
      <c r="H6" s="370">
        <v>0</v>
      </c>
      <c r="I6" s="370">
        <v>176</v>
      </c>
      <c r="J6" s="370">
        <v>0</v>
      </c>
      <c r="K6" s="370">
        <v>0</v>
      </c>
      <c r="L6" s="370">
        <v>0</v>
      </c>
      <c r="M6" s="370">
        <v>427.2</v>
      </c>
      <c r="N6" s="370">
        <v>875.2</v>
      </c>
      <c r="O6" s="370">
        <v>0</v>
      </c>
      <c r="P6" s="370">
        <v>168</v>
      </c>
      <c r="Q6" s="370">
        <v>1370</v>
      </c>
      <c r="R6" s="370">
        <v>1876</v>
      </c>
      <c r="S6" s="370">
        <v>0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88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0</v>
      </c>
      <c r="AR6" s="370">
        <v>0</v>
      </c>
      <c r="AS6" s="370">
        <v>0</v>
      </c>
      <c r="AT6" s="370">
        <v>517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5">
        <v>4</v>
      </c>
      <c r="C7" s="370">
        <v>25</v>
      </c>
      <c r="D7" s="370">
        <v>1</v>
      </c>
      <c r="E7" s="370">
        <v>3</v>
      </c>
      <c r="F7" s="370">
        <v>253.8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0</v>
      </c>
      <c r="M7" s="370">
        <v>116.5</v>
      </c>
      <c r="N7" s="370">
        <v>131.30000000000001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6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5">
        <v>5</v>
      </c>
      <c r="C8" s="370">
        <v>25</v>
      </c>
      <c r="D8" s="370">
        <v>1</v>
      </c>
      <c r="E8" s="370">
        <v>4</v>
      </c>
      <c r="F8" s="370">
        <v>157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v>0</v>
      </c>
      <c r="M8" s="370">
        <v>34</v>
      </c>
      <c r="N8" s="370">
        <v>105</v>
      </c>
      <c r="O8" s="370">
        <v>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18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5">
        <v>6</v>
      </c>
      <c r="C9" s="370">
        <v>25</v>
      </c>
      <c r="D9" s="370">
        <v>1</v>
      </c>
      <c r="E9" s="370">
        <v>5</v>
      </c>
      <c r="F9" s="370">
        <v>1419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0</v>
      </c>
      <c r="M9" s="370">
        <v>463</v>
      </c>
      <c r="N9" s="370">
        <v>256</v>
      </c>
      <c r="O9" s="370">
        <v>0</v>
      </c>
      <c r="P9" s="370">
        <v>0</v>
      </c>
      <c r="Q9" s="370">
        <v>288</v>
      </c>
      <c r="R9" s="370">
        <v>412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5">
        <v>7</v>
      </c>
      <c r="C10" s="370">
        <v>25</v>
      </c>
      <c r="D10" s="370">
        <v>1</v>
      </c>
      <c r="E10" s="370">
        <v>6</v>
      </c>
      <c r="F10" s="370">
        <v>1908811</v>
      </c>
      <c r="G10" s="370">
        <v>0</v>
      </c>
      <c r="H10" s="370">
        <v>0</v>
      </c>
      <c r="I10" s="370">
        <v>27080</v>
      </c>
      <c r="J10" s="370">
        <v>0</v>
      </c>
      <c r="K10" s="370">
        <v>0</v>
      </c>
      <c r="L10" s="370">
        <v>0</v>
      </c>
      <c r="M10" s="370">
        <v>347560</v>
      </c>
      <c r="N10" s="370">
        <v>600275</v>
      </c>
      <c r="O10" s="370">
        <v>0</v>
      </c>
      <c r="P10" s="370">
        <v>22373</v>
      </c>
      <c r="Q10" s="370">
        <v>346915</v>
      </c>
      <c r="R10" s="370">
        <v>479534</v>
      </c>
      <c r="S10" s="370">
        <v>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16600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68474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5">
        <v>8</v>
      </c>
      <c r="C11" s="370">
        <v>25</v>
      </c>
      <c r="D11" s="370">
        <v>1</v>
      </c>
      <c r="E11" s="370">
        <v>9</v>
      </c>
      <c r="F11" s="370">
        <v>7820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0</v>
      </c>
      <c r="P11" s="370">
        <v>0</v>
      </c>
      <c r="Q11" s="370">
        <v>0</v>
      </c>
      <c r="R11" s="370">
        <v>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7820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5">
        <v>9</v>
      </c>
      <c r="C12" s="370">
        <v>25</v>
      </c>
      <c r="D12" s="370">
        <v>1</v>
      </c>
      <c r="E12" s="370">
        <v>10</v>
      </c>
      <c r="F12" s="370">
        <v>7606</v>
      </c>
      <c r="G12" s="370">
        <v>0</v>
      </c>
      <c r="H12" s="370">
        <v>0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7606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5">
        <v>10</v>
      </c>
      <c r="C13" s="370">
        <v>25</v>
      </c>
      <c r="D13" s="370">
        <v>1</v>
      </c>
      <c r="E13" s="370">
        <v>11</v>
      </c>
      <c r="F13" s="370">
        <v>4364.322381159659</v>
      </c>
      <c r="G13" s="370">
        <v>0</v>
      </c>
      <c r="H13" s="370">
        <v>0</v>
      </c>
      <c r="I13" s="370">
        <v>0</v>
      </c>
      <c r="J13" s="370">
        <v>0</v>
      </c>
      <c r="K13" s="370">
        <v>2114.322381159659</v>
      </c>
      <c r="L13" s="370">
        <v>0</v>
      </c>
      <c r="M13" s="370">
        <v>0</v>
      </c>
      <c r="N13" s="370">
        <v>0</v>
      </c>
      <c r="O13" s="370">
        <v>0</v>
      </c>
      <c r="P13" s="370">
        <v>2250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5">
        <v>11</v>
      </c>
      <c r="C14" s="370">
        <v>25</v>
      </c>
      <c r="D14" s="370">
        <v>2</v>
      </c>
      <c r="E14" s="370">
        <v>1</v>
      </c>
      <c r="F14" s="370">
        <v>35.049999999999997</v>
      </c>
      <c r="G14" s="370">
        <v>0</v>
      </c>
      <c r="H14" s="370">
        <v>0</v>
      </c>
      <c r="I14" s="370">
        <v>1</v>
      </c>
      <c r="J14" s="370">
        <v>0</v>
      </c>
      <c r="K14" s="370">
        <v>0</v>
      </c>
      <c r="L14" s="370">
        <v>0</v>
      </c>
      <c r="M14" s="370">
        <v>2.85</v>
      </c>
      <c r="N14" s="370">
        <v>5.9500000000000011</v>
      </c>
      <c r="O14" s="370">
        <v>0</v>
      </c>
      <c r="P14" s="370">
        <v>1</v>
      </c>
      <c r="Q14" s="370">
        <v>8.75</v>
      </c>
      <c r="R14" s="370">
        <v>11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0.5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1</v>
      </c>
      <c r="AR14" s="370">
        <v>0</v>
      </c>
      <c r="AS14" s="370">
        <v>0</v>
      </c>
      <c r="AT14" s="370">
        <v>3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5">
        <v>12</v>
      </c>
      <c r="C15" s="370">
        <v>25</v>
      </c>
      <c r="D15" s="370">
        <v>2</v>
      </c>
      <c r="E15" s="370">
        <v>2</v>
      </c>
      <c r="F15" s="370">
        <v>4964.8999999999996</v>
      </c>
      <c r="G15" s="370">
        <v>0</v>
      </c>
      <c r="H15" s="370">
        <v>0</v>
      </c>
      <c r="I15" s="370">
        <v>160</v>
      </c>
      <c r="J15" s="370">
        <v>0</v>
      </c>
      <c r="K15" s="370">
        <v>0</v>
      </c>
      <c r="L15" s="370">
        <v>0</v>
      </c>
      <c r="M15" s="370">
        <v>440</v>
      </c>
      <c r="N15" s="370">
        <v>904.40000000000009</v>
      </c>
      <c r="O15" s="370">
        <v>0</v>
      </c>
      <c r="P15" s="370">
        <v>152</v>
      </c>
      <c r="Q15" s="370">
        <v>1291.5</v>
      </c>
      <c r="R15" s="370">
        <v>1637.5</v>
      </c>
      <c r="S15" s="370">
        <v>0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80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299.5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5">
        <v>2017</v>
      </c>
      <c r="C16" s="370">
        <v>25</v>
      </c>
      <c r="D16" s="370">
        <v>2</v>
      </c>
      <c r="E16" s="370">
        <v>3</v>
      </c>
      <c r="F16" s="370">
        <v>214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0</v>
      </c>
      <c r="M16" s="370">
        <v>66.2</v>
      </c>
      <c r="N16" s="370">
        <v>132.30000000000001</v>
      </c>
      <c r="O16" s="370">
        <v>0</v>
      </c>
      <c r="P16" s="370">
        <v>0</v>
      </c>
      <c r="Q16" s="370">
        <v>9.5</v>
      </c>
      <c r="R16" s="370">
        <v>0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6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25</v>
      </c>
      <c r="D17" s="370">
        <v>2</v>
      </c>
      <c r="E17" s="370">
        <v>4</v>
      </c>
      <c r="F17" s="370">
        <v>153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0</v>
      </c>
      <c r="M17" s="370">
        <v>34</v>
      </c>
      <c r="N17" s="370">
        <v>107</v>
      </c>
      <c r="O17" s="370">
        <v>0</v>
      </c>
      <c r="P17" s="370">
        <v>0</v>
      </c>
      <c r="Q17" s="370">
        <v>0</v>
      </c>
      <c r="R17" s="370">
        <v>0</v>
      </c>
      <c r="S17" s="370">
        <v>0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12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25</v>
      </c>
      <c r="D18" s="370">
        <v>2</v>
      </c>
      <c r="E18" s="370">
        <v>5</v>
      </c>
      <c r="F18" s="370">
        <v>1286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0</v>
      </c>
      <c r="M18" s="370">
        <v>405</v>
      </c>
      <c r="N18" s="370">
        <v>255</v>
      </c>
      <c r="O18" s="370">
        <v>0</v>
      </c>
      <c r="P18" s="370">
        <v>0</v>
      </c>
      <c r="Q18" s="370">
        <v>260</v>
      </c>
      <c r="R18" s="370">
        <v>366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25</v>
      </c>
      <c r="D19" s="370">
        <v>2</v>
      </c>
      <c r="E19" s="370">
        <v>6</v>
      </c>
      <c r="F19" s="370">
        <v>1852622</v>
      </c>
      <c r="G19" s="370">
        <v>0</v>
      </c>
      <c r="H19" s="370">
        <v>0</v>
      </c>
      <c r="I19" s="370">
        <v>27080</v>
      </c>
      <c r="J19" s="370">
        <v>0</v>
      </c>
      <c r="K19" s="370">
        <v>0</v>
      </c>
      <c r="L19" s="370">
        <v>0</v>
      </c>
      <c r="M19" s="370">
        <v>308730</v>
      </c>
      <c r="N19" s="370">
        <v>616878</v>
      </c>
      <c r="O19" s="370">
        <v>0</v>
      </c>
      <c r="P19" s="370">
        <v>22271</v>
      </c>
      <c r="Q19" s="370">
        <v>342790</v>
      </c>
      <c r="R19" s="370">
        <v>464261</v>
      </c>
      <c r="S19" s="370">
        <v>0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16706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0</v>
      </c>
      <c r="AP19" s="370">
        <v>0</v>
      </c>
      <c r="AQ19" s="370">
        <v>0</v>
      </c>
      <c r="AR19" s="370">
        <v>0</v>
      </c>
      <c r="AS19" s="370">
        <v>0</v>
      </c>
      <c r="AT19" s="370">
        <v>53906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25</v>
      </c>
      <c r="D20" s="370">
        <v>2</v>
      </c>
      <c r="E20" s="370">
        <v>9</v>
      </c>
      <c r="F20" s="370">
        <v>29519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6750</v>
      </c>
      <c r="N20" s="370">
        <v>14949</v>
      </c>
      <c r="O20" s="370">
        <v>0</v>
      </c>
      <c r="P20" s="370">
        <v>0</v>
      </c>
      <c r="Q20" s="370">
        <v>1000</v>
      </c>
      <c r="R20" s="370">
        <v>800</v>
      </c>
      <c r="S20" s="370">
        <v>0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0</v>
      </c>
      <c r="AP20" s="370">
        <v>0</v>
      </c>
      <c r="AQ20" s="370">
        <v>0</v>
      </c>
      <c r="AR20" s="370">
        <v>0</v>
      </c>
      <c r="AS20" s="370">
        <v>0</v>
      </c>
      <c r="AT20" s="370">
        <v>6020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25</v>
      </c>
      <c r="D21" s="370">
        <v>2</v>
      </c>
      <c r="E21" s="370">
        <v>11</v>
      </c>
      <c r="F21" s="370">
        <v>4364.322381159659</v>
      </c>
      <c r="G21" s="370">
        <v>0</v>
      </c>
      <c r="H21" s="370">
        <v>0</v>
      </c>
      <c r="I21" s="370">
        <v>0</v>
      </c>
      <c r="J21" s="370">
        <v>0</v>
      </c>
      <c r="K21" s="370">
        <v>2114.322381159659</v>
      </c>
      <c r="L21" s="370">
        <v>0</v>
      </c>
      <c r="M21" s="370">
        <v>0</v>
      </c>
      <c r="N21" s="370">
        <v>0</v>
      </c>
      <c r="O21" s="370">
        <v>0</v>
      </c>
      <c r="P21" s="370">
        <v>2250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592" t="s">
        <v>1906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</row>
    <row r="2" spans="1:28" ht="14.4" customHeight="1" thickBot="1" x14ac:dyDescent="0.35">
      <c r="A2" s="374" t="s">
        <v>353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3432454.6000000015</v>
      </c>
      <c r="C3" s="344">
        <f t="shared" ref="C3:Z3" si="0">SUBTOTAL(9,C6:C1048576)</f>
        <v>14</v>
      </c>
      <c r="D3" s="344"/>
      <c r="E3" s="344">
        <f>SUBTOTAL(9,E6:E1048576)/4</f>
        <v>3804151.33</v>
      </c>
      <c r="F3" s="344"/>
      <c r="G3" s="344">
        <f t="shared" si="0"/>
        <v>13</v>
      </c>
      <c r="H3" s="344">
        <f>SUBTOTAL(9,H6:H1048576)/4</f>
        <v>3771659.7999999989</v>
      </c>
      <c r="I3" s="347">
        <f>IF(B3&lt;&gt;0,H3/B3,"")</f>
        <v>1.098822923979824</v>
      </c>
      <c r="J3" s="345">
        <f>IF(E3&lt;&gt;0,H3/E3,"")</f>
        <v>0.99145892810736291</v>
      </c>
      <c r="K3" s="346">
        <f t="shared" si="0"/>
        <v>34466.679999999993</v>
      </c>
      <c r="L3" s="346"/>
      <c r="M3" s="344">
        <f t="shared" si="0"/>
        <v>1.4294685678441554</v>
      </c>
      <c r="N3" s="344">
        <f t="shared" si="0"/>
        <v>75829.399999999994</v>
      </c>
      <c r="O3" s="344"/>
      <c r="P3" s="344">
        <f t="shared" si="0"/>
        <v>3</v>
      </c>
      <c r="Q3" s="344">
        <f t="shared" si="0"/>
        <v>99317.82</v>
      </c>
      <c r="R3" s="347">
        <f>IF(K3&lt;&gt;0,Q3/K3,"")</f>
        <v>2.8815603939805059</v>
      </c>
      <c r="S3" s="347">
        <f>IF(N3&lt;&gt;0,Q3/N3,"")</f>
        <v>1.3097534729273872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593" t="s">
        <v>296</v>
      </c>
      <c r="B4" s="594" t="s">
        <v>123</v>
      </c>
      <c r="C4" s="595"/>
      <c r="D4" s="596"/>
      <c r="E4" s="595"/>
      <c r="F4" s="596"/>
      <c r="G4" s="595"/>
      <c r="H4" s="595"/>
      <c r="I4" s="596"/>
      <c r="J4" s="597"/>
      <c r="K4" s="594" t="s">
        <v>124</v>
      </c>
      <c r="L4" s="596"/>
      <c r="M4" s="595"/>
      <c r="N4" s="595"/>
      <c r="O4" s="596"/>
      <c r="P4" s="595"/>
      <c r="Q4" s="595"/>
      <c r="R4" s="596"/>
      <c r="S4" s="597"/>
      <c r="T4" s="594" t="s">
        <v>125</v>
      </c>
      <c r="U4" s="596"/>
      <c r="V4" s="595"/>
      <c r="W4" s="595"/>
      <c r="X4" s="596"/>
      <c r="Y4" s="595"/>
      <c r="Z4" s="595"/>
      <c r="AA4" s="596"/>
      <c r="AB4" s="597"/>
    </row>
    <row r="5" spans="1:28" ht="14.4" customHeight="1" thickBot="1" x14ac:dyDescent="0.35">
      <c r="A5" s="860"/>
      <c r="B5" s="861">
        <v>2015</v>
      </c>
      <c r="C5" s="862"/>
      <c r="D5" s="862"/>
      <c r="E5" s="862">
        <v>2016</v>
      </c>
      <c r="F5" s="862"/>
      <c r="G5" s="862"/>
      <c r="H5" s="862">
        <v>2017</v>
      </c>
      <c r="I5" s="863" t="s">
        <v>332</v>
      </c>
      <c r="J5" s="864" t="s">
        <v>2</v>
      </c>
      <c r="K5" s="861">
        <v>2015</v>
      </c>
      <c r="L5" s="862"/>
      <c r="M5" s="862"/>
      <c r="N5" s="862">
        <v>2016</v>
      </c>
      <c r="O5" s="862"/>
      <c r="P5" s="862"/>
      <c r="Q5" s="862">
        <v>2017</v>
      </c>
      <c r="R5" s="863" t="s">
        <v>332</v>
      </c>
      <c r="S5" s="864" t="s">
        <v>2</v>
      </c>
      <c r="T5" s="861">
        <v>2015</v>
      </c>
      <c r="U5" s="862"/>
      <c r="V5" s="862"/>
      <c r="W5" s="862">
        <v>2016</v>
      </c>
      <c r="X5" s="862"/>
      <c r="Y5" s="862"/>
      <c r="Z5" s="862">
        <v>2017</v>
      </c>
      <c r="AA5" s="863" t="s">
        <v>332</v>
      </c>
      <c r="AB5" s="864" t="s">
        <v>2</v>
      </c>
    </row>
    <row r="6" spans="1:28" ht="14.4" customHeight="1" x14ac:dyDescent="0.3">
      <c r="A6" s="865" t="s">
        <v>1901</v>
      </c>
      <c r="B6" s="866">
        <v>3432454.6000000006</v>
      </c>
      <c r="C6" s="867">
        <v>1</v>
      </c>
      <c r="D6" s="867">
        <v>0.90229181287590887</v>
      </c>
      <c r="E6" s="866">
        <v>3804151.330000001</v>
      </c>
      <c r="F6" s="867">
        <v>1.1082888991452358</v>
      </c>
      <c r="G6" s="867">
        <v>1</v>
      </c>
      <c r="H6" s="866">
        <v>3771659.799999998</v>
      </c>
      <c r="I6" s="867">
        <v>1.098822923979824</v>
      </c>
      <c r="J6" s="867">
        <v>0.99145892810736236</v>
      </c>
      <c r="K6" s="866">
        <v>17233.34</v>
      </c>
      <c r="L6" s="867">
        <v>1</v>
      </c>
      <c r="M6" s="867">
        <v>0.4545292459125353</v>
      </c>
      <c r="N6" s="866">
        <v>37914.699999999997</v>
      </c>
      <c r="O6" s="867">
        <v>2.2000784525808692</v>
      </c>
      <c r="P6" s="867">
        <v>1</v>
      </c>
      <c r="Q6" s="866">
        <v>49658.91</v>
      </c>
      <c r="R6" s="867">
        <v>2.8815603939805055</v>
      </c>
      <c r="S6" s="867">
        <v>1.3097534729273872</v>
      </c>
      <c r="T6" s="866"/>
      <c r="U6" s="867"/>
      <c r="V6" s="867"/>
      <c r="W6" s="866"/>
      <c r="X6" s="867"/>
      <c r="Y6" s="867"/>
      <c r="Z6" s="866"/>
      <c r="AA6" s="867"/>
      <c r="AB6" s="868"/>
    </row>
    <row r="7" spans="1:28" ht="14.4" customHeight="1" x14ac:dyDescent="0.3">
      <c r="A7" s="875" t="s">
        <v>1902</v>
      </c>
      <c r="B7" s="869"/>
      <c r="C7" s="870"/>
      <c r="D7" s="870"/>
      <c r="E7" s="869"/>
      <c r="F7" s="870"/>
      <c r="G7" s="870"/>
      <c r="H7" s="869">
        <v>344.44</v>
      </c>
      <c r="I7" s="870"/>
      <c r="J7" s="870"/>
      <c r="K7" s="869"/>
      <c r="L7" s="870"/>
      <c r="M7" s="870"/>
      <c r="N7" s="869"/>
      <c r="O7" s="870"/>
      <c r="P7" s="870"/>
      <c r="Q7" s="869"/>
      <c r="R7" s="870"/>
      <c r="S7" s="870"/>
      <c r="T7" s="869"/>
      <c r="U7" s="870"/>
      <c r="V7" s="870"/>
      <c r="W7" s="869"/>
      <c r="X7" s="870"/>
      <c r="Y7" s="870"/>
      <c r="Z7" s="869"/>
      <c r="AA7" s="870"/>
      <c r="AB7" s="871"/>
    </row>
    <row r="8" spans="1:28" ht="14.4" customHeight="1" x14ac:dyDescent="0.3">
      <c r="A8" s="875" t="s">
        <v>1903</v>
      </c>
      <c r="B8" s="869">
        <v>2526508.9699999993</v>
      </c>
      <c r="C8" s="870">
        <v>1</v>
      </c>
      <c r="D8" s="870">
        <v>0.94336706632467471</v>
      </c>
      <c r="E8" s="869">
        <v>2678182.29</v>
      </c>
      <c r="F8" s="870">
        <v>1.0600327652903607</v>
      </c>
      <c r="G8" s="870">
        <v>1</v>
      </c>
      <c r="H8" s="869">
        <v>2687152.2199999979</v>
      </c>
      <c r="I8" s="870">
        <v>1.0635830910982274</v>
      </c>
      <c r="J8" s="870">
        <v>1.0033492604418641</v>
      </c>
      <c r="K8" s="869">
        <v>17158</v>
      </c>
      <c r="L8" s="870">
        <v>1</v>
      </c>
      <c r="M8" s="870">
        <v>0.45427588032830291</v>
      </c>
      <c r="N8" s="869">
        <v>37770</v>
      </c>
      <c r="O8" s="870">
        <v>2.2013055134631077</v>
      </c>
      <c r="P8" s="870">
        <v>1</v>
      </c>
      <c r="Q8" s="869">
        <v>49544</v>
      </c>
      <c r="R8" s="870">
        <v>2.8875160275090335</v>
      </c>
      <c r="S8" s="870">
        <v>1.3117288853587503</v>
      </c>
      <c r="T8" s="869"/>
      <c r="U8" s="870"/>
      <c r="V8" s="870"/>
      <c r="W8" s="869"/>
      <c r="X8" s="870"/>
      <c r="Y8" s="870"/>
      <c r="Z8" s="869"/>
      <c r="AA8" s="870"/>
      <c r="AB8" s="871"/>
    </row>
    <row r="9" spans="1:28" ht="14.4" customHeight="1" x14ac:dyDescent="0.3">
      <c r="A9" s="875" t="s">
        <v>1904</v>
      </c>
      <c r="B9" s="869">
        <v>865823.63000000129</v>
      </c>
      <c r="C9" s="870">
        <v>1</v>
      </c>
      <c r="D9" s="870">
        <v>0.80481587448457281</v>
      </c>
      <c r="E9" s="869">
        <v>1075803.370000001</v>
      </c>
      <c r="F9" s="870">
        <v>1.2425202232006529</v>
      </c>
      <c r="G9" s="870">
        <v>1</v>
      </c>
      <c r="H9" s="869">
        <v>1032737.8100000002</v>
      </c>
      <c r="I9" s="870">
        <v>1.1927808091816559</v>
      </c>
      <c r="J9" s="870">
        <v>0.95996893000995076</v>
      </c>
      <c r="K9" s="869"/>
      <c r="L9" s="870"/>
      <c r="M9" s="870"/>
      <c r="N9" s="869"/>
      <c r="O9" s="870"/>
      <c r="P9" s="870"/>
      <c r="Q9" s="869"/>
      <c r="R9" s="870"/>
      <c r="S9" s="870"/>
      <c r="T9" s="869"/>
      <c r="U9" s="870"/>
      <c r="V9" s="870"/>
      <c r="W9" s="869"/>
      <c r="X9" s="870"/>
      <c r="Y9" s="870"/>
      <c r="Z9" s="869"/>
      <c r="AA9" s="870"/>
      <c r="AB9" s="871"/>
    </row>
    <row r="10" spans="1:28" ht="14.4" customHeight="1" thickBot="1" x14ac:dyDescent="0.35">
      <c r="A10" s="876" t="s">
        <v>1905</v>
      </c>
      <c r="B10" s="872">
        <v>40122</v>
      </c>
      <c r="C10" s="873">
        <v>1</v>
      </c>
      <c r="D10" s="873">
        <v>0.79978997589387324</v>
      </c>
      <c r="E10" s="872">
        <v>50165.67</v>
      </c>
      <c r="F10" s="873">
        <v>1.2503282488410348</v>
      </c>
      <c r="G10" s="873">
        <v>1</v>
      </c>
      <c r="H10" s="872">
        <v>51425.33</v>
      </c>
      <c r="I10" s="873">
        <v>1.2817239918249339</v>
      </c>
      <c r="J10" s="873">
        <v>1.025110000524263</v>
      </c>
      <c r="K10" s="872">
        <v>75.34</v>
      </c>
      <c r="L10" s="873">
        <v>1</v>
      </c>
      <c r="M10" s="873">
        <v>0.52066344160331723</v>
      </c>
      <c r="N10" s="872">
        <v>144.69999999999999</v>
      </c>
      <c r="O10" s="873">
        <v>1.9206264932306873</v>
      </c>
      <c r="P10" s="873">
        <v>1</v>
      </c>
      <c r="Q10" s="872">
        <v>114.91</v>
      </c>
      <c r="R10" s="873">
        <v>1.5252190071675071</v>
      </c>
      <c r="S10" s="873">
        <v>0.79412577747062896</v>
      </c>
      <c r="T10" s="872"/>
      <c r="U10" s="873"/>
      <c r="V10" s="873"/>
      <c r="W10" s="872"/>
      <c r="X10" s="873"/>
      <c r="Y10" s="873"/>
      <c r="Z10" s="872"/>
      <c r="AA10" s="873"/>
      <c r="AB10" s="874"/>
    </row>
    <row r="11" spans="1:28" ht="14.4" customHeight="1" thickBot="1" x14ac:dyDescent="0.35"/>
    <row r="12" spans="1:28" ht="14.4" customHeight="1" x14ac:dyDescent="0.3">
      <c r="A12" s="865" t="s">
        <v>576</v>
      </c>
      <c r="B12" s="866">
        <v>2187274.4899999998</v>
      </c>
      <c r="C12" s="867">
        <v>1</v>
      </c>
      <c r="D12" s="867">
        <v>0.93366548444532638</v>
      </c>
      <c r="E12" s="866">
        <v>2342674.6799999997</v>
      </c>
      <c r="F12" s="867">
        <v>1.0710474111550581</v>
      </c>
      <c r="G12" s="867">
        <v>1</v>
      </c>
      <c r="H12" s="866">
        <v>2279124.0500000003</v>
      </c>
      <c r="I12" s="867">
        <v>1.0419926993250859</v>
      </c>
      <c r="J12" s="868">
        <v>0.97287261840384964</v>
      </c>
    </row>
    <row r="13" spans="1:28" ht="14.4" customHeight="1" x14ac:dyDescent="0.3">
      <c r="A13" s="875" t="s">
        <v>1907</v>
      </c>
      <c r="B13" s="869">
        <v>2180151.1399999997</v>
      </c>
      <c r="C13" s="870">
        <v>1</v>
      </c>
      <c r="D13" s="870">
        <v>0.93220247167980286</v>
      </c>
      <c r="E13" s="869">
        <v>2338709.8899999997</v>
      </c>
      <c r="F13" s="870">
        <v>1.0727283292845469</v>
      </c>
      <c r="G13" s="870">
        <v>1</v>
      </c>
      <c r="H13" s="869">
        <v>2264716.2800000003</v>
      </c>
      <c r="I13" s="870">
        <v>1.0387886593954219</v>
      </c>
      <c r="J13" s="871">
        <v>0.96836135584136118</v>
      </c>
    </row>
    <row r="14" spans="1:28" ht="14.4" customHeight="1" x14ac:dyDescent="0.3">
      <c r="A14" s="875" t="s">
        <v>1908</v>
      </c>
      <c r="B14" s="869">
        <v>7123.35</v>
      </c>
      <c r="C14" s="870">
        <v>1</v>
      </c>
      <c r="D14" s="870">
        <v>1.7966525339299182</v>
      </c>
      <c r="E14" s="869">
        <v>3964.79</v>
      </c>
      <c r="F14" s="870">
        <v>0.55659064906258993</v>
      </c>
      <c r="G14" s="870">
        <v>1</v>
      </c>
      <c r="H14" s="869">
        <v>14407.77</v>
      </c>
      <c r="I14" s="870">
        <v>2.0226115521489185</v>
      </c>
      <c r="J14" s="871">
        <v>3.6339301703242795</v>
      </c>
    </row>
    <row r="15" spans="1:28" ht="14.4" customHeight="1" x14ac:dyDescent="0.3">
      <c r="A15" s="877" t="s">
        <v>579</v>
      </c>
      <c r="B15" s="878">
        <v>865823.63000000175</v>
      </c>
      <c r="C15" s="879">
        <v>1</v>
      </c>
      <c r="D15" s="879">
        <v>0.80481587448457359</v>
      </c>
      <c r="E15" s="878">
        <v>1075803.3700000006</v>
      </c>
      <c r="F15" s="879">
        <v>1.2425202232006516</v>
      </c>
      <c r="G15" s="879">
        <v>1</v>
      </c>
      <c r="H15" s="878">
        <v>1033082.25</v>
      </c>
      <c r="I15" s="879">
        <v>1.1931786269219724</v>
      </c>
      <c r="J15" s="880">
        <v>0.96028910004251</v>
      </c>
    </row>
    <row r="16" spans="1:28" ht="14.4" customHeight="1" x14ac:dyDescent="0.3">
      <c r="A16" s="875" t="s">
        <v>1907</v>
      </c>
      <c r="B16" s="869">
        <v>1138.8899999999999</v>
      </c>
      <c r="C16" s="870">
        <v>1</v>
      </c>
      <c r="D16" s="870"/>
      <c r="E16" s="869">
        <v>0</v>
      </c>
      <c r="F16" s="870">
        <v>0</v>
      </c>
      <c r="G16" s="870"/>
      <c r="H16" s="869"/>
      <c r="I16" s="870"/>
      <c r="J16" s="871"/>
    </row>
    <row r="17" spans="1:10" ht="14.4" customHeight="1" x14ac:dyDescent="0.3">
      <c r="A17" s="875" t="s">
        <v>1908</v>
      </c>
      <c r="B17" s="869">
        <v>864684.74000000174</v>
      </c>
      <c r="C17" s="870">
        <v>1</v>
      </c>
      <c r="D17" s="870">
        <v>0.80375723307131974</v>
      </c>
      <c r="E17" s="869">
        <v>1075803.3700000006</v>
      </c>
      <c r="F17" s="870">
        <v>1.2441567663146205</v>
      </c>
      <c r="G17" s="870">
        <v>1</v>
      </c>
      <c r="H17" s="869">
        <v>1033082.25</v>
      </c>
      <c r="I17" s="870">
        <v>1.1947501814360664</v>
      </c>
      <c r="J17" s="871">
        <v>0.96028910004251</v>
      </c>
    </row>
    <row r="18" spans="1:10" ht="14.4" customHeight="1" x14ac:dyDescent="0.3">
      <c r="A18" s="877" t="s">
        <v>1909</v>
      </c>
      <c r="B18" s="878">
        <v>19282</v>
      </c>
      <c r="C18" s="879">
        <v>1</v>
      </c>
      <c r="D18" s="879">
        <v>0.87323943661971826</v>
      </c>
      <c r="E18" s="878">
        <v>22081</v>
      </c>
      <c r="F18" s="879">
        <v>1.1451612903225807</v>
      </c>
      <c r="G18" s="879">
        <v>1</v>
      </c>
      <c r="H18" s="878">
        <v>19588</v>
      </c>
      <c r="I18" s="879">
        <v>1.015869723057774</v>
      </c>
      <c r="J18" s="880">
        <v>0.88709750464199988</v>
      </c>
    </row>
    <row r="19" spans="1:10" ht="14.4" customHeight="1" x14ac:dyDescent="0.3">
      <c r="A19" s="875" t="s">
        <v>1907</v>
      </c>
      <c r="B19" s="869">
        <v>19282</v>
      </c>
      <c r="C19" s="870">
        <v>1</v>
      </c>
      <c r="D19" s="870">
        <v>0.87323943661971826</v>
      </c>
      <c r="E19" s="869">
        <v>22081</v>
      </c>
      <c r="F19" s="870">
        <v>1.1451612903225807</v>
      </c>
      <c r="G19" s="870">
        <v>1</v>
      </c>
      <c r="H19" s="869">
        <v>19588</v>
      </c>
      <c r="I19" s="870">
        <v>1.015869723057774</v>
      </c>
      <c r="J19" s="871">
        <v>0.88709750464199988</v>
      </c>
    </row>
    <row r="20" spans="1:10" ht="14.4" customHeight="1" x14ac:dyDescent="0.3">
      <c r="A20" s="877" t="s">
        <v>1910</v>
      </c>
      <c r="B20" s="878">
        <v>360074.48</v>
      </c>
      <c r="C20" s="879">
        <v>1</v>
      </c>
      <c r="D20" s="879">
        <v>0.99032487708484851</v>
      </c>
      <c r="E20" s="878">
        <v>363592.28000000014</v>
      </c>
      <c r="F20" s="879">
        <v>1.009769645435578</v>
      </c>
      <c r="G20" s="879">
        <v>1</v>
      </c>
      <c r="H20" s="878">
        <v>414063.34</v>
      </c>
      <c r="I20" s="879">
        <v>1.1499380350420836</v>
      </c>
      <c r="J20" s="880">
        <v>1.1388122432082437</v>
      </c>
    </row>
    <row r="21" spans="1:10" ht="14.4" customHeight="1" x14ac:dyDescent="0.3">
      <c r="A21" s="875" t="s">
        <v>1907</v>
      </c>
      <c r="B21" s="869">
        <v>360074.48</v>
      </c>
      <c r="C21" s="870">
        <v>1</v>
      </c>
      <c r="D21" s="870">
        <v>0.99032487708484851</v>
      </c>
      <c r="E21" s="869">
        <v>363592.28000000014</v>
      </c>
      <c r="F21" s="870">
        <v>1.009769645435578</v>
      </c>
      <c r="G21" s="870">
        <v>1</v>
      </c>
      <c r="H21" s="869">
        <v>414063.34</v>
      </c>
      <c r="I21" s="870">
        <v>1.1499380350420836</v>
      </c>
      <c r="J21" s="871">
        <v>1.1388122432082437</v>
      </c>
    </row>
    <row r="22" spans="1:10" ht="14.4" customHeight="1" x14ac:dyDescent="0.3">
      <c r="A22" s="877" t="s">
        <v>585</v>
      </c>
      <c r="B22" s="878"/>
      <c r="C22" s="879"/>
      <c r="D22" s="879"/>
      <c r="E22" s="878"/>
      <c r="F22" s="879"/>
      <c r="G22" s="879"/>
      <c r="H22" s="878">
        <v>25802.159999999974</v>
      </c>
      <c r="I22" s="879"/>
      <c r="J22" s="880"/>
    </row>
    <row r="23" spans="1:10" ht="14.4" customHeight="1" thickBot="1" x14ac:dyDescent="0.35">
      <c r="A23" s="876" t="s">
        <v>1908</v>
      </c>
      <c r="B23" s="872"/>
      <c r="C23" s="873"/>
      <c r="D23" s="873"/>
      <c r="E23" s="872"/>
      <c r="F23" s="873"/>
      <c r="G23" s="873"/>
      <c r="H23" s="872">
        <v>25802.159999999974</v>
      </c>
      <c r="I23" s="873"/>
      <c r="J23" s="874"/>
    </row>
    <row r="24" spans="1:10" ht="14.4" customHeight="1" x14ac:dyDescent="0.3">
      <c r="A24" s="766" t="s">
        <v>1151</v>
      </c>
    </row>
    <row r="25" spans="1:10" ht="14.4" customHeight="1" x14ac:dyDescent="0.3">
      <c r="A25" s="767" t="s">
        <v>1152</v>
      </c>
    </row>
    <row r="26" spans="1:10" ht="14.4" customHeight="1" x14ac:dyDescent="0.3">
      <c r="A26" s="766" t="s">
        <v>1911</v>
      </c>
    </row>
    <row r="27" spans="1:10" ht="14.4" customHeight="1" x14ac:dyDescent="0.3">
      <c r="A27" s="766" t="s">
        <v>1912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9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592" t="s">
        <v>1922</v>
      </c>
      <c r="B1" s="518"/>
      <c r="C1" s="518"/>
      <c r="D1" s="518"/>
      <c r="E1" s="518"/>
      <c r="F1" s="518"/>
      <c r="G1" s="518"/>
    </row>
    <row r="2" spans="1:7" ht="14.4" customHeight="1" thickBot="1" x14ac:dyDescent="0.35">
      <c r="A2" s="374" t="s">
        <v>353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507" t="s">
        <v>159</v>
      </c>
      <c r="B3" s="460">
        <f t="shared" ref="B3:G3" si="0">SUBTOTAL(9,B6:B1048576)</f>
        <v>13183</v>
      </c>
      <c r="C3" s="461">
        <f t="shared" si="0"/>
        <v>14979</v>
      </c>
      <c r="D3" s="506">
        <f t="shared" si="0"/>
        <v>14698</v>
      </c>
      <c r="E3" s="346">
        <f t="shared" si="0"/>
        <v>3432454.5999999982</v>
      </c>
      <c r="F3" s="344">
        <f t="shared" si="0"/>
        <v>3804151.3300000005</v>
      </c>
      <c r="G3" s="462">
        <f t="shared" si="0"/>
        <v>3771659.8000000017</v>
      </c>
    </row>
    <row r="4" spans="1:7" ht="14.4" customHeight="1" x14ac:dyDescent="0.3">
      <c r="A4" s="593" t="s">
        <v>167</v>
      </c>
      <c r="B4" s="598" t="s">
        <v>293</v>
      </c>
      <c r="C4" s="596"/>
      <c r="D4" s="599"/>
      <c r="E4" s="598" t="s">
        <v>123</v>
      </c>
      <c r="F4" s="596"/>
      <c r="G4" s="599"/>
    </row>
    <row r="5" spans="1:7" ht="14.4" customHeight="1" thickBot="1" x14ac:dyDescent="0.35">
      <c r="A5" s="860"/>
      <c r="B5" s="861">
        <v>2015</v>
      </c>
      <c r="C5" s="862">
        <v>2016</v>
      </c>
      <c r="D5" s="881">
        <v>2017</v>
      </c>
      <c r="E5" s="861">
        <v>2015</v>
      </c>
      <c r="F5" s="862">
        <v>2016</v>
      </c>
      <c r="G5" s="881">
        <v>2017</v>
      </c>
    </row>
    <row r="6" spans="1:7" ht="14.4" customHeight="1" x14ac:dyDescent="0.3">
      <c r="A6" s="818" t="s">
        <v>1913</v>
      </c>
      <c r="B6" s="225"/>
      <c r="C6" s="225">
        <v>358</v>
      </c>
      <c r="D6" s="225">
        <v>11</v>
      </c>
      <c r="E6" s="882"/>
      <c r="F6" s="882">
        <v>55171.14</v>
      </c>
      <c r="G6" s="883">
        <v>2588.88</v>
      </c>
    </row>
    <row r="7" spans="1:7" ht="14.4" customHeight="1" x14ac:dyDescent="0.3">
      <c r="A7" s="819" t="s">
        <v>1154</v>
      </c>
      <c r="B7" s="811"/>
      <c r="C7" s="811"/>
      <c r="D7" s="811">
        <v>252</v>
      </c>
      <c r="E7" s="884"/>
      <c r="F7" s="884"/>
      <c r="G7" s="885">
        <v>40384.47</v>
      </c>
    </row>
    <row r="8" spans="1:7" ht="14.4" customHeight="1" x14ac:dyDescent="0.3">
      <c r="A8" s="819" t="s">
        <v>1155</v>
      </c>
      <c r="B8" s="811"/>
      <c r="C8" s="811">
        <v>207</v>
      </c>
      <c r="D8" s="811">
        <v>40</v>
      </c>
      <c r="E8" s="884"/>
      <c r="F8" s="884">
        <v>32310</v>
      </c>
      <c r="G8" s="885">
        <v>7305.5399999999991</v>
      </c>
    </row>
    <row r="9" spans="1:7" ht="14.4" customHeight="1" x14ac:dyDescent="0.3">
      <c r="A9" s="819" t="s">
        <v>1907</v>
      </c>
      <c r="B9" s="811">
        <v>7713</v>
      </c>
      <c r="C9" s="811">
        <v>8401</v>
      </c>
      <c r="D9" s="811">
        <v>8349</v>
      </c>
      <c r="E9" s="884">
        <v>2560646.5099999998</v>
      </c>
      <c r="F9" s="884">
        <v>2724383.1700000004</v>
      </c>
      <c r="G9" s="885">
        <v>2698367.620000001</v>
      </c>
    </row>
    <row r="10" spans="1:7" ht="14.4" customHeight="1" x14ac:dyDescent="0.3">
      <c r="A10" s="819" t="s">
        <v>1156</v>
      </c>
      <c r="B10" s="811">
        <v>433</v>
      </c>
      <c r="C10" s="811">
        <v>251</v>
      </c>
      <c r="D10" s="811">
        <v>197</v>
      </c>
      <c r="E10" s="884">
        <v>69443.359999999986</v>
      </c>
      <c r="F10" s="884">
        <v>41678.899999999987</v>
      </c>
      <c r="G10" s="885">
        <v>32502.230000000003</v>
      </c>
    </row>
    <row r="11" spans="1:7" ht="14.4" customHeight="1" x14ac:dyDescent="0.3">
      <c r="A11" s="819" t="s">
        <v>1914</v>
      </c>
      <c r="B11" s="811">
        <v>175</v>
      </c>
      <c r="C11" s="811">
        <v>472</v>
      </c>
      <c r="D11" s="811"/>
      <c r="E11" s="884">
        <v>32224.439999999995</v>
      </c>
      <c r="F11" s="884">
        <v>79683.350000000006</v>
      </c>
      <c r="G11" s="885"/>
    </row>
    <row r="12" spans="1:7" ht="14.4" customHeight="1" x14ac:dyDescent="0.3">
      <c r="A12" s="819" t="s">
        <v>1915</v>
      </c>
      <c r="B12" s="811">
        <v>216</v>
      </c>
      <c r="C12" s="811"/>
      <c r="D12" s="811"/>
      <c r="E12" s="884">
        <v>32463.360000000004</v>
      </c>
      <c r="F12" s="884"/>
      <c r="G12" s="885"/>
    </row>
    <row r="13" spans="1:7" ht="14.4" customHeight="1" x14ac:dyDescent="0.3">
      <c r="A13" s="819" t="s">
        <v>1157</v>
      </c>
      <c r="B13" s="811"/>
      <c r="C13" s="811"/>
      <c r="D13" s="811">
        <v>83</v>
      </c>
      <c r="E13" s="884"/>
      <c r="F13" s="884"/>
      <c r="G13" s="885">
        <v>16773.310000000001</v>
      </c>
    </row>
    <row r="14" spans="1:7" ht="14.4" customHeight="1" x14ac:dyDescent="0.3">
      <c r="A14" s="819" t="s">
        <v>1158</v>
      </c>
      <c r="B14" s="811">
        <v>262</v>
      </c>
      <c r="C14" s="811">
        <v>314</v>
      </c>
      <c r="D14" s="811">
        <v>209</v>
      </c>
      <c r="E14" s="884">
        <v>37054.44</v>
      </c>
      <c r="F14" s="884">
        <v>48961.139999999992</v>
      </c>
      <c r="G14" s="885">
        <v>30992.219999999994</v>
      </c>
    </row>
    <row r="15" spans="1:7" ht="14.4" customHeight="1" x14ac:dyDescent="0.3">
      <c r="A15" s="819" t="s">
        <v>1159</v>
      </c>
      <c r="B15" s="811">
        <v>324</v>
      </c>
      <c r="C15" s="811">
        <v>172</v>
      </c>
      <c r="D15" s="811">
        <v>177</v>
      </c>
      <c r="E15" s="884">
        <v>54045.549999999996</v>
      </c>
      <c r="F15" s="884">
        <v>27163.32</v>
      </c>
      <c r="G15" s="885">
        <v>31682.219999999994</v>
      </c>
    </row>
    <row r="16" spans="1:7" ht="14.4" customHeight="1" x14ac:dyDescent="0.3">
      <c r="A16" s="819" t="s">
        <v>1916</v>
      </c>
      <c r="B16" s="811">
        <v>264</v>
      </c>
      <c r="C16" s="811">
        <v>418</v>
      </c>
      <c r="D16" s="811"/>
      <c r="E16" s="884">
        <v>44890.03</v>
      </c>
      <c r="F16" s="884">
        <v>74744.420000000013</v>
      </c>
      <c r="G16" s="885"/>
    </row>
    <row r="17" spans="1:7" ht="14.4" customHeight="1" x14ac:dyDescent="0.3">
      <c r="A17" s="819" t="s">
        <v>1160</v>
      </c>
      <c r="B17" s="811">
        <v>495</v>
      </c>
      <c r="C17" s="811">
        <v>548</v>
      </c>
      <c r="D17" s="811">
        <v>496</v>
      </c>
      <c r="E17" s="884">
        <v>75008.929999999993</v>
      </c>
      <c r="F17" s="884">
        <v>89412.21</v>
      </c>
      <c r="G17" s="885">
        <v>79171.12999999999</v>
      </c>
    </row>
    <row r="18" spans="1:7" ht="14.4" customHeight="1" x14ac:dyDescent="0.3">
      <c r="A18" s="819" t="s">
        <v>1161</v>
      </c>
      <c r="B18" s="811">
        <v>230</v>
      </c>
      <c r="C18" s="811">
        <v>391</v>
      </c>
      <c r="D18" s="811">
        <v>288</v>
      </c>
      <c r="E18" s="884">
        <v>35790.01999999999</v>
      </c>
      <c r="F18" s="884">
        <v>62668.909999999989</v>
      </c>
      <c r="G18" s="885">
        <v>46221.100000000006</v>
      </c>
    </row>
    <row r="19" spans="1:7" ht="14.4" customHeight="1" x14ac:dyDescent="0.3">
      <c r="A19" s="819" t="s">
        <v>1162</v>
      </c>
      <c r="B19" s="811">
        <v>2</v>
      </c>
      <c r="C19" s="811">
        <v>5</v>
      </c>
      <c r="D19" s="811"/>
      <c r="E19" s="884">
        <v>327.78</v>
      </c>
      <c r="F19" s="884">
        <v>955.56</v>
      </c>
      <c r="G19" s="885"/>
    </row>
    <row r="20" spans="1:7" ht="14.4" customHeight="1" x14ac:dyDescent="0.3">
      <c r="A20" s="819" t="s">
        <v>1163</v>
      </c>
      <c r="B20" s="811"/>
      <c r="C20" s="811"/>
      <c r="D20" s="811">
        <v>284</v>
      </c>
      <c r="E20" s="884"/>
      <c r="F20" s="884"/>
      <c r="G20" s="885">
        <v>46886.640000000014</v>
      </c>
    </row>
    <row r="21" spans="1:7" ht="14.4" customHeight="1" x14ac:dyDescent="0.3">
      <c r="A21" s="819" t="s">
        <v>1164</v>
      </c>
      <c r="B21" s="811">
        <v>4</v>
      </c>
      <c r="C21" s="811"/>
      <c r="D21" s="811">
        <v>4</v>
      </c>
      <c r="E21" s="884">
        <v>1605.5500000000002</v>
      </c>
      <c r="F21" s="884"/>
      <c r="G21" s="885">
        <v>905.55</v>
      </c>
    </row>
    <row r="22" spans="1:7" ht="14.4" customHeight="1" x14ac:dyDescent="0.3">
      <c r="A22" s="819" t="s">
        <v>1166</v>
      </c>
      <c r="B22" s="811"/>
      <c r="C22" s="811">
        <v>146</v>
      </c>
      <c r="D22" s="811">
        <v>79</v>
      </c>
      <c r="E22" s="884"/>
      <c r="F22" s="884">
        <v>24019.940000000002</v>
      </c>
      <c r="G22" s="885">
        <v>13100.01</v>
      </c>
    </row>
    <row r="23" spans="1:7" ht="14.4" customHeight="1" x14ac:dyDescent="0.3">
      <c r="A23" s="819" t="s">
        <v>1167</v>
      </c>
      <c r="B23" s="811"/>
      <c r="C23" s="811"/>
      <c r="D23" s="811">
        <v>98</v>
      </c>
      <c r="E23" s="884"/>
      <c r="F23" s="884"/>
      <c r="G23" s="885">
        <v>15558.880000000003</v>
      </c>
    </row>
    <row r="24" spans="1:7" ht="14.4" customHeight="1" x14ac:dyDescent="0.3">
      <c r="A24" s="819" t="s">
        <v>1917</v>
      </c>
      <c r="B24" s="811">
        <v>97</v>
      </c>
      <c r="C24" s="811"/>
      <c r="D24" s="811"/>
      <c r="E24" s="884">
        <v>15987.799999999997</v>
      </c>
      <c r="F24" s="884"/>
      <c r="G24" s="885"/>
    </row>
    <row r="25" spans="1:7" ht="14.4" customHeight="1" x14ac:dyDescent="0.3">
      <c r="A25" s="819" t="s">
        <v>1168</v>
      </c>
      <c r="B25" s="811"/>
      <c r="C25" s="811">
        <v>88</v>
      </c>
      <c r="D25" s="811">
        <v>467</v>
      </c>
      <c r="E25" s="884"/>
      <c r="F25" s="884">
        <v>14945.53</v>
      </c>
      <c r="G25" s="885">
        <v>82058.939999999988</v>
      </c>
    </row>
    <row r="26" spans="1:7" ht="14.4" customHeight="1" x14ac:dyDescent="0.3">
      <c r="A26" s="819" t="s">
        <v>1169</v>
      </c>
      <c r="B26" s="811">
        <v>111</v>
      </c>
      <c r="C26" s="811">
        <v>428</v>
      </c>
      <c r="D26" s="811">
        <v>158</v>
      </c>
      <c r="E26" s="884">
        <v>19927.82</v>
      </c>
      <c r="F26" s="884">
        <v>69704.47</v>
      </c>
      <c r="G26" s="885">
        <v>24056.66</v>
      </c>
    </row>
    <row r="27" spans="1:7" ht="14.4" customHeight="1" x14ac:dyDescent="0.3">
      <c r="A27" s="819" t="s">
        <v>1170</v>
      </c>
      <c r="B27" s="811">
        <v>406</v>
      </c>
      <c r="C27" s="811">
        <v>663</v>
      </c>
      <c r="D27" s="811">
        <v>680</v>
      </c>
      <c r="E27" s="884">
        <v>60218.92</v>
      </c>
      <c r="F27" s="884">
        <v>102524.78</v>
      </c>
      <c r="G27" s="885">
        <v>108988.88</v>
      </c>
    </row>
    <row r="28" spans="1:7" ht="14.4" customHeight="1" x14ac:dyDescent="0.3">
      <c r="A28" s="819" t="s">
        <v>1918</v>
      </c>
      <c r="B28" s="811">
        <v>143</v>
      </c>
      <c r="C28" s="811">
        <v>145</v>
      </c>
      <c r="D28" s="811"/>
      <c r="E28" s="884">
        <v>22807.79</v>
      </c>
      <c r="F28" s="884">
        <v>24833.350000000002</v>
      </c>
      <c r="G28" s="885"/>
    </row>
    <row r="29" spans="1:7" ht="14.4" customHeight="1" x14ac:dyDescent="0.3">
      <c r="A29" s="819" t="s">
        <v>1171</v>
      </c>
      <c r="B29" s="811">
        <v>348</v>
      </c>
      <c r="C29" s="811">
        <v>202</v>
      </c>
      <c r="D29" s="811">
        <v>146</v>
      </c>
      <c r="E29" s="884">
        <v>53803.329999999994</v>
      </c>
      <c r="F29" s="884">
        <v>31733.33</v>
      </c>
      <c r="G29" s="885">
        <v>25762.2</v>
      </c>
    </row>
    <row r="30" spans="1:7" ht="14.4" customHeight="1" x14ac:dyDescent="0.3">
      <c r="A30" s="819" t="s">
        <v>1172</v>
      </c>
      <c r="B30" s="811"/>
      <c r="C30" s="811"/>
      <c r="D30" s="811">
        <v>471</v>
      </c>
      <c r="E30" s="884"/>
      <c r="F30" s="884"/>
      <c r="G30" s="885">
        <v>75788.87</v>
      </c>
    </row>
    <row r="31" spans="1:7" ht="14.4" customHeight="1" x14ac:dyDescent="0.3">
      <c r="A31" s="819" t="s">
        <v>1173</v>
      </c>
      <c r="B31" s="811">
        <v>426</v>
      </c>
      <c r="C31" s="811">
        <v>367</v>
      </c>
      <c r="D31" s="811">
        <v>416</v>
      </c>
      <c r="E31" s="884">
        <v>71485.569999999992</v>
      </c>
      <c r="F31" s="884">
        <v>58912.229999999996</v>
      </c>
      <c r="G31" s="885">
        <v>74184.44</v>
      </c>
    </row>
    <row r="32" spans="1:7" ht="14.4" customHeight="1" x14ac:dyDescent="0.3">
      <c r="A32" s="819" t="s">
        <v>1174</v>
      </c>
      <c r="B32" s="811">
        <v>548</v>
      </c>
      <c r="C32" s="811">
        <v>593</v>
      </c>
      <c r="D32" s="811">
        <v>607</v>
      </c>
      <c r="E32" s="884">
        <v>91431.14999999998</v>
      </c>
      <c r="F32" s="884">
        <v>102582.23</v>
      </c>
      <c r="G32" s="885">
        <v>106407.8</v>
      </c>
    </row>
    <row r="33" spans="1:7" ht="14.4" customHeight="1" x14ac:dyDescent="0.3">
      <c r="A33" s="819" t="s">
        <v>1175</v>
      </c>
      <c r="B33" s="811"/>
      <c r="C33" s="811">
        <v>5</v>
      </c>
      <c r="D33" s="811">
        <v>2</v>
      </c>
      <c r="E33" s="884"/>
      <c r="F33" s="884">
        <v>933.33</v>
      </c>
      <c r="G33" s="885">
        <v>344.44</v>
      </c>
    </row>
    <row r="34" spans="1:7" ht="14.4" customHeight="1" x14ac:dyDescent="0.3">
      <c r="A34" s="819" t="s">
        <v>1177</v>
      </c>
      <c r="B34" s="811"/>
      <c r="C34" s="811">
        <v>444</v>
      </c>
      <c r="D34" s="811">
        <v>603</v>
      </c>
      <c r="E34" s="884"/>
      <c r="F34" s="884">
        <v>77024.469999999987</v>
      </c>
      <c r="G34" s="885">
        <v>115402.24000000001</v>
      </c>
    </row>
    <row r="35" spans="1:7" ht="14.4" customHeight="1" x14ac:dyDescent="0.3">
      <c r="A35" s="819" t="s">
        <v>1919</v>
      </c>
      <c r="B35" s="811">
        <v>195</v>
      </c>
      <c r="C35" s="811"/>
      <c r="D35" s="811"/>
      <c r="E35" s="884">
        <v>30923.34</v>
      </c>
      <c r="F35" s="884"/>
      <c r="G35" s="885"/>
    </row>
    <row r="36" spans="1:7" ht="14.4" customHeight="1" x14ac:dyDescent="0.3">
      <c r="A36" s="819" t="s">
        <v>1178</v>
      </c>
      <c r="B36" s="811"/>
      <c r="C36" s="811"/>
      <c r="D36" s="811">
        <v>3</v>
      </c>
      <c r="E36" s="884"/>
      <c r="F36" s="884"/>
      <c r="G36" s="885">
        <v>600</v>
      </c>
    </row>
    <row r="37" spans="1:7" ht="14.4" customHeight="1" x14ac:dyDescent="0.3">
      <c r="A37" s="819" t="s">
        <v>1179</v>
      </c>
      <c r="B37" s="811"/>
      <c r="C37" s="811"/>
      <c r="D37" s="811">
        <v>4</v>
      </c>
      <c r="E37" s="884"/>
      <c r="F37" s="884"/>
      <c r="G37" s="885">
        <v>633.32999999999993</v>
      </c>
    </row>
    <row r="38" spans="1:7" ht="14.4" customHeight="1" x14ac:dyDescent="0.3">
      <c r="A38" s="819" t="s">
        <v>1181</v>
      </c>
      <c r="B38" s="811"/>
      <c r="C38" s="811"/>
      <c r="D38" s="811">
        <v>162</v>
      </c>
      <c r="E38" s="884"/>
      <c r="F38" s="884"/>
      <c r="G38" s="885">
        <v>26388.870000000006</v>
      </c>
    </row>
    <row r="39" spans="1:7" ht="14.4" customHeight="1" x14ac:dyDescent="0.3">
      <c r="A39" s="819" t="s">
        <v>1183</v>
      </c>
      <c r="B39" s="811"/>
      <c r="C39" s="811"/>
      <c r="D39" s="811">
        <v>229</v>
      </c>
      <c r="E39" s="884"/>
      <c r="F39" s="884"/>
      <c r="G39" s="885">
        <v>38516.659999999996</v>
      </c>
    </row>
    <row r="40" spans="1:7" ht="14.4" customHeight="1" x14ac:dyDescent="0.3">
      <c r="A40" s="819" t="s">
        <v>1184</v>
      </c>
      <c r="B40" s="811">
        <v>1</v>
      </c>
      <c r="C40" s="811"/>
      <c r="D40" s="811"/>
      <c r="E40" s="884">
        <v>455.56</v>
      </c>
      <c r="F40" s="884"/>
      <c r="G40" s="885"/>
    </row>
    <row r="41" spans="1:7" ht="14.4" customHeight="1" x14ac:dyDescent="0.3">
      <c r="A41" s="819" t="s">
        <v>1185</v>
      </c>
      <c r="B41" s="811"/>
      <c r="C41" s="811">
        <v>211</v>
      </c>
      <c r="D41" s="811">
        <v>158</v>
      </c>
      <c r="E41" s="884"/>
      <c r="F41" s="884">
        <v>34093.339999999997</v>
      </c>
      <c r="G41" s="885">
        <v>24790.020000000004</v>
      </c>
    </row>
    <row r="42" spans="1:7" ht="14.4" customHeight="1" x14ac:dyDescent="0.3">
      <c r="A42" s="819" t="s">
        <v>1920</v>
      </c>
      <c r="B42" s="811">
        <v>411</v>
      </c>
      <c r="C42" s="811">
        <v>150</v>
      </c>
      <c r="D42" s="811">
        <v>15</v>
      </c>
      <c r="E42" s="884">
        <v>59973.330000000009</v>
      </c>
      <c r="F42" s="884">
        <v>25712.209999999995</v>
      </c>
      <c r="G42" s="885">
        <v>3388.8800000000006</v>
      </c>
    </row>
    <row r="43" spans="1:7" ht="14.4" customHeight="1" thickBot="1" x14ac:dyDescent="0.35">
      <c r="A43" s="888" t="s">
        <v>1921</v>
      </c>
      <c r="B43" s="813">
        <v>379</v>
      </c>
      <c r="C43" s="813"/>
      <c r="D43" s="813">
        <v>10</v>
      </c>
      <c r="E43" s="886">
        <v>61940.020000000004</v>
      </c>
      <c r="F43" s="886"/>
      <c r="G43" s="887">
        <v>1907.7699999999998</v>
      </c>
    </row>
    <row r="44" spans="1:7" ht="14.4" customHeight="1" x14ac:dyDescent="0.3">
      <c r="A44" s="766" t="s">
        <v>1151</v>
      </c>
    </row>
    <row r="45" spans="1:7" ht="14.4" customHeight="1" x14ac:dyDescent="0.3">
      <c r="A45" s="767" t="s">
        <v>1152</v>
      </c>
    </row>
    <row r="46" spans="1:7" ht="14.4" customHeight="1" x14ac:dyDescent="0.3">
      <c r="A46" s="766" t="s">
        <v>1911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2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8" t="s">
        <v>2051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</row>
    <row r="2" spans="1:18" ht="14.4" customHeight="1" thickBot="1" x14ac:dyDescent="0.35">
      <c r="A2" s="374" t="s">
        <v>353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13203.4</v>
      </c>
      <c r="H3" s="208">
        <f t="shared" si="0"/>
        <v>3449687.9399999985</v>
      </c>
      <c r="I3" s="78"/>
      <c r="J3" s="78"/>
      <c r="K3" s="208">
        <f t="shared" si="0"/>
        <v>15025.6</v>
      </c>
      <c r="L3" s="208">
        <f t="shared" si="0"/>
        <v>3842066.0300000003</v>
      </c>
      <c r="M3" s="78"/>
      <c r="N3" s="78"/>
      <c r="O3" s="208">
        <f t="shared" si="0"/>
        <v>14745.599999999999</v>
      </c>
      <c r="P3" s="208">
        <f t="shared" si="0"/>
        <v>3821318.71</v>
      </c>
      <c r="Q3" s="79">
        <f>IF(L3=0,0,P3/L3)</f>
        <v>0.99459995746090801</v>
      </c>
      <c r="R3" s="209">
        <f>IF(O3=0,0,P3/O3)</f>
        <v>259.14976060655385</v>
      </c>
    </row>
    <row r="4" spans="1:18" ht="14.4" customHeight="1" x14ac:dyDescent="0.3">
      <c r="A4" s="600" t="s">
        <v>336</v>
      </c>
      <c r="B4" s="600" t="s">
        <v>119</v>
      </c>
      <c r="C4" s="608" t="s">
        <v>0</v>
      </c>
      <c r="D4" s="602" t="s">
        <v>120</v>
      </c>
      <c r="E4" s="607" t="s">
        <v>90</v>
      </c>
      <c r="F4" s="603" t="s">
        <v>81</v>
      </c>
      <c r="G4" s="604">
        <v>2015</v>
      </c>
      <c r="H4" s="605"/>
      <c r="I4" s="206"/>
      <c r="J4" s="206"/>
      <c r="K4" s="604">
        <v>2016</v>
      </c>
      <c r="L4" s="605"/>
      <c r="M4" s="206"/>
      <c r="N4" s="206"/>
      <c r="O4" s="604">
        <v>2017</v>
      </c>
      <c r="P4" s="605"/>
      <c r="Q4" s="606" t="s">
        <v>2</v>
      </c>
      <c r="R4" s="601" t="s">
        <v>122</v>
      </c>
    </row>
    <row r="5" spans="1:18" ht="14.4" customHeight="1" thickBot="1" x14ac:dyDescent="0.35">
      <c r="A5" s="889"/>
      <c r="B5" s="889"/>
      <c r="C5" s="890"/>
      <c r="D5" s="891"/>
      <c r="E5" s="892"/>
      <c r="F5" s="893"/>
      <c r="G5" s="894" t="s">
        <v>91</v>
      </c>
      <c r="H5" s="895" t="s">
        <v>14</v>
      </c>
      <c r="I5" s="896"/>
      <c r="J5" s="896"/>
      <c r="K5" s="894" t="s">
        <v>91</v>
      </c>
      <c r="L5" s="895" t="s">
        <v>14</v>
      </c>
      <c r="M5" s="896"/>
      <c r="N5" s="896"/>
      <c r="O5" s="894" t="s">
        <v>91</v>
      </c>
      <c r="P5" s="895" t="s">
        <v>14</v>
      </c>
      <c r="Q5" s="897"/>
      <c r="R5" s="898"/>
    </row>
    <row r="6" spans="1:18" ht="14.4" customHeight="1" x14ac:dyDescent="0.3">
      <c r="A6" s="786"/>
      <c r="B6" s="787" t="s">
        <v>1923</v>
      </c>
      <c r="C6" s="787" t="s">
        <v>579</v>
      </c>
      <c r="D6" s="787" t="s">
        <v>1924</v>
      </c>
      <c r="E6" s="787" t="s">
        <v>1925</v>
      </c>
      <c r="F6" s="787" t="s">
        <v>1926</v>
      </c>
      <c r="G6" s="225"/>
      <c r="H6" s="225"/>
      <c r="I6" s="787"/>
      <c r="J6" s="787"/>
      <c r="K6" s="225"/>
      <c r="L6" s="225"/>
      <c r="M6" s="787"/>
      <c r="N6" s="787"/>
      <c r="O6" s="225">
        <v>1</v>
      </c>
      <c r="P6" s="225">
        <v>344.44</v>
      </c>
      <c r="Q6" s="792"/>
      <c r="R6" s="810">
        <v>344.44</v>
      </c>
    </row>
    <row r="7" spans="1:18" ht="14.4" customHeight="1" x14ac:dyDescent="0.3">
      <c r="A7" s="793"/>
      <c r="B7" s="794" t="s">
        <v>1927</v>
      </c>
      <c r="C7" s="794" t="s">
        <v>576</v>
      </c>
      <c r="D7" s="794" t="s">
        <v>1928</v>
      </c>
      <c r="E7" s="794" t="s">
        <v>1929</v>
      </c>
      <c r="F7" s="794"/>
      <c r="G7" s="811"/>
      <c r="H7" s="811"/>
      <c r="I7" s="794"/>
      <c r="J7" s="794"/>
      <c r="K7" s="811">
        <v>1</v>
      </c>
      <c r="L7" s="811">
        <v>1008</v>
      </c>
      <c r="M7" s="794">
        <v>1</v>
      </c>
      <c r="N7" s="794">
        <v>1008</v>
      </c>
      <c r="O7" s="811">
        <v>2</v>
      </c>
      <c r="P7" s="811">
        <v>2016</v>
      </c>
      <c r="Q7" s="799">
        <v>2</v>
      </c>
      <c r="R7" s="812">
        <v>1008</v>
      </c>
    </row>
    <row r="8" spans="1:18" ht="14.4" customHeight="1" x14ac:dyDescent="0.3">
      <c r="A8" s="793"/>
      <c r="B8" s="794" t="s">
        <v>1927</v>
      </c>
      <c r="C8" s="794" t="s">
        <v>576</v>
      </c>
      <c r="D8" s="794" t="s">
        <v>1928</v>
      </c>
      <c r="E8" s="794" t="s">
        <v>1930</v>
      </c>
      <c r="F8" s="794"/>
      <c r="G8" s="811">
        <v>0</v>
      </c>
      <c r="H8" s="811">
        <v>0</v>
      </c>
      <c r="I8" s="794"/>
      <c r="J8" s="794"/>
      <c r="K8" s="811"/>
      <c r="L8" s="811"/>
      <c r="M8" s="794"/>
      <c r="N8" s="794"/>
      <c r="O8" s="811"/>
      <c r="P8" s="811"/>
      <c r="Q8" s="799"/>
      <c r="R8" s="812"/>
    </row>
    <row r="9" spans="1:18" ht="14.4" customHeight="1" x14ac:dyDescent="0.3">
      <c r="A9" s="793"/>
      <c r="B9" s="794" t="s">
        <v>1927</v>
      </c>
      <c r="C9" s="794" t="s">
        <v>576</v>
      </c>
      <c r="D9" s="794" t="s">
        <v>1928</v>
      </c>
      <c r="E9" s="794" t="s">
        <v>1931</v>
      </c>
      <c r="F9" s="794"/>
      <c r="G9" s="811"/>
      <c r="H9" s="811"/>
      <c r="I9" s="794"/>
      <c r="J9" s="794"/>
      <c r="K9" s="811">
        <v>11</v>
      </c>
      <c r="L9" s="811">
        <v>6171</v>
      </c>
      <c r="M9" s="794">
        <v>1</v>
      </c>
      <c r="N9" s="794">
        <v>561</v>
      </c>
      <c r="O9" s="811">
        <v>2</v>
      </c>
      <c r="P9" s="811">
        <v>1122</v>
      </c>
      <c r="Q9" s="799">
        <v>0.18181818181818182</v>
      </c>
      <c r="R9" s="812">
        <v>561</v>
      </c>
    </row>
    <row r="10" spans="1:18" ht="14.4" customHeight="1" x14ac:dyDescent="0.3">
      <c r="A10" s="793"/>
      <c r="B10" s="794" t="s">
        <v>1927</v>
      </c>
      <c r="C10" s="794" t="s">
        <v>576</v>
      </c>
      <c r="D10" s="794" t="s">
        <v>1928</v>
      </c>
      <c r="E10" s="794" t="s">
        <v>1932</v>
      </c>
      <c r="F10" s="794"/>
      <c r="G10" s="811">
        <v>2</v>
      </c>
      <c r="H10" s="811">
        <v>1038</v>
      </c>
      <c r="I10" s="794"/>
      <c r="J10" s="794">
        <v>519</v>
      </c>
      <c r="K10" s="811"/>
      <c r="L10" s="811"/>
      <c r="M10" s="794"/>
      <c r="N10" s="794"/>
      <c r="O10" s="811">
        <v>1</v>
      </c>
      <c r="P10" s="811">
        <v>519</v>
      </c>
      <c r="Q10" s="799"/>
      <c r="R10" s="812">
        <v>519</v>
      </c>
    </row>
    <row r="11" spans="1:18" ht="14.4" customHeight="1" x14ac:dyDescent="0.3">
      <c r="A11" s="793"/>
      <c r="B11" s="794" t="s">
        <v>1927</v>
      </c>
      <c r="C11" s="794" t="s">
        <v>576</v>
      </c>
      <c r="D11" s="794" t="s">
        <v>1928</v>
      </c>
      <c r="E11" s="794" t="s">
        <v>1933</v>
      </c>
      <c r="F11" s="794"/>
      <c r="G11" s="811">
        <v>1</v>
      </c>
      <c r="H11" s="811">
        <v>321</v>
      </c>
      <c r="I11" s="794"/>
      <c r="J11" s="794">
        <v>321</v>
      </c>
      <c r="K11" s="811"/>
      <c r="L11" s="811"/>
      <c r="M11" s="794"/>
      <c r="N11" s="794"/>
      <c r="O11" s="811">
        <v>1</v>
      </c>
      <c r="P11" s="811">
        <v>321</v>
      </c>
      <c r="Q11" s="799"/>
      <c r="R11" s="812">
        <v>321</v>
      </c>
    </row>
    <row r="12" spans="1:18" ht="14.4" customHeight="1" x14ac:dyDescent="0.3">
      <c r="A12" s="793"/>
      <c r="B12" s="794" t="s">
        <v>1927</v>
      </c>
      <c r="C12" s="794" t="s">
        <v>576</v>
      </c>
      <c r="D12" s="794" t="s">
        <v>1928</v>
      </c>
      <c r="E12" s="794" t="s">
        <v>1934</v>
      </c>
      <c r="F12" s="794"/>
      <c r="G12" s="811">
        <v>1</v>
      </c>
      <c r="H12" s="811">
        <v>679</v>
      </c>
      <c r="I12" s="794"/>
      <c r="J12" s="794">
        <v>679</v>
      </c>
      <c r="K12" s="811"/>
      <c r="L12" s="811"/>
      <c r="M12" s="794"/>
      <c r="N12" s="794"/>
      <c r="O12" s="811"/>
      <c r="P12" s="811"/>
      <c r="Q12" s="799"/>
      <c r="R12" s="812"/>
    </row>
    <row r="13" spans="1:18" ht="14.4" customHeight="1" x14ac:dyDescent="0.3">
      <c r="A13" s="793"/>
      <c r="B13" s="794" t="s">
        <v>1927</v>
      </c>
      <c r="C13" s="794" t="s">
        <v>576</v>
      </c>
      <c r="D13" s="794" t="s">
        <v>1928</v>
      </c>
      <c r="E13" s="794" t="s">
        <v>1935</v>
      </c>
      <c r="F13" s="794"/>
      <c r="G13" s="811"/>
      <c r="H13" s="811"/>
      <c r="I13" s="794"/>
      <c r="J13" s="794"/>
      <c r="K13" s="811">
        <v>1</v>
      </c>
      <c r="L13" s="811">
        <v>2024</v>
      </c>
      <c r="M13" s="794">
        <v>1</v>
      </c>
      <c r="N13" s="794">
        <v>2024</v>
      </c>
      <c r="O13" s="811"/>
      <c r="P13" s="811"/>
      <c r="Q13" s="799"/>
      <c r="R13" s="812"/>
    </row>
    <row r="14" spans="1:18" ht="14.4" customHeight="1" x14ac:dyDescent="0.3">
      <c r="A14" s="793"/>
      <c r="B14" s="794" t="s">
        <v>1927</v>
      </c>
      <c r="C14" s="794" t="s">
        <v>576</v>
      </c>
      <c r="D14" s="794" t="s">
        <v>1928</v>
      </c>
      <c r="E14" s="794" t="s">
        <v>1936</v>
      </c>
      <c r="F14" s="794"/>
      <c r="G14" s="811"/>
      <c r="H14" s="811"/>
      <c r="I14" s="794"/>
      <c r="J14" s="794"/>
      <c r="K14" s="811"/>
      <c r="L14" s="811"/>
      <c r="M14" s="794"/>
      <c r="N14" s="794"/>
      <c r="O14" s="811">
        <v>1</v>
      </c>
      <c r="P14" s="811">
        <v>3900</v>
      </c>
      <c r="Q14" s="799"/>
      <c r="R14" s="812">
        <v>3900</v>
      </c>
    </row>
    <row r="15" spans="1:18" ht="14.4" customHeight="1" x14ac:dyDescent="0.3">
      <c r="A15" s="793"/>
      <c r="B15" s="794" t="s">
        <v>1927</v>
      </c>
      <c r="C15" s="794" t="s">
        <v>576</v>
      </c>
      <c r="D15" s="794" t="s">
        <v>1928</v>
      </c>
      <c r="E15" s="794" t="s">
        <v>1937</v>
      </c>
      <c r="F15" s="794"/>
      <c r="G15" s="811"/>
      <c r="H15" s="811"/>
      <c r="I15" s="794"/>
      <c r="J15" s="794"/>
      <c r="K15" s="811"/>
      <c r="L15" s="811"/>
      <c r="M15" s="794"/>
      <c r="N15" s="794"/>
      <c r="O15" s="811">
        <v>1</v>
      </c>
      <c r="P15" s="811">
        <v>3900</v>
      </c>
      <c r="Q15" s="799"/>
      <c r="R15" s="812">
        <v>3900</v>
      </c>
    </row>
    <row r="16" spans="1:18" ht="14.4" customHeight="1" x14ac:dyDescent="0.3">
      <c r="A16" s="793"/>
      <c r="B16" s="794" t="s">
        <v>1927</v>
      </c>
      <c r="C16" s="794" t="s">
        <v>576</v>
      </c>
      <c r="D16" s="794" t="s">
        <v>1928</v>
      </c>
      <c r="E16" s="794" t="s">
        <v>1938</v>
      </c>
      <c r="F16" s="794"/>
      <c r="G16" s="811"/>
      <c r="H16" s="811"/>
      <c r="I16" s="794"/>
      <c r="J16" s="794"/>
      <c r="K16" s="811">
        <v>1</v>
      </c>
      <c r="L16" s="811">
        <v>1351</v>
      </c>
      <c r="M16" s="794">
        <v>1</v>
      </c>
      <c r="N16" s="794">
        <v>1351</v>
      </c>
      <c r="O16" s="811">
        <v>1</v>
      </c>
      <c r="P16" s="811">
        <v>1351</v>
      </c>
      <c r="Q16" s="799">
        <v>1</v>
      </c>
      <c r="R16" s="812">
        <v>1351</v>
      </c>
    </row>
    <row r="17" spans="1:18" ht="14.4" customHeight="1" x14ac:dyDescent="0.3">
      <c r="A17" s="793"/>
      <c r="B17" s="794" t="s">
        <v>1927</v>
      </c>
      <c r="C17" s="794" t="s">
        <v>576</v>
      </c>
      <c r="D17" s="794" t="s">
        <v>1928</v>
      </c>
      <c r="E17" s="794" t="s">
        <v>1939</v>
      </c>
      <c r="F17" s="794"/>
      <c r="G17" s="811"/>
      <c r="H17" s="811"/>
      <c r="I17" s="794"/>
      <c r="J17" s="794"/>
      <c r="K17" s="811">
        <v>6</v>
      </c>
      <c r="L17" s="811">
        <v>3600</v>
      </c>
      <c r="M17" s="794">
        <v>1</v>
      </c>
      <c r="N17" s="794">
        <v>600</v>
      </c>
      <c r="O17" s="811"/>
      <c r="P17" s="811"/>
      <c r="Q17" s="799"/>
      <c r="R17" s="812"/>
    </row>
    <row r="18" spans="1:18" ht="14.4" customHeight="1" x14ac:dyDescent="0.3">
      <c r="A18" s="793"/>
      <c r="B18" s="794" t="s">
        <v>1927</v>
      </c>
      <c r="C18" s="794" t="s">
        <v>576</v>
      </c>
      <c r="D18" s="794" t="s">
        <v>1928</v>
      </c>
      <c r="E18" s="794" t="s">
        <v>1940</v>
      </c>
      <c r="F18" s="794"/>
      <c r="G18" s="811">
        <v>15</v>
      </c>
      <c r="H18" s="811">
        <v>15120</v>
      </c>
      <c r="I18" s="794">
        <v>0.7142857142857143</v>
      </c>
      <c r="J18" s="794">
        <v>1008</v>
      </c>
      <c r="K18" s="811">
        <v>21</v>
      </c>
      <c r="L18" s="811">
        <v>21168</v>
      </c>
      <c r="M18" s="794">
        <v>1</v>
      </c>
      <c r="N18" s="794">
        <v>1008</v>
      </c>
      <c r="O18" s="811">
        <v>33</v>
      </c>
      <c r="P18" s="811">
        <v>33264</v>
      </c>
      <c r="Q18" s="799">
        <v>1.5714285714285714</v>
      </c>
      <c r="R18" s="812">
        <v>1008</v>
      </c>
    </row>
    <row r="19" spans="1:18" ht="14.4" customHeight="1" x14ac:dyDescent="0.3">
      <c r="A19" s="793"/>
      <c r="B19" s="794" t="s">
        <v>1927</v>
      </c>
      <c r="C19" s="794" t="s">
        <v>576</v>
      </c>
      <c r="D19" s="794" t="s">
        <v>1928</v>
      </c>
      <c r="E19" s="794" t="s">
        <v>1941</v>
      </c>
      <c r="F19" s="794"/>
      <c r="G19" s="811"/>
      <c r="H19" s="811"/>
      <c r="I19" s="794"/>
      <c r="J19" s="794"/>
      <c r="K19" s="811"/>
      <c r="L19" s="811"/>
      <c r="M19" s="794"/>
      <c r="N19" s="794"/>
      <c r="O19" s="811">
        <v>1</v>
      </c>
      <c r="P19" s="811">
        <v>703</v>
      </c>
      <c r="Q19" s="799"/>
      <c r="R19" s="812">
        <v>703</v>
      </c>
    </row>
    <row r="20" spans="1:18" ht="14.4" customHeight="1" x14ac:dyDescent="0.3">
      <c r="A20" s="793"/>
      <c r="B20" s="794" t="s">
        <v>1927</v>
      </c>
      <c r="C20" s="794" t="s">
        <v>576</v>
      </c>
      <c r="D20" s="794" t="s">
        <v>1928</v>
      </c>
      <c r="E20" s="794" t="s">
        <v>1942</v>
      </c>
      <c r="F20" s="794"/>
      <c r="G20" s="811"/>
      <c r="H20" s="811"/>
      <c r="I20" s="794"/>
      <c r="J20" s="794"/>
      <c r="K20" s="811">
        <v>1</v>
      </c>
      <c r="L20" s="811">
        <v>1122</v>
      </c>
      <c r="M20" s="794">
        <v>1</v>
      </c>
      <c r="N20" s="794">
        <v>1122</v>
      </c>
      <c r="O20" s="811">
        <v>1</v>
      </c>
      <c r="P20" s="811">
        <v>1122</v>
      </c>
      <c r="Q20" s="799">
        <v>1</v>
      </c>
      <c r="R20" s="812">
        <v>1122</v>
      </c>
    </row>
    <row r="21" spans="1:18" ht="14.4" customHeight="1" x14ac:dyDescent="0.3">
      <c r="A21" s="793"/>
      <c r="B21" s="794" t="s">
        <v>1927</v>
      </c>
      <c r="C21" s="794" t="s">
        <v>576</v>
      </c>
      <c r="D21" s="794" t="s">
        <v>1928</v>
      </c>
      <c r="E21" s="794" t="s">
        <v>1943</v>
      </c>
      <c r="F21" s="794"/>
      <c r="G21" s="811"/>
      <c r="H21" s="811"/>
      <c r="I21" s="794"/>
      <c r="J21" s="794"/>
      <c r="K21" s="811">
        <v>1</v>
      </c>
      <c r="L21" s="811">
        <v>1326</v>
      </c>
      <c r="M21" s="794">
        <v>1</v>
      </c>
      <c r="N21" s="794">
        <v>1326</v>
      </c>
      <c r="O21" s="811">
        <v>1</v>
      </c>
      <c r="P21" s="811">
        <v>1326</v>
      </c>
      <c r="Q21" s="799">
        <v>1</v>
      </c>
      <c r="R21" s="812">
        <v>1326</v>
      </c>
    </row>
    <row r="22" spans="1:18" ht="14.4" customHeight="1" x14ac:dyDescent="0.3">
      <c r="A22" s="793"/>
      <c r="B22" s="794" t="s">
        <v>1927</v>
      </c>
      <c r="C22" s="794" t="s">
        <v>576</v>
      </c>
      <c r="D22" s="794" t="s">
        <v>1924</v>
      </c>
      <c r="E22" s="794" t="s">
        <v>1944</v>
      </c>
      <c r="F22" s="794" t="s">
        <v>1945</v>
      </c>
      <c r="G22" s="811">
        <v>56</v>
      </c>
      <c r="H22" s="811">
        <v>4355.5600000000004</v>
      </c>
      <c r="I22" s="794">
        <v>0.74666785523877455</v>
      </c>
      <c r="J22" s="794">
        <v>77.777857142857144</v>
      </c>
      <c r="K22" s="811">
        <v>75</v>
      </c>
      <c r="L22" s="811">
        <v>5833.33</v>
      </c>
      <c r="M22" s="794">
        <v>1</v>
      </c>
      <c r="N22" s="794">
        <v>77.77773333333333</v>
      </c>
      <c r="O22" s="811">
        <v>54</v>
      </c>
      <c r="P22" s="811">
        <v>4200</v>
      </c>
      <c r="Q22" s="799">
        <v>0.72000041142880655</v>
      </c>
      <c r="R22" s="812">
        <v>77.777777777777771</v>
      </c>
    </row>
    <row r="23" spans="1:18" ht="14.4" customHeight="1" x14ac:dyDescent="0.3">
      <c r="A23" s="793"/>
      <c r="B23" s="794" t="s">
        <v>1927</v>
      </c>
      <c r="C23" s="794" t="s">
        <v>576</v>
      </c>
      <c r="D23" s="794" t="s">
        <v>1924</v>
      </c>
      <c r="E23" s="794" t="s">
        <v>1946</v>
      </c>
      <c r="F23" s="794" t="s">
        <v>1947</v>
      </c>
      <c r="G23" s="811">
        <v>20</v>
      </c>
      <c r="H23" s="811">
        <v>5000</v>
      </c>
      <c r="I23" s="794">
        <v>1.1111111111111112</v>
      </c>
      <c r="J23" s="794">
        <v>250</v>
      </c>
      <c r="K23" s="811">
        <v>18</v>
      </c>
      <c r="L23" s="811">
        <v>4500</v>
      </c>
      <c r="M23" s="794">
        <v>1</v>
      </c>
      <c r="N23" s="794">
        <v>250</v>
      </c>
      <c r="O23" s="811">
        <v>113</v>
      </c>
      <c r="P23" s="811">
        <v>28250</v>
      </c>
      <c r="Q23" s="799">
        <v>6.2777777777777777</v>
      </c>
      <c r="R23" s="812">
        <v>250</v>
      </c>
    </row>
    <row r="24" spans="1:18" ht="14.4" customHeight="1" x14ac:dyDescent="0.3">
      <c r="A24" s="793"/>
      <c r="B24" s="794" t="s">
        <v>1927</v>
      </c>
      <c r="C24" s="794" t="s">
        <v>576</v>
      </c>
      <c r="D24" s="794" t="s">
        <v>1924</v>
      </c>
      <c r="E24" s="794" t="s">
        <v>1948</v>
      </c>
      <c r="F24" s="794" t="s">
        <v>1949</v>
      </c>
      <c r="G24" s="811">
        <v>646</v>
      </c>
      <c r="H24" s="811">
        <v>71777.760000000009</v>
      </c>
      <c r="I24" s="794">
        <v>1.0375006468320265</v>
      </c>
      <c r="J24" s="794">
        <v>111.11108359133128</v>
      </c>
      <c r="K24" s="811">
        <v>593</v>
      </c>
      <c r="L24" s="811">
        <v>69183.34</v>
      </c>
      <c r="M24" s="794">
        <v>1</v>
      </c>
      <c r="N24" s="794">
        <v>116.6666779089376</v>
      </c>
      <c r="O24" s="811">
        <v>598</v>
      </c>
      <c r="P24" s="811">
        <v>69766.67</v>
      </c>
      <c r="Q24" s="799">
        <v>1.0084316542103924</v>
      </c>
      <c r="R24" s="812">
        <v>116.66667224080267</v>
      </c>
    </row>
    <row r="25" spans="1:18" ht="14.4" customHeight="1" x14ac:dyDescent="0.3">
      <c r="A25" s="793"/>
      <c r="B25" s="794" t="s">
        <v>1927</v>
      </c>
      <c r="C25" s="794" t="s">
        <v>576</v>
      </c>
      <c r="D25" s="794" t="s">
        <v>1924</v>
      </c>
      <c r="E25" s="794" t="s">
        <v>1950</v>
      </c>
      <c r="F25" s="794" t="s">
        <v>1951</v>
      </c>
      <c r="G25" s="811">
        <v>2</v>
      </c>
      <c r="H25" s="811">
        <v>537.78</v>
      </c>
      <c r="I25" s="794">
        <v>1.7926</v>
      </c>
      <c r="J25" s="794">
        <v>268.89</v>
      </c>
      <c r="K25" s="811">
        <v>1</v>
      </c>
      <c r="L25" s="811">
        <v>300</v>
      </c>
      <c r="M25" s="794">
        <v>1</v>
      </c>
      <c r="N25" s="794">
        <v>300</v>
      </c>
      <c r="O25" s="811">
        <v>10</v>
      </c>
      <c r="P25" s="811">
        <v>3000</v>
      </c>
      <c r="Q25" s="799">
        <v>10</v>
      </c>
      <c r="R25" s="812">
        <v>300</v>
      </c>
    </row>
    <row r="26" spans="1:18" ht="14.4" customHeight="1" x14ac:dyDescent="0.3">
      <c r="A26" s="793"/>
      <c r="B26" s="794" t="s">
        <v>1927</v>
      </c>
      <c r="C26" s="794" t="s">
        <v>576</v>
      </c>
      <c r="D26" s="794" t="s">
        <v>1924</v>
      </c>
      <c r="E26" s="794" t="s">
        <v>1952</v>
      </c>
      <c r="F26" s="794" t="s">
        <v>1953</v>
      </c>
      <c r="G26" s="811">
        <v>425</v>
      </c>
      <c r="H26" s="811">
        <v>79333.33</v>
      </c>
      <c r="I26" s="794">
        <v>0.84828322082174701</v>
      </c>
      <c r="J26" s="794">
        <v>186.66665882352942</v>
      </c>
      <c r="K26" s="811">
        <v>443</v>
      </c>
      <c r="L26" s="811">
        <v>93522.22</v>
      </c>
      <c r="M26" s="794">
        <v>1</v>
      </c>
      <c r="N26" s="794">
        <v>211.11110609480812</v>
      </c>
      <c r="O26" s="811">
        <v>530</v>
      </c>
      <c r="P26" s="811">
        <v>111888.9</v>
      </c>
      <c r="Q26" s="799">
        <v>1.1963884090860972</v>
      </c>
      <c r="R26" s="812">
        <v>211.11113207547169</v>
      </c>
    </row>
    <row r="27" spans="1:18" ht="14.4" customHeight="1" x14ac:dyDescent="0.3">
      <c r="A27" s="793"/>
      <c r="B27" s="794" t="s">
        <v>1927</v>
      </c>
      <c r="C27" s="794" t="s">
        <v>576</v>
      </c>
      <c r="D27" s="794" t="s">
        <v>1924</v>
      </c>
      <c r="E27" s="794" t="s">
        <v>1954</v>
      </c>
      <c r="F27" s="794" t="s">
        <v>1955</v>
      </c>
      <c r="G27" s="811">
        <v>684</v>
      </c>
      <c r="H27" s="811">
        <v>399000</v>
      </c>
      <c r="I27" s="794">
        <v>0.96883855827886878</v>
      </c>
      <c r="J27" s="794">
        <v>583.33333333333337</v>
      </c>
      <c r="K27" s="811">
        <v>706</v>
      </c>
      <c r="L27" s="811">
        <v>411833.32</v>
      </c>
      <c r="M27" s="794">
        <v>1</v>
      </c>
      <c r="N27" s="794">
        <v>583.3333144475921</v>
      </c>
      <c r="O27" s="811">
        <v>678</v>
      </c>
      <c r="P27" s="811">
        <v>395500</v>
      </c>
      <c r="Q27" s="799">
        <v>0.96033997443431729</v>
      </c>
      <c r="R27" s="812">
        <v>583.33333333333337</v>
      </c>
    </row>
    <row r="28" spans="1:18" ht="14.4" customHeight="1" x14ac:dyDescent="0.3">
      <c r="A28" s="793"/>
      <c r="B28" s="794" t="s">
        <v>1927</v>
      </c>
      <c r="C28" s="794" t="s">
        <v>576</v>
      </c>
      <c r="D28" s="794" t="s">
        <v>1924</v>
      </c>
      <c r="E28" s="794" t="s">
        <v>1956</v>
      </c>
      <c r="F28" s="794" t="s">
        <v>1957</v>
      </c>
      <c r="G28" s="811">
        <v>42</v>
      </c>
      <c r="H28" s="811">
        <v>19600</v>
      </c>
      <c r="I28" s="794">
        <v>0.61764692906577123</v>
      </c>
      <c r="J28" s="794">
        <v>466.66666666666669</v>
      </c>
      <c r="K28" s="811">
        <v>68</v>
      </c>
      <c r="L28" s="811">
        <v>31733.339999999997</v>
      </c>
      <c r="M28" s="794">
        <v>1</v>
      </c>
      <c r="N28" s="794">
        <v>466.66676470588231</v>
      </c>
      <c r="O28" s="811">
        <v>63</v>
      </c>
      <c r="P28" s="811">
        <v>29400.010000000002</v>
      </c>
      <c r="Q28" s="799">
        <v>0.92647070872464121</v>
      </c>
      <c r="R28" s="812">
        <v>466.6668253968254</v>
      </c>
    </row>
    <row r="29" spans="1:18" ht="14.4" customHeight="1" x14ac:dyDescent="0.3">
      <c r="A29" s="793"/>
      <c r="B29" s="794" t="s">
        <v>1927</v>
      </c>
      <c r="C29" s="794" t="s">
        <v>576</v>
      </c>
      <c r="D29" s="794" t="s">
        <v>1924</v>
      </c>
      <c r="E29" s="794" t="s">
        <v>1958</v>
      </c>
      <c r="F29" s="794" t="s">
        <v>1957</v>
      </c>
      <c r="G29" s="811">
        <v>5</v>
      </c>
      <c r="H29" s="811">
        <v>5000</v>
      </c>
      <c r="I29" s="794">
        <v>5</v>
      </c>
      <c r="J29" s="794">
        <v>1000</v>
      </c>
      <c r="K29" s="811">
        <v>1</v>
      </c>
      <c r="L29" s="811">
        <v>1000</v>
      </c>
      <c r="M29" s="794">
        <v>1</v>
      </c>
      <c r="N29" s="794">
        <v>1000</v>
      </c>
      <c r="O29" s="811">
        <v>8</v>
      </c>
      <c r="P29" s="811">
        <v>8000</v>
      </c>
      <c r="Q29" s="799">
        <v>8</v>
      </c>
      <c r="R29" s="812">
        <v>1000</v>
      </c>
    </row>
    <row r="30" spans="1:18" ht="14.4" customHeight="1" x14ac:dyDescent="0.3">
      <c r="A30" s="793"/>
      <c r="B30" s="794" t="s">
        <v>1927</v>
      </c>
      <c r="C30" s="794" t="s">
        <v>576</v>
      </c>
      <c r="D30" s="794" t="s">
        <v>1924</v>
      </c>
      <c r="E30" s="794" t="s">
        <v>1959</v>
      </c>
      <c r="F30" s="794" t="s">
        <v>1960</v>
      </c>
      <c r="G30" s="811">
        <v>2</v>
      </c>
      <c r="H30" s="811">
        <v>1333.34</v>
      </c>
      <c r="I30" s="794">
        <v>2</v>
      </c>
      <c r="J30" s="794">
        <v>666.67</v>
      </c>
      <c r="K30" s="811">
        <v>1</v>
      </c>
      <c r="L30" s="811">
        <v>666.67</v>
      </c>
      <c r="M30" s="794">
        <v>1</v>
      </c>
      <c r="N30" s="794">
        <v>666.67</v>
      </c>
      <c r="O30" s="811">
        <v>4</v>
      </c>
      <c r="P30" s="811">
        <v>2666.67</v>
      </c>
      <c r="Q30" s="799">
        <v>3.9999850000750001</v>
      </c>
      <c r="R30" s="812">
        <v>666.66750000000002</v>
      </c>
    </row>
    <row r="31" spans="1:18" ht="14.4" customHeight="1" x14ac:dyDescent="0.3">
      <c r="A31" s="793"/>
      <c r="B31" s="794" t="s">
        <v>1927</v>
      </c>
      <c r="C31" s="794" t="s">
        <v>576</v>
      </c>
      <c r="D31" s="794" t="s">
        <v>1924</v>
      </c>
      <c r="E31" s="794" t="s">
        <v>1961</v>
      </c>
      <c r="F31" s="794" t="s">
        <v>1962</v>
      </c>
      <c r="G31" s="811">
        <v>585</v>
      </c>
      <c r="H31" s="811">
        <v>29250</v>
      </c>
      <c r="I31" s="794">
        <v>0.86795252225519293</v>
      </c>
      <c r="J31" s="794">
        <v>50</v>
      </c>
      <c r="K31" s="811">
        <v>674</v>
      </c>
      <c r="L31" s="811">
        <v>33700</v>
      </c>
      <c r="M31" s="794">
        <v>1</v>
      </c>
      <c r="N31" s="794">
        <v>50</v>
      </c>
      <c r="O31" s="811">
        <v>685</v>
      </c>
      <c r="P31" s="811">
        <v>34250</v>
      </c>
      <c r="Q31" s="799">
        <v>1.0163204747774481</v>
      </c>
      <c r="R31" s="812">
        <v>50</v>
      </c>
    </row>
    <row r="32" spans="1:18" ht="14.4" customHeight="1" x14ac:dyDescent="0.3">
      <c r="A32" s="793"/>
      <c r="B32" s="794" t="s">
        <v>1927</v>
      </c>
      <c r="C32" s="794" t="s">
        <v>576</v>
      </c>
      <c r="D32" s="794" t="s">
        <v>1924</v>
      </c>
      <c r="E32" s="794" t="s">
        <v>1963</v>
      </c>
      <c r="F32" s="794" t="s">
        <v>1964</v>
      </c>
      <c r="G32" s="811">
        <v>5</v>
      </c>
      <c r="H32" s="811">
        <v>27.790000000000006</v>
      </c>
      <c r="I32" s="794">
        <v>1</v>
      </c>
      <c r="J32" s="794">
        <v>5.5580000000000016</v>
      </c>
      <c r="K32" s="811">
        <v>5</v>
      </c>
      <c r="L32" s="811">
        <v>27.790000000000006</v>
      </c>
      <c r="M32" s="794">
        <v>1</v>
      </c>
      <c r="N32" s="794">
        <v>5.5580000000000016</v>
      </c>
      <c r="O32" s="811">
        <v>13</v>
      </c>
      <c r="P32" s="811">
        <v>72.22</v>
      </c>
      <c r="Q32" s="799">
        <v>2.5987765383231372</v>
      </c>
      <c r="R32" s="812">
        <v>5.5553846153846154</v>
      </c>
    </row>
    <row r="33" spans="1:18" ht="14.4" customHeight="1" x14ac:dyDescent="0.3">
      <c r="A33" s="793"/>
      <c r="B33" s="794" t="s">
        <v>1927</v>
      </c>
      <c r="C33" s="794" t="s">
        <v>576</v>
      </c>
      <c r="D33" s="794" t="s">
        <v>1924</v>
      </c>
      <c r="E33" s="794" t="s">
        <v>1965</v>
      </c>
      <c r="F33" s="794" t="s">
        <v>1966</v>
      </c>
      <c r="G33" s="811">
        <v>19</v>
      </c>
      <c r="H33" s="811">
        <v>1921.1100000000001</v>
      </c>
      <c r="I33" s="794">
        <v>4.7500494510928695</v>
      </c>
      <c r="J33" s="794">
        <v>101.11105263157896</v>
      </c>
      <c r="K33" s="811">
        <v>4</v>
      </c>
      <c r="L33" s="811">
        <v>404.44</v>
      </c>
      <c r="M33" s="794">
        <v>1</v>
      </c>
      <c r="N33" s="794">
        <v>101.11</v>
      </c>
      <c r="O33" s="811">
        <v>16</v>
      </c>
      <c r="P33" s="811">
        <v>1617.78</v>
      </c>
      <c r="Q33" s="799">
        <v>4.0000494510928695</v>
      </c>
      <c r="R33" s="812">
        <v>101.11125</v>
      </c>
    </row>
    <row r="34" spans="1:18" ht="14.4" customHeight="1" x14ac:dyDescent="0.3">
      <c r="A34" s="793"/>
      <c r="B34" s="794" t="s">
        <v>1927</v>
      </c>
      <c r="C34" s="794" t="s">
        <v>576</v>
      </c>
      <c r="D34" s="794" t="s">
        <v>1924</v>
      </c>
      <c r="E34" s="794" t="s">
        <v>1967</v>
      </c>
      <c r="F34" s="794" t="s">
        <v>1968</v>
      </c>
      <c r="G34" s="811">
        <v>16</v>
      </c>
      <c r="H34" s="811">
        <v>0</v>
      </c>
      <c r="I34" s="794"/>
      <c r="J34" s="794">
        <v>0</v>
      </c>
      <c r="K34" s="811">
        <v>34</v>
      </c>
      <c r="L34" s="811">
        <v>0</v>
      </c>
      <c r="M34" s="794"/>
      <c r="N34" s="794">
        <v>0</v>
      </c>
      <c r="O34" s="811">
        <v>40</v>
      </c>
      <c r="P34" s="811">
        <v>0</v>
      </c>
      <c r="Q34" s="799"/>
      <c r="R34" s="812">
        <v>0</v>
      </c>
    </row>
    <row r="35" spans="1:18" ht="14.4" customHeight="1" x14ac:dyDescent="0.3">
      <c r="A35" s="793"/>
      <c r="B35" s="794" t="s">
        <v>1927</v>
      </c>
      <c r="C35" s="794" t="s">
        <v>576</v>
      </c>
      <c r="D35" s="794" t="s">
        <v>1924</v>
      </c>
      <c r="E35" s="794" t="s">
        <v>1969</v>
      </c>
      <c r="F35" s="794" t="s">
        <v>1970</v>
      </c>
      <c r="G35" s="811">
        <v>483</v>
      </c>
      <c r="H35" s="811">
        <v>147583.34000000003</v>
      </c>
      <c r="I35" s="794">
        <v>0.84293203944270656</v>
      </c>
      <c r="J35" s="794">
        <v>305.5555693581781</v>
      </c>
      <c r="K35" s="811">
        <v>573</v>
      </c>
      <c r="L35" s="811">
        <v>175083.32</v>
      </c>
      <c r="M35" s="794">
        <v>1</v>
      </c>
      <c r="N35" s="794">
        <v>305.55553228621295</v>
      </c>
      <c r="O35" s="811">
        <v>413</v>
      </c>
      <c r="P35" s="811">
        <v>126194.44</v>
      </c>
      <c r="Q35" s="799">
        <v>0.72076791781193095</v>
      </c>
      <c r="R35" s="812">
        <v>305.55554479418885</v>
      </c>
    </row>
    <row r="36" spans="1:18" ht="14.4" customHeight="1" x14ac:dyDescent="0.3">
      <c r="A36" s="793"/>
      <c r="B36" s="794" t="s">
        <v>1927</v>
      </c>
      <c r="C36" s="794" t="s">
        <v>576</v>
      </c>
      <c r="D36" s="794" t="s">
        <v>1924</v>
      </c>
      <c r="E36" s="794" t="s">
        <v>1971</v>
      </c>
      <c r="F36" s="794" t="s">
        <v>1972</v>
      </c>
      <c r="G36" s="811"/>
      <c r="H36" s="811"/>
      <c r="I36" s="794"/>
      <c r="J36" s="794"/>
      <c r="K36" s="811"/>
      <c r="L36" s="811"/>
      <c r="M36" s="794"/>
      <c r="N36" s="794"/>
      <c r="O36" s="811">
        <v>1</v>
      </c>
      <c r="P36" s="811">
        <v>33.33</v>
      </c>
      <c r="Q36" s="799"/>
      <c r="R36" s="812">
        <v>33.33</v>
      </c>
    </row>
    <row r="37" spans="1:18" ht="14.4" customHeight="1" x14ac:dyDescent="0.3">
      <c r="A37" s="793"/>
      <c r="B37" s="794" t="s">
        <v>1927</v>
      </c>
      <c r="C37" s="794" t="s">
        <v>576</v>
      </c>
      <c r="D37" s="794" t="s">
        <v>1924</v>
      </c>
      <c r="E37" s="794" t="s">
        <v>1973</v>
      </c>
      <c r="F37" s="794" t="s">
        <v>1974</v>
      </c>
      <c r="G37" s="811">
        <v>1877</v>
      </c>
      <c r="H37" s="811">
        <v>855077.79</v>
      </c>
      <c r="I37" s="794">
        <v>0.9250862548226283</v>
      </c>
      <c r="J37" s="794">
        <v>455.55556206712839</v>
      </c>
      <c r="K37" s="811">
        <v>2029</v>
      </c>
      <c r="L37" s="811">
        <v>924322.23</v>
      </c>
      <c r="M37" s="794">
        <v>1</v>
      </c>
      <c r="N37" s="794">
        <v>455.55555938886152</v>
      </c>
      <c r="O37" s="811">
        <v>1955</v>
      </c>
      <c r="P37" s="811">
        <v>890611.14000000013</v>
      </c>
      <c r="Q37" s="799">
        <v>0.96352885508336217</v>
      </c>
      <c r="R37" s="812">
        <v>455.5555703324809</v>
      </c>
    </row>
    <row r="38" spans="1:18" ht="14.4" customHeight="1" x14ac:dyDescent="0.3">
      <c r="A38" s="793"/>
      <c r="B38" s="794" t="s">
        <v>1927</v>
      </c>
      <c r="C38" s="794" t="s">
        <v>576</v>
      </c>
      <c r="D38" s="794" t="s">
        <v>1924</v>
      </c>
      <c r="E38" s="794" t="s">
        <v>1975</v>
      </c>
      <c r="F38" s="794" t="s">
        <v>1976</v>
      </c>
      <c r="G38" s="811">
        <v>1</v>
      </c>
      <c r="H38" s="811">
        <v>0</v>
      </c>
      <c r="I38" s="794"/>
      <c r="J38" s="794">
        <v>0</v>
      </c>
      <c r="K38" s="811"/>
      <c r="L38" s="811"/>
      <c r="M38" s="794"/>
      <c r="N38" s="794"/>
      <c r="O38" s="811"/>
      <c r="P38" s="811"/>
      <c r="Q38" s="799"/>
      <c r="R38" s="812"/>
    </row>
    <row r="39" spans="1:18" ht="14.4" customHeight="1" x14ac:dyDescent="0.3">
      <c r="A39" s="793"/>
      <c r="B39" s="794" t="s">
        <v>1927</v>
      </c>
      <c r="C39" s="794" t="s">
        <v>576</v>
      </c>
      <c r="D39" s="794" t="s">
        <v>1924</v>
      </c>
      <c r="E39" s="794" t="s">
        <v>1977</v>
      </c>
      <c r="F39" s="794" t="s">
        <v>1978</v>
      </c>
      <c r="G39" s="811">
        <v>10</v>
      </c>
      <c r="H39" s="811">
        <v>588.9</v>
      </c>
      <c r="I39" s="794">
        <v>1.9999999999999996</v>
      </c>
      <c r="J39" s="794">
        <v>58.89</v>
      </c>
      <c r="K39" s="811">
        <v>5</v>
      </c>
      <c r="L39" s="811">
        <v>294.45000000000005</v>
      </c>
      <c r="M39" s="794">
        <v>1</v>
      </c>
      <c r="N39" s="794">
        <v>58.890000000000008</v>
      </c>
      <c r="O39" s="811">
        <v>6</v>
      </c>
      <c r="P39" s="811">
        <v>353.34000000000003</v>
      </c>
      <c r="Q39" s="799">
        <v>1.2</v>
      </c>
      <c r="R39" s="812">
        <v>58.890000000000008</v>
      </c>
    </row>
    <row r="40" spans="1:18" ht="14.4" customHeight="1" x14ac:dyDescent="0.3">
      <c r="A40" s="793"/>
      <c r="B40" s="794" t="s">
        <v>1927</v>
      </c>
      <c r="C40" s="794" t="s">
        <v>576</v>
      </c>
      <c r="D40" s="794" t="s">
        <v>1924</v>
      </c>
      <c r="E40" s="794" t="s">
        <v>1979</v>
      </c>
      <c r="F40" s="794" t="s">
        <v>1980</v>
      </c>
      <c r="G40" s="811">
        <v>878</v>
      </c>
      <c r="H40" s="811">
        <v>68288.89</v>
      </c>
      <c r="I40" s="794">
        <v>0.91078836956762388</v>
      </c>
      <c r="J40" s="794">
        <v>77.777779043280177</v>
      </c>
      <c r="K40" s="811">
        <v>964</v>
      </c>
      <c r="L40" s="811">
        <v>74977.78</v>
      </c>
      <c r="M40" s="794">
        <v>1</v>
      </c>
      <c r="N40" s="794">
        <v>77.777780082987547</v>
      </c>
      <c r="O40" s="811">
        <v>869</v>
      </c>
      <c r="P40" s="811">
        <v>67588.89</v>
      </c>
      <c r="Q40" s="799">
        <v>0.90145227025926877</v>
      </c>
      <c r="R40" s="812">
        <v>77.777779056386649</v>
      </c>
    </row>
    <row r="41" spans="1:18" ht="14.4" customHeight="1" x14ac:dyDescent="0.3">
      <c r="A41" s="793"/>
      <c r="B41" s="794" t="s">
        <v>1927</v>
      </c>
      <c r="C41" s="794" t="s">
        <v>576</v>
      </c>
      <c r="D41" s="794" t="s">
        <v>1924</v>
      </c>
      <c r="E41" s="794" t="s">
        <v>1981</v>
      </c>
      <c r="F41" s="794" t="s">
        <v>1982</v>
      </c>
      <c r="G41" s="811"/>
      <c r="H41" s="811"/>
      <c r="I41" s="794"/>
      <c r="J41" s="794"/>
      <c r="K41" s="811"/>
      <c r="L41" s="811"/>
      <c r="M41" s="794"/>
      <c r="N41" s="794"/>
      <c r="O41" s="811">
        <v>1</v>
      </c>
      <c r="P41" s="811">
        <v>270</v>
      </c>
      <c r="Q41" s="799"/>
      <c r="R41" s="812">
        <v>270</v>
      </c>
    </row>
    <row r="42" spans="1:18" ht="14.4" customHeight="1" x14ac:dyDescent="0.3">
      <c r="A42" s="793"/>
      <c r="B42" s="794" t="s">
        <v>1927</v>
      </c>
      <c r="C42" s="794" t="s">
        <v>576</v>
      </c>
      <c r="D42" s="794" t="s">
        <v>1924</v>
      </c>
      <c r="E42" s="794" t="s">
        <v>1983</v>
      </c>
      <c r="F42" s="794" t="s">
        <v>1984</v>
      </c>
      <c r="G42" s="811">
        <v>509</v>
      </c>
      <c r="H42" s="811">
        <v>45244.45</v>
      </c>
      <c r="I42" s="794">
        <v>0.7814989174264545</v>
      </c>
      <c r="J42" s="794">
        <v>88.888899803536347</v>
      </c>
      <c r="K42" s="811">
        <v>613</v>
      </c>
      <c r="L42" s="811">
        <v>57894.45</v>
      </c>
      <c r="M42" s="794">
        <v>1</v>
      </c>
      <c r="N42" s="794">
        <v>94.444453507340938</v>
      </c>
      <c r="O42" s="811">
        <v>642</v>
      </c>
      <c r="P42" s="811">
        <v>60633.310000000005</v>
      </c>
      <c r="Q42" s="799">
        <v>1.0473078162069076</v>
      </c>
      <c r="R42" s="812">
        <v>94.444408099688488</v>
      </c>
    </row>
    <row r="43" spans="1:18" ht="14.4" customHeight="1" x14ac:dyDescent="0.3">
      <c r="A43" s="793"/>
      <c r="B43" s="794" t="s">
        <v>1927</v>
      </c>
      <c r="C43" s="794" t="s">
        <v>576</v>
      </c>
      <c r="D43" s="794" t="s">
        <v>1924</v>
      </c>
      <c r="E43" s="794" t="s">
        <v>1985</v>
      </c>
      <c r="F43" s="794" t="s">
        <v>1986</v>
      </c>
      <c r="G43" s="811">
        <v>1</v>
      </c>
      <c r="H43" s="811">
        <v>43.33</v>
      </c>
      <c r="I43" s="794"/>
      <c r="J43" s="794">
        <v>43.33</v>
      </c>
      <c r="K43" s="811"/>
      <c r="L43" s="811"/>
      <c r="M43" s="794"/>
      <c r="N43" s="794"/>
      <c r="O43" s="811">
        <v>2</v>
      </c>
      <c r="P43" s="811">
        <v>86.67</v>
      </c>
      <c r="Q43" s="799"/>
      <c r="R43" s="812">
        <v>43.335000000000001</v>
      </c>
    </row>
    <row r="44" spans="1:18" ht="14.4" customHeight="1" x14ac:dyDescent="0.3">
      <c r="A44" s="793"/>
      <c r="B44" s="794" t="s">
        <v>1927</v>
      </c>
      <c r="C44" s="794" t="s">
        <v>576</v>
      </c>
      <c r="D44" s="794" t="s">
        <v>1924</v>
      </c>
      <c r="E44" s="794" t="s">
        <v>1987</v>
      </c>
      <c r="F44" s="794" t="s">
        <v>1988</v>
      </c>
      <c r="G44" s="811">
        <v>17</v>
      </c>
      <c r="H44" s="811">
        <v>1643.34</v>
      </c>
      <c r="I44" s="794">
        <v>1.5454656597669583</v>
      </c>
      <c r="J44" s="794">
        <v>96.667058823529402</v>
      </c>
      <c r="K44" s="811">
        <v>11</v>
      </c>
      <c r="L44" s="811">
        <v>1063.3300000000002</v>
      </c>
      <c r="M44" s="794">
        <v>1</v>
      </c>
      <c r="N44" s="794">
        <v>96.666363636363656</v>
      </c>
      <c r="O44" s="811">
        <v>14</v>
      </c>
      <c r="P44" s="811">
        <v>1353.3400000000001</v>
      </c>
      <c r="Q44" s="799">
        <v>1.2727375320925771</v>
      </c>
      <c r="R44" s="812">
        <v>96.667142857142863</v>
      </c>
    </row>
    <row r="45" spans="1:18" ht="14.4" customHeight="1" x14ac:dyDescent="0.3">
      <c r="A45" s="793"/>
      <c r="B45" s="794" t="s">
        <v>1927</v>
      </c>
      <c r="C45" s="794" t="s">
        <v>576</v>
      </c>
      <c r="D45" s="794" t="s">
        <v>1924</v>
      </c>
      <c r="E45" s="794" t="s">
        <v>1989</v>
      </c>
      <c r="F45" s="794" t="s">
        <v>1990</v>
      </c>
      <c r="G45" s="811">
        <v>142</v>
      </c>
      <c r="H45" s="811">
        <v>47333.33</v>
      </c>
      <c r="I45" s="794">
        <v>0.86585354476502785</v>
      </c>
      <c r="J45" s="794">
        <v>333.33330985915495</v>
      </c>
      <c r="K45" s="811">
        <v>164</v>
      </c>
      <c r="L45" s="811">
        <v>54666.67</v>
      </c>
      <c r="M45" s="794">
        <v>1</v>
      </c>
      <c r="N45" s="794">
        <v>333.33335365853657</v>
      </c>
      <c r="O45" s="811">
        <v>163</v>
      </c>
      <c r="P45" s="811">
        <v>54333.34</v>
      </c>
      <c r="Q45" s="799">
        <v>0.99390250037179872</v>
      </c>
      <c r="R45" s="812">
        <v>333.33337423312884</v>
      </c>
    </row>
    <row r="46" spans="1:18" ht="14.4" customHeight="1" x14ac:dyDescent="0.3">
      <c r="A46" s="793"/>
      <c r="B46" s="794" t="s">
        <v>1927</v>
      </c>
      <c r="C46" s="794" t="s">
        <v>576</v>
      </c>
      <c r="D46" s="794" t="s">
        <v>1924</v>
      </c>
      <c r="E46" s="794" t="s">
        <v>1991</v>
      </c>
      <c r="F46" s="794" t="s">
        <v>1992</v>
      </c>
      <c r="G46" s="811">
        <v>294</v>
      </c>
      <c r="H46" s="811">
        <v>377300</v>
      </c>
      <c r="I46" s="794">
        <v>1.038869267485377</v>
      </c>
      <c r="J46" s="794">
        <v>1283.3333333333333</v>
      </c>
      <c r="K46" s="811">
        <v>283</v>
      </c>
      <c r="L46" s="811">
        <v>363183.33</v>
      </c>
      <c r="M46" s="794">
        <v>1</v>
      </c>
      <c r="N46" s="794">
        <v>1283.3333215547705</v>
      </c>
      <c r="O46" s="811">
        <v>272</v>
      </c>
      <c r="P46" s="811">
        <v>349066.66000000003</v>
      </c>
      <c r="Q46" s="799">
        <v>0.96113073251462289</v>
      </c>
      <c r="R46" s="812">
        <v>1283.3333088235295</v>
      </c>
    </row>
    <row r="47" spans="1:18" ht="14.4" customHeight="1" x14ac:dyDescent="0.3">
      <c r="A47" s="793"/>
      <c r="B47" s="794" t="s">
        <v>1927</v>
      </c>
      <c r="C47" s="794" t="s">
        <v>576</v>
      </c>
      <c r="D47" s="794" t="s">
        <v>1924</v>
      </c>
      <c r="E47" s="794" t="s">
        <v>1993</v>
      </c>
      <c r="F47" s="794" t="s">
        <v>1994</v>
      </c>
      <c r="G47" s="811">
        <v>1</v>
      </c>
      <c r="H47" s="811">
        <v>466.67</v>
      </c>
      <c r="I47" s="794"/>
      <c r="J47" s="794">
        <v>466.67</v>
      </c>
      <c r="K47" s="811"/>
      <c r="L47" s="811"/>
      <c r="M47" s="794"/>
      <c r="N47" s="794"/>
      <c r="O47" s="811">
        <v>1</v>
      </c>
      <c r="P47" s="811">
        <v>466.67</v>
      </c>
      <c r="Q47" s="799"/>
      <c r="R47" s="812">
        <v>466.67</v>
      </c>
    </row>
    <row r="48" spans="1:18" ht="14.4" customHeight="1" x14ac:dyDescent="0.3">
      <c r="A48" s="793"/>
      <c r="B48" s="794" t="s">
        <v>1927</v>
      </c>
      <c r="C48" s="794" t="s">
        <v>576</v>
      </c>
      <c r="D48" s="794" t="s">
        <v>1924</v>
      </c>
      <c r="E48" s="794" t="s">
        <v>1995</v>
      </c>
      <c r="F48" s="794" t="s">
        <v>1996</v>
      </c>
      <c r="G48" s="811">
        <v>43</v>
      </c>
      <c r="H48" s="811">
        <v>5016.66</v>
      </c>
      <c r="I48" s="794">
        <v>0.93478252768015857</v>
      </c>
      <c r="J48" s="794">
        <v>116.66651162790697</v>
      </c>
      <c r="K48" s="811">
        <v>46</v>
      </c>
      <c r="L48" s="811">
        <v>5366.66</v>
      </c>
      <c r="M48" s="794">
        <v>1</v>
      </c>
      <c r="N48" s="794">
        <v>116.66652173913043</v>
      </c>
      <c r="O48" s="811">
        <v>42</v>
      </c>
      <c r="P48" s="811">
        <v>4900.01</v>
      </c>
      <c r="Q48" s="799">
        <v>0.91304647583413157</v>
      </c>
      <c r="R48" s="812">
        <v>116.66690476190476</v>
      </c>
    </row>
    <row r="49" spans="1:18" ht="14.4" customHeight="1" x14ac:dyDescent="0.3">
      <c r="A49" s="793"/>
      <c r="B49" s="794" t="s">
        <v>1927</v>
      </c>
      <c r="C49" s="794" t="s">
        <v>576</v>
      </c>
      <c r="D49" s="794" t="s">
        <v>1924</v>
      </c>
      <c r="E49" s="794" t="s">
        <v>1925</v>
      </c>
      <c r="F49" s="794" t="s">
        <v>1926</v>
      </c>
      <c r="G49" s="811">
        <v>2</v>
      </c>
      <c r="H49" s="811">
        <v>655.56</v>
      </c>
      <c r="I49" s="794"/>
      <c r="J49" s="794">
        <v>327.78</v>
      </c>
      <c r="K49" s="811"/>
      <c r="L49" s="811"/>
      <c r="M49" s="794"/>
      <c r="N49" s="794"/>
      <c r="O49" s="811">
        <v>3</v>
      </c>
      <c r="P49" s="811">
        <v>1033.32</v>
      </c>
      <c r="Q49" s="799"/>
      <c r="R49" s="812">
        <v>344.44</v>
      </c>
    </row>
    <row r="50" spans="1:18" ht="14.4" customHeight="1" x14ac:dyDescent="0.3">
      <c r="A50" s="793"/>
      <c r="B50" s="794" t="s">
        <v>1927</v>
      </c>
      <c r="C50" s="794" t="s">
        <v>576</v>
      </c>
      <c r="D50" s="794" t="s">
        <v>1924</v>
      </c>
      <c r="E50" s="794" t="s">
        <v>1997</v>
      </c>
      <c r="F50" s="794" t="s">
        <v>1998</v>
      </c>
      <c r="G50" s="811"/>
      <c r="H50" s="811"/>
      <c r="I50" s="794"/>
      <c r="J50" s="794"/>
      <c r="K50" s="811">
        <v>6</v>
      </c>
      <c r="L50" s="811">
        <v>5000</v>
      </c>
      <c r="M50" s="794">
        <v>1</v>
      </c>
      <c r="N50" s="794">
        <v>833.33333333333337</v>
      </c>
      <c r="O50" s="811">
        <v>2</v>
      </c>
      <c r="P50" s="811">
        <v>1666.67</v>
      </c>
      <c r="Q50" s="799">
        <v>0.33333400000000002</v>
      </c>
      <c r="R50" s="812">
        <v>833.33500000000004</v>
      </c>
    </row>
    <row r="51" spans="1:18" ht="14.4" customHeight="1" x14ac:dyDescent="0.3">
      <c r="A51" s="793"/>
      <c r="B51" s="794" t="s">
        <v>1927</v>
      </c>
      <c r="C51" s="794" t="s">
        <v>576</v>
      </c>
      <c r="D51" s="794" t="s">
        <v>1924</v>
      </c>
      <c r="E51" s="794" t="s">
        <v>1999</v>
      </c>
      <c r="F51" s="794" t="s">
        <v>2000</v>
      </c>
      <c r="G51" s="811">
        <v>10</v>
      </c>
      <c r="H51" s="811">
        <v>55.56</v>
      </c>
      <c r="I51" s="794">
        <v>1.6664667066586683</v>
      </c>
      <c r="J51" s="794">
        <v>5.556</v>
      </c>
      <c r="K51" s="811">
        <v>6</v>
      </c>
      <c r="L51" s="811">
        <v>33.340000000000003</v>
      </c>
      <c r="M51" s="794">
        <v>1</v>
      </c>
      <c r="N51" s="794">
        <v>5.5566666666666675</v>
      </c>
      <c r="O51" s="811">
        <v>15</v>
      </c>
      <c r="P51" s="811">
        <v>83.34</v>
      </c>
      <c r="Q51" s="799">
        <v>2.4997000599880024</v>
      </c>
      <c r="R51" s="812">
        <v>5.556</v>
      </c>
    </row>
    <row r="52" spans="1:18" ht="14.4" customHeight="1" x14ac:dyDescent="0.3">
      <c r="A52" s="793"/>
      <c r="B52" s="794" t="s">
        <v>1927</v>
      </c>
      <c r="C52" s="794" t="s">
        <v>1910</v>
      </c>
      <c r="D52" s="794" t="s">
        <v>1924</v>
      </c>
      <c r="E52" s="794" t="s">
        <v>2001</v>
      </c>
      <c r="F52" s="794" t="s">
        <v>2002</v>
      </c>
      <c r="G52" s="811">
        <v>1</v>
      </c>
      <c r="H52" s="811">
        <v>105.56</v>
      </c>
      <c r="I52" s="794">
        <v>1</v>
      </c>
      <c r="J52" s="794">
        <v>105.56</v>
      </c>
      <c r="K52" s="811">
        <v>1</v>
      </c>
      <c r="L52" s="811">
        <v>105.56</v>
      </c>
      <c r="M52" s="794">
        <v>1</v>
      </c>
      <c r="N52" s="794">
        <v>105.56</v>
      </c>
      <c r="O52" s="811"/>
      <c r="P52" s="811"/>
      <c r="Q52" s="799"/>
      <c r="R52" s="812"/>
    </row>
    <row r="53" spans="1:18" ht="14.4" customHeight="1" x14ac:dyDescent="0.3">
      <c r="A53" s="793"/>
      <c r="B53" s="794" t="s">
        <v>1927</v>
      </c>
      <c r="C53" s="794" t="s">
        <v>1910</v>
      </c>
      <c r="D53" s="794" t="s">
        <v>1924</v>
      </c>
      <c r="E53" s="794" t="s">
        <v>1944</v>
      </c>
      <c r="F53" s="794" t="s">
        <v>1945</v>
      </c>
      <c r="G53" s="811">
        <v>3</v>
      </c>
      <c r="H53" s="811">
        <v>233.34</v>
      </c>
      <c r="I53" s="794"/>
      <c r="J53" s="794">
        <v>77.78</v>
      </c>
      <c r="K53" s="811"/>
      <c r="L53" s="811"/>
      <c r="M53" s="794"/>
      <c r="N53" s="794"/>
      <c r="O53" s="811"/>
      <c r="P53" s="811"/>
      <c r="Q53" s="799"/>
      <c r="R53" s="812"/>
    </row>
    <row r="54" spans="1:18" ht="14.4" customHeight="1" x14ac:dyDescent="0.3">
      <c r="A54" s="793"/>
      <c r="B54" s="794" t="s">
        <v>1927</v>
      </c>
      <c r="C54" s="794" t="s">
        <v>1910</v>
      </c>
      <c r="D54" s="794" t="s">
        <v>1924</v>
      </c>
      <c r="E54" s="794" t="s">
        <v>1946</v>
      </c>
      <c r="F54" s="794" t="s">
        <v>1947</v>
      </c>
      <c r="G54" s="811"/>
      <c r="H54" s="811"/>
      <c r="I54" s="794"/>
      <c r="J54" s="794"/>
      <c r="K54" s="811">
        <v>2</v>
      </c>
      <c r="L54" s="811">
        <v>500</v>
      </c>
      <c r="M54" s="794">
        <v>1</v>
      </c>
      <c r="N54" s="794">
        <v>250</v>
      </c>
      <c r="O54" s="811">
        <v>4</v>
      </c>
      <c r="P54" s="811">
        <v>1000</v>
      </c>
      <c r="Q54" s="799">
        <v>2</v>
      </c>
      <c r="R54" s="812">
        <v>250</v>
      </c>
    </row>
    <row r="55" spans="1:18" ht="14.4" customHeight="1" x14ac:dyDescent="0.3">
      <c r="A55" s="793"/>
      <c r="B55" s="794" t="s">
        <v>1927</v>
      </c>
      <c r="C55" s="794" t="s">
        <v>1910</v>
      </c>
      <c r="D55" s="794" t="s">
        <v>1924</v>
      </c>
      <c r="E55" s="794" t="s">
        <v>1948</v>
      </c>
      <c r="F55" s="794" t="s">
        <v>1949</v>
      </c>
      <c r="G55" s="811">
        <v>172</v>
      </c>
      <c r="H55" s="811">
        <v>19111.11</v>
      </c>
      <c r="I55" s="794">
        <v>0.94143352638742539</v>
      </c>
      <c r="J55" s="794">
        <v>111.11110465116279</v>
      </c>
      <c r="K55" s="811">
        <v>174</v>
      </c>
      <c r="L55" s="811">
        <v>20300.010000000002</v>
      </c>
      <c r="M55" s="794">
        <v>1</v>
      </c>
      <c r="N55" s="794">
        <v>116.66672413793104</v>
      </c>
      <c r="O55" s="811">
        <v>174</v>
      </c>
      <c r="P55" s="811">
        <v>20300.010000000002</v>
      </c>
      <c r="Q55" s="799">
        <v>1</v>
      </c>
      <c r="R55" s="812">
        <v>116.66672413793104</v>
      </c>
    </row>
    <row r="56" spans="1:18" ht="14.4" customHeight="1" x14ac:dyDescent="0.3">
      <c r="A56" s="793"/>
      <c r="B56" s="794" t="s">
        <v>1927</v>
      </c>
      <c r="C56" s="794" t="s">
        <v>1910</v>
      </c>
      <c r="D56" s="794" t="s">
        <v>1924</v>
      </c>
      <c r="E56" s="794" t="s">
        <v>1950</v>
      </c>
      <c r="F56" s="794" t="s">
        <v>1951</v>
      </c>
      <c r="G56" s="811">
        <v>2</v>
      </c>
      <c r="H56" s="811">
        <v>537.78</v>
      </c>
      <c r="I56" s="794">
        <v>0.224075</v>
      </c>
      <c r="J56" s="794">
        <v>268.89</v>
      </c>
      <c r="K56" s="811">
        <v>8</v>
      </c>
      <c r="L56" s="811">
        <v>2400</v>
      </c>
      <c r="M56" s="794">
        <v>1</v>
      </c>
      <c r="N56" s="794">
        <v>300</v>
      </c>
      <c r="O56" s="811">
        <v>10</v>
      </c>
      <c r="P56" s="811">
        <v>3000</v>
      </c>
      <c r="Q56" s="799">
        <v>1.25</v>
      </c>
      <c r="R56" s="812">
        <v>300</v>
      </c>
    </row>
    <row r="57" spans="1:18" ht="14.4" customHeight="1" x14ac:dyDescent="0.3">
      <c r="A57" s="793"/>
      <c r="B57" s="794" t="s">
        <v>1927</v>
      </c>
      <c r="C57" s="794" t="s">
        <v>1910</v>
      </c>
      <c r="D57" s="794" t="s">
        <v>1924</v>
      </c>
      <c r="E57" s="794" t="s">
        <v>1952</v>
      </c>
      <c r="F57" s="794" t="s">
        <v>1953</v>
      </c>
      <c r="G57" s="811">
        <v>13</v>
      </c>
      <c r="H57" s="811">
        <v>2426.67</v>
      </c>
      <c r="I57" s="794">
        <v>0.44210578095024677</v>
      </c>
      <c r="J57" s="794">
        <v>186.66692307692307</v>
      </c>
      <c r="K57" s="811">
        <v>26</v>
      </c>
      <c r="L57" s="811">
        <v>5488.89</v>
      </c>
      <c r="M57" s="794">
        <v>1</v>
      </c>
      <c r="N57" s="794">
        <v>211.11115384615385</v>
      </c>
      <c r="O57" s="811">
        <v>22</v>
      </c>
      <c r="P57" s="811">
        <v>4644.4400000000005</v>
      </c>
      <c r="Q57" s="799">
        <v>0.84615286515124188</v>
      </c>
      <c r="R57" s="812">
        <v>211.1109090909091</v>
      </c>
    </row>
    <row r="58" spans="1:18" ht="14.4" customHeight="1" x14ac:dyDescent="0.3">
      <c r="A58" s="793"/>
      <c r="B58" s="794" t="s">
        <v>1927</v>
      </c>
      <c r="C58" s="794" t="s">
        <v>1910</v>
      </c>
      <c r="D58" s="794" t="s">
        <v>1924</v>
      </c>
      <c r="E58" s="794" t="s">
        <v>1954</v>
      </c>
      <c r="F58" s="794" t="s">
        <v>1955</v>
      </c>
      <c r="G58" s="811">
        <v>35</v>
      </c>
      <c r="H58" s="811">
        <v>20416.669999999998</v>
      </c>
      <c r="I58" s="794">
        <v>1.250000459183767</v>
      </c>
      <c r="J58" s="794">
        <v>583.3334285714285</v>
      </c>
      <c r="K58" s="811">
        <v>28</v>
      </c>
      <c r="L58" s="811">
        <v>16333.33</v>
      </c>
      <c r="M58" s="794">
        <v>1</v>
      </c>
      <c r="N58" s="794">
        <v>583.33321428571423</v>
      </c>
      <c r="O58" s="811">
        <v>75</v>
      </c>
      <c r="P58" s="811">
        <v>43749.990000000005</v>
      </c>
      <c r="Q58" s="799">
        <v>2.6785713629737478</v>
      </c>
      <c r="R58" s="812">
        <v>583.33320000000003</v>
      </c>
    </row>
    <row r="59" spans="1:18" ht="14.4" customHeight="1" x14ac:dyDescent="0.3">
      <c r="A59" s="793"/>
      <c r="B59" s="794" t="s">
        <v>1927</v>
      </c>
      <c r="C59" s="794" t="s">
        <v>1910</v>
      </c>
      <c r="D59" s="794" t="s">
        <v>1924</v>
      </c>
      <c r="E59" s="794" t="s">
        <v>1956</v>
      </c>
      <c r="F59" s="794" t="s">
        <v>1957</v>
      </c>
      <c r="G59" s="811">
        <v>18</v>
      </c>
      <c r="H59" s="811">
        <v>8400</v>
      </c>
      <c r="I59" s="794">
        <v>0.71999917714379758</v>
      </c>
      <c r="J59" s="794">
        <v>466.66666666666669</v>
      </c>
      <c r="K59" s="811">
        <v>25</v>
      </c>
      <c r="L59" s="811">
        <v>11666.68</v>
      </c>
      <c r="M59" s="794">
        <v>1</v>
      </c>
      <c r="N59" s="794">
        <v>466.66720000000004</v>
      </c>
      <c r="O59" s="811">
        <v>27</v>
      </c>
      <c r="P59" s="811">
        <v>12600</v>
      </c>
      <c r="Q59" s="799">
        <v>1.0799987657156962</v>
      </c>
      <c r="R59" s="812">
        <v>466.66666666666669</v>
      </c>
    </row>
    <row r="60" spans="1:18" ht="14.4" customHeight="1" x14ac:dyDescent="0.3">
      <c r="A60" s="793"/>
      <c r="B60" s="794" t="s">
        <v>1927</v>
      </c>
      <c r="C60" s="794" t="s">
        <v>1910</v>
      </c>
      <c r="D60" s="794" t="s">
        <v>1924</v>
      </c>
      <c r="E60" s="794" t="s">
        <v>1958</v>
      </c>
      <c r="F60" s="794" t="s">
        <v>1957</v>
      </c>
      <c r="G60" s="811">
        <v>5</v>
      </c>
      <c r="H60" s="811">
        <v>5000</v>
      </c>
      <c r="I60" s="794">
        <v>0.41666666666666669</v>
      </c>
      <c r="J60" s="794">
        <v>1000</v>
      </c>
      <c r="K60" s="811">
        <v>12</v>
      </c>
      <c r="L60" s="811">
        <v>12000</v>
      </c>
      <c r="M60" s="794">
        <v>1</v>
      </c>
      <c r="N60" s="794">
        <v>1000</v>
      </c>
      <c r="O60" s="811">
        <v>3</v>
      </c>
      <c r="P60" s="811">
        <v>3000</v>
      </c>
      <c r="Q60" s="799">
        <v>0.25</v>
      </c>
      <c r="R60" s="812">
        <v>1000</v>
      </c>
    </row>
    <row r="61" spans="1:18" ht="14.4" customHeight="1" x14ac:dyDescent="0.3">
      <c r="A61" s="793"/>
      <c r="B61" s="794" t="s">
        <v>1927</v>
      </c>
      <c r="C61" s="794" t="s">
        <v>1910</v>
      </c>
      <c r="D61" s="794" t="s">
        <v>1924</v>
      </c>
      <c r="E61" s="794" t="s">
        <v>1963</v>
      </c>
      <c r="F61" s="794" t="s">
        <v>1964</v>
      </c>
      <c r="G61" s="811"/>
      <c r="H61" s="811"/>
      <c r="I61" s="794"/>
      <c r="J61" s="794"/>
      <c r="K61" s="811">
        <v>1</v>
      </c>
      <c r="L61" s="811">
        <v>5.5600000000000005</v>
      </c>
      <c r="M61" s="794">
        <v>1</v>
      </c>
      <c r="N61" s="794">
        <v>5.5600000000000005</v>
      </c>
      <c r="O61" s="811"/>
      <c r="P61" s="811"/>
      <c r="Q61" s="799"/>
      <c r="R61" s="812"/>
    </row>
    <row r="62" spans="1:18" ht="14.4" customHeight="1" x14ac:dyDescent="0.3">
      <c r="A62" s="793"/>
      <c r="B62" s="794" t="s">
        <v>1927</v>
      </c>
      <c r="C62" s="794" t="s">
        <v>1910</v>
      </c>
      <c r="D62" s="794" t="s">
        <v>1924</v>
      </c>
      <c r="E62" s="794" t="s">
        <v>1969</v>
      </c>
      <c r="F62" s="794" t="s">
        <v>1970</v>
      </c>
      <c r="G62" s="811">
        <v>3</v>
      </c>
      <c r="H62" s="811">
        <v>916.67000000000007</v>
      </c>
      <c r="I62" s="794">
        <v>1.4999836366016495</v>
      </c>
      <c r="J62" s="794">
        <v>305.55666666666667</v>
      </c>
      <c r="K62" s="811">
        <v>2</v>
      </c>
      <c r="L62" s="811">
        <v>611.12</v>
      </c>
      <c r="M62" s="794">
        <v>1</v>
      </c>
      <c r="N62" s="794">
        <v>305.56</v>
      </c>
      <c r="O62" s="811">
        <v>4</v>
      </c>
      <c r="P62" s="811">
        <v>1222.24</v>
      </c>
      <c r="Q62" s="799">
        <v>2</v>
      </c>
      <c r="R62" s="812">
        <v>305.56</v>
      </c>
    </row>
    <row r="63" spans="1:18" ht="14.4" customHeight="1" x14ac:dyDescent="0.3">
      <c r="A63" s="793"/>
      <c r="B63" s="794" t="s">
        <v>1927</v>
      </c>
      <c r="C63" s="794" t="s">
        <v>1910</v>
      </c>
      <c r="D63" s="794" t="s">
        <v>1924</v>
      </c>
      <c r="E63" s="794" t="s">
        <v>1973</v>
      </c>
      <c r="F63" s="794" t="s">
        <v>1974</v>
      </c>
      <c r="G63" s="811">
        <v>54</v>
      </c>
      <c r="H63" s="811">
        <v>24600.010000000002</v>
      </c>
      <c r="I63" s="794">
        <v>1.0384619118920304</v>
      </c>
      <c r="J63" s="794">
        <v>455.55574074074076</v>
      </c>
      <c r="K63" s="811">
        <v>52</v>
      </c>
      <c r="L63" s="811">
        <v>23688.89</v>
      </c>
      <c r="M63" s="794">
        <v>1</v>
      </c>
      <c r="N63" s="794">
        <v>455.5555769230769</v>
      </c>
      <c r="O63" s="811">
        <v>57</v>
      </c>
      <c r="P63" s="811">
        <v>25966.67</v>
      </c>
      <c r="Q63" s="799">
        <v>1.0961539354524421</v>
      </c>
      <c r="R63" s="812">
        <v>455.55561403508767</v>
      </c>
    </row>
    <row r="64" spans="1:18" ht="14.4" customHeight="1" x14ac:dyDescent="0.3">
      <c r="A64" s="793"/>
      <c r="B64" s="794" t="s">
        <v>1927</v>
      </c>
      <c r="C64" s="794" t="s">
        <v>1910</v>
      </c>
      <c r="D64" s="794" t="s">
        <v>1924</v>
      </c>
      <c r="E64" s="794" t="s">
        <v>1977</v>
      </c>
      <c r="F64" s="794" t="s">
        <v>1978</v>
      </c>
      <c r="G64" s="811"/>
      <c r="H64" s="811"/>
      <c r="I64" s="794"/>
      <c r="J64" s="794"/>
      <c r="K64" s="811"/>
      <c r="L64" s="811"/>
      <c r="M64" s="794"/>
      <c r="N64" s="794"/>
      <c r="O64" s="811">
        <v>1</v>
      </c>
      <c r="P64" s="811">
        <v>58.89</v>
      </c>
      <c r="Q64" s="799"/>
      <c r="R64" s="812">
        <v>58.89</v>
      </c>
    </row>
    <row r="65" spans="1:18" ht="14.4" customHeight="1" x14ac:dyDescent="0.3">
      <c r="A65" s="793"/>
      <c r="B65" s="794" t="s">
        <v>1927</v>
      </c>
      <c r="C65" s="794" t="s">
        <v>1910</v>
      </c>
      <c r="D65" s="794" t="s">
        <v>1924</v>
      </c>
      <c r="E65" s="794" t="s">
        <v>1979</v>
      </c>
      <c r="F65" s="794" t="s">
        <v>1980</v>
      </c>
      <c r="G65" s="811">
        <v>8</v>
      </c>
      <c r="H65" s="811">
        <v>622.23</v>
      </c>
      <c r="I65" s="794">
        <v>0.7999974286118362</v>
      </c>
      <c r="J65" s="794">
        <v>77.778750000000002</v>
      </c>
      <c r="K65" s="811">
        <v>10</v>
      </c>
      <c r="L65" s="811">
        <v>777.79</v>
      </c>
      <c r="M65" s="794">
        <v>1</v>
      </c>
      <c r="N65" s="794">
        <v>77.778999999999996</v>
      </c>
      <c r="O65" s="811">
        <v>12</v>
      </c>
      <c r="P65" s="811">
        <v>933.34</v>
      </c>
      <c r="Q65" s="799">
        <v>1.1999897144473446</v>
      </c>
      <c r="R65" s="812">
        <v>77.778333333333336</v>
      </c>
    </row>
    <row r="66" spans="1:18" ht="14.4" customHeight="1" x14ac:dyDescent="0.3">
      <c r="A66" s="793"/>
      <c r="B66" s="794" t="s">
        <v>1927</v>
      </c>
      <c r="C66" s="794" t="s">
        <v>1910</v>
      </c>
      <c r="D66" s="794" t="s">
        <v>1924</v>
      </c>
      <c r="E66" s="794" t="s">
        <v>2003</v>
      </c>
      <c r="F66" s="794" t="s">
        <v>2004</v>
      </c>
      <c r="G66" s="811"/>
      <c r="H66" s="811"/>
      <c r="I66" s="794"/>
      <c r="J66" s="794"/>
      <c r="K66" s="811"/>
      <c r="L66" s="811"/>
      <c r="M66" s="794"/>
      <c r="N66" s="794"/>
      <c r="O66" s="811">
        <v>3</v>
      </c>
      <c r="P66" s="811">
        <v>2100</v>
      </c>
      <c r="Q66" s="799"/>
      <c r="R66" s="812">
        <v>700</v>
      </c>
    </row>
    <row r="67" spans="1:18" ht="14.4" customHeight="1" x14ac:dyDescent="0.3">
      <c r="A67" s="793"/>
      <c r="B67" s="794" t="s">
        <v>1927</v>
      </c>
      <c r="C67" s="794" t="s">
        <v>1910</v>
      </c>
      <c r="D67" s="794" t="s">
        <v>1924</v>
      </c>
      <c r="E67" s="794" t="s">
        <v>2005</v>
      </c>
      <c r="F67" s="794" t="s">
        <v>2006</v>
      </c>
      <c r="G67" s="811"/>
      <c r="H67" s="811"/>
      <c r="I67" s="794"/>
      <c r="J67" s="794"/>
      <c r="K67" s="811">
        <v>1</v>
      </c>
      <c r="L67" s="811">
        <v>1111.1099999999999</v>
      </c>
      <c r="M67" s="794">
        <v>1</v>
      </c>
      <c r="N67" s="794">
        <v>1111.1099999999999</v>
      </c>
      <c r="O67" s="811"/>
      <c r="P67" s="811"/>
      <c r="Q67" s="799"/>
      <c r="R67" s="812"/>
    </row>
    <row r="68" spans="1:18" ht="14.4" customHeight="1" x14ac:dyDescent="0.3">
      <c r="A68" s="793"/>
      <c r="B68" s="794" t="s">
        <v>1927</v>
      </c>
      <c r="C68" s="794" t="s">
        <v>1910</v>
      </c>
      <c r="D68" s="794" t="s">
        <v>1924</v>
      </c>
      <c r="E68" s="794" t="s">
        <v>1983</v>
      </c>
      <c r="F68" s="794" t="s">
        <v>1984</v>
      </c>
      <c r="G68" s="811">
        <v>56</v>
      </c>
      <c r="H68" s="811">
        <v>4977.78</v>
      </c>
      <c r="I68" s="794">
        <v>0.62745152413929572</v>
      </c>
      <c r="J68" s="794">
        <v>88.888928571428565</v>
      </c>
      <c r="K68" s="811">
        <v>84</v>
      </c>
      <c r="L68" s="811">
        <v>7933.3300000000017</v>
      </c>
      <c r="M68" s="794">
        <v>1</v>
      </c>
      <c r="N68" s="794">
        <v>94.444404761904778</v>
      </c>
      <c r="O68" s="811">
        <v>82</v>
      </c>
      <c r="P68" s="811">
        <v>7744.4299999999994</v>
      </c>
      <c r="Q68" s="799">
        <v>0.97618906562565755</v>
      </c>
      <c r="R68" s="812">
        <v>94.444268292682921</v>
      </c>
    </row>
    <row r="69" spans="1:18" ht="14.4" customHeight="1" x14ac:dyDescent="0.3">
      <c r="A69" s="793"/>
      <c r="B69" s="794" t="s">
        <v>1927</v>
      </c>
      <c r="C69" s="794" t="s">
        <v>1910</v>
      </c>
      <c r="D69" s="794" t="s">
        <v>1924</v>
      </c>
      <c r="E69" s="794" t="s">
        <v>1987</v>
      </c>
      <c r="F69" s="794" t="s">
        <v>1988</v>
      </c>
      <c r="G69" s="811">
        <v>2</v>
      </c>
      <c r="H69" s="811">
        <v>193.33</v>
      </c>
      <c r="I69" s="794">
        <v>0.49998706907699075</v>
      </c>
      <c r="J69" s="794">
        <v>96.665000000000006</v>
      </c>
      <c r="K69" s="811">
        <v>4</v>
      </c>
      <c r="L69" s="811">
        <v>386.67</v>
      </c>
      <c r="M69" s="794">
        <v>1</v>
      </c>
      <c r="N69" s="794">
        <v>96.667500000000004</v>
      </c>
      <c r="O69" s="811">
        <v>27</v>
      </c>
      <c r="P69" s="811">
        <v>2610</v>
      </c>
      <c r="Q69" s="799">
        <v>6.7499418108464582</v>
      </c>
      <c r="R69" s="812">
        <v>96.666666666666671</v>
      </c>
    </row>
    <row r="70" spans="1:18" ht="14.4" customHeight="1" x14ac:dyDescent="0.3">
      <c r="A70" s="793"/>
      <c r="B70" s="794" t="s">
        <v>1927</v>
      </c>
      <c r="C70" s="794" t="s">
        <v>1910</v>
      </c>
      <c r="D70" s="794" t="s">
        <v>1924</v>
      </c>
      <c r="E70" s="794" t="s">
        <v>1991</v>
      </c>
      <c r="F70" s="794" t="s">
        <v>1992</v>
      </c>
      <c r="G70" s="811">
        <v>208</v>
      </c>
      <c r="H70" s="811">
        <v>266933.32999999996</v>
      </c>
      <c r="I70" s="794">
        <v>1.034825857724365</v>
      </c>
      <c r="J70" s="794">
        <v>1283.3333173076921</v>
      </c>
      <c r="K70" s="811">
        <v>201</v>
      </c>
      <c r="L70" s="811">
        <v>257950</v>
      </c>
      <c r="M70" s="794">
        <v>1</v>
      </c>
      <c r="N70" s="794">
        <v>1283.3333333333333</v>
      </c>
      <c r="O70" s="811">
        <v>220</v>
      </c>
      <c r="P70" s="811">
        <v>282333.33</v>
      </c>
      <c r="Q70" s="799">
        <v>1.0945273502616786</v>
      </c>
      <c r="R70" s="812">
        <v>1283.3333181818182</v>
      </c>
    </row>
    <row r="71" spans="1:18" ht="14.4" customHeight="1" x14ac:dyDescent="0.3">
      <c r="A71" s="793"/>
      <c r="B71" s="794" t="s">
        <v>1927</v>
      </c>
      <c r="C71" s="794" t="s">
        <v>1910</v>
      </c>
      <c r="D71" s="794" t="s">
        <v>1924</v>
      </c>
      <c r="E71" s="794" t="s">
        <v>2007</v>
      </c>
      <c r="F71" s="794" t="s">
        <v>2008</v>
      </c>
      <c r="G71" s="811">
        <v>12</v>
      </c>
      <c r="H71" s="811">
        <v>5600</v>
      </c>
      <c r="I71" s="794">
        <v>2.3999931428767347</v>
      </c>
      <c r="J71" s="794">
        <v>466.66666666666669</v>
      </c>
      <c r="K71" s="811">
        <v>5</v>
      </c>
      <c r="L71" s="811">
        <v>2333.34</v>
      </c>
      <c r="M71" s="794">
        <v>1</v>
      </c>
      <c r="N71" s="794">
        <v>466.66800000000001</v>
      </c>
      <c r="O71" s="811">
        <v>6</v>
      </c>
      <c r="P71" s="811">
        <v>2800</v>
      </c>
      <c r="Q71" s="799">
        <v>1.1999965714383674</v>
      </c>
      <c r="R71" s="812">
        <v>466.66666666666669</v>
      </c>
    </row>
    <row r="72" spans="1:18" ht="14.4" customHeight="1" x14ac:dyDescent="0.3">
      <c r="A72" s="793"/>
      <c r="B72" s="794" t="s">
        <v>1927</v>
      </c>
      <c r="C72" s="794" t="s">
        <v>585</v>
      </c>
      <c r="D72" s="794" t="s">
        <v>1924</v>
      </c>
      <c r="E72" s="794" t="s">
        <v>1944</v>
      </c>
      <c r="F72" s="794" t="s">
        <v>1945</v>
      </c>
      <c r="G72" s="811"/>
      <c r="H72" s="811"/>
      <c r="I72" s="794"/>
      <c r="J72" s="794"/>
      <c r="K72" s="811"/>
      <c r="L72" s="811"/>
      <c r="M72" s="794"/>
      <c r="N72" s="794"/>
      <c r="O72" s="811">
        <v>9</v>
      </c>
      <c r="P72" s="811">
        <v>700.01999999999987</v>
      </c>
      <c r="Q72" s="799"/>
      <c r="R72" s="812">
        <v>77.779999999999987</v>
      </c>
    </row>
    <row r="73" spans="1:18" ht="14.4" customHeight="1" x14ac:dyDescent="0.3">
      <c r="A73" s="793"/>
      <c r="B73" s="794" t="s">
        <v>1927</v>
      </c>
      <c r="C73" s="794" t="s">
        <v>585</v>
      </c>
      <c r="D73" s="794" t="s">
        <v>1924</v>
      </c>
      <c r="E73" s="794" t="s">
        <v>1948</v>
      </c>
      <c r="F73" s="794" t="s">
        <v>1949</v>
      </c>
      <c r="G73" s="811"/>
      <c r="H73" s="811"/>
      <c r="I73" s="794"/>
      <c r="J73" s="794"/>
      <c r="K73" s="811"/>
      <c r="L73" s="811"/>
      <c r="M73" s="794"/>
      <c r="N73" s="794"/>
      <c r="O73" s="811">
        <v>16</v>
      </c>
      <c r="P73" s="811">
        <v>1866.6800000000003</v>
      </c>
      <c r="Q73" s="799"/>
      <c r="R73" s="812">
        <v>116.66750000000002</v>
      </c>
    </row>
    <row r="74" spans="1:18" ht="14.4" customHeight="1" x14ac:dyDescent="0.3">
      <c r="A74" s="793"/>
      <c r="B74" s="794" t="s">
        <v>1927</v>
      </c>
      <c r="C74" s="794" t="s">
        <v>585</v>
      </c>
      <c r="D74" s="794" t="s">
        <v>1924</v>
      </c>
      <c r="E74" s="794" t="s">
        <v>1952</v>
      </c>
      <c r="F74" s="794" t="s">
        <v>1953</v>
      </c>
      <c r="G74" s="811"/>
      <c r="H74" s="811"/>
      <c r="I74" s="794"/>
      <c r="J74" s="794"/>
      <c r="K74" s="811"/>
      <c r="L74" s="811"/>
      <c r="M74" s="794"/>
      <c r="N74" s="794"/>
      <c r="O74" s="811">
        <v>5</v>
      </c>
      <c r="P74" s="811">
        <v>1055.5500000000002</v>
      </c>
      <c r="Q74" s="799"/>
      <c r="R74" s="812">
        <v>211.11000000000004</v>
      </c>
    </row>
    <row r="75" spans="1:18" ht="14.4" customHeight="1" x14ac:dyDescent="0.3">
      <c r="A75" s="793"/>
      <c r="B75" s="794" t="s">
        <v>1927</v>
      </c>
      <c r="C75" s="794" t="s">
        <v>585</v>
      </c>
      <c r="D75" s="794" t="s">
        <v>1924</v>
      </c>
      <c r="E75" s="794" t="s">
        <v>1954</v>
      </c>
      <c r="F75" s="794" t="s">
        <v>1955</v>
      </c>
      <c r="G75" s="811"/>
      <c r="H75" s="811"/>
      <c r="I75" s="794"/>
      <c r="J75" s="794"/>
      <c r="K75" s="811"/>
      <c r="L75" s="811"/>
      <c r="M75" s="794"/>
      <c r="N75" s="794"/>
      <c r="O75" s="811">
        <v>3</v>
      </c>
      <c r="P75" s="811">
        <v>1749.9900000000002</v>
      </c>
      <c r="Q75" s="799"/>
      <c r="R75" s="812">
        <v>583.33000000000004</v>
      </c>
    </row>
    <row r="76" spans="1:18" ht="14.4" customHeight="1" x14ac:dyDescent="0.3">
      <c r="A76" s="793"/>
      <c r="B76" s="794" t="s">
        <v>1927</v>
      </c>
      <c r="C76" s="794" t="s">
        <v>585</v>
      </c>
      <c r="D76" s="794" t="s">
        <v>1924</v>
      </c>
      <c r="E76" s="794" t="s">
        <v>1961</v>
      </c>
      <c r="F76" s="794" t="s">
        <v>1962</v>
      </c>
      <c r="G76" s="811"/>
      <c r="H76" s="811"/>
      <c r="I76" s="794"/>
      <c r="J76" s="794"/>
      <c r="K76" s="811"/>
      <c r="L76" s="811"/>
      <c r="M76" s="794"/>
      <c r="N76" s="794"/>
      <c r="O76" s="811">
        <v>7</v>
      </c>
      <c r="P76" s="811">
        <v>350</v>
      </c>
      <c r="Q76" s="799"/>
      <c r="R76" s="812">
        <v>50</v>
      </c>
    </row>
    <row r="77" spans="1:18" ht="14.4" customHeight="1" x14ac:dyDescent="0.3">
      <c r="A77" s="793"/>
      <c r="B77" s="794" t="s">
        <v>1927</v>
      </c>
      <c r="C77" s="794" t="s">
        <v>585</v>
      </c>
      <c r="D77" s="794" t="s">
        <v>1924</v>
      </c>
      <c r="E77" s="794" t="s">
        <v>1969</v>
      </c>
      <c r="F77" s="794" t="s">
        <v>1970</v>
      </c>
      <c r="G77" s="811"/>
      <c r="H77" s="811"/>
      <c r="I77" s="794"/>
      <c r="J77" s="794"/>
      <c r="K77" s="811"/>
      <c r="L77" s="811"/>
      <c r="M77" s="794"/>
      <c r="N77" s="794"/>
      <c r="O77" s="811">
        <v>2</v>
      </c>
      <c r="P77" s="811">
        <v>611.12</v>
      </c>
      <c r="Q77" s="799"/>
      <c r="R77" s="812">
        <v>305.56</v>
      </c>
    </row>
    <row r="78" spans="1:18" ht="14.4" customHeight="1" x14ac:dyDescent="0.3">
      <c r="A78" s="793"/>
      <c r="B78" s="794" t="s">
        <v>1927</v>
      </c>
      <c r="C78" s="794" t="s">
        <v>585</v>
      </c>
      <c r="D78" s="794" t="s">
        <v>1924</v>
      </c>
      <c r="E78" s="794" t="s">
        <v>1979</v>
      </c>
      <c r="F78" s="794" t="s">
        <v>1980</v>
      </c>
      <c r="G78" s="811"/>
      <c r="H78" s="811"/>
      <c r="I78" s="794"/>
      <c r="J78" s="794"/>
      <c r="K78" s="811"/>
      <c r="L78" s="811"/>
      <c r="M78" s="794"/>
      <c r="N78" s="794"/>
      <c r="O78" s="811">
        <v>2</v>
      </c>
      <c r="P78" s="811">
        <v>155.56</v>
      </c>
      <c r="Q78" s="799"/>
      <c r="R78" s="812">
        <v>77.78</v>
      </c>
    </row>
    <row r="79" spans="1:18" ht="14.4" customHeight="1" x14ac:dyDescent="0.3">
      <c r="A79" s="793"/>
      <c r="B79" s="794" t="s">
        <v>1927</v>
      </c>
      <c r="C79" s="794" t="s">
        <v>585</v>
      </c>
      <c r="D79" s="794" t="s">
        <v>1924</v>
      </c>
      <c r="E79" s="794" t="s">
        <v>1983</v>
      </c>
      <c r="F79" s="794" t="s">
        <v>1984</v>
      </c>
      <c r="G79" s="811"/>
      <c r="H79" s="811"/>
      <c r="I79" s="794"/>
      <c r="J79" s="794"/>
      <c r="K79" s="811"/>
      <c r="L79" s="811"/>
      <c r="M79" s="794"/>
      <c r="N79" s="794"/>
      <c r="O79" s="811">
        <v>15</v>
      </c>
      <c r="P79" s="811">
        <v>1416.6200000000001</v>
      </c>
      <c r="Q79" s="799"/>
      <c r="R79" s="812">
        <v>94.441333333333347</v>
      </c>
    </row>
    <row r="80" spans="1:18" ht="14.4" customHeight="1" x14ac:dyDescent="0.3">
      <c r="A80" s="793"/>
      <c r="B80" s="794" t="s">
        <v>1927</v>
      </c>
      <c r="C80" s="794" t="s">
        <v>585</v>
      </c>
      <c r="D80" s="794" t="s">
        <v>1924</v>
      </c>
      <c r="E80" s="794" t="s">
        <v>1987</v>
      </c>
      <c r="F80" s="794" t="s">
        <v>1988</v>
      </c>
      <c r="G80" s="811"/>
      <c r="H80" s="811"/>
      <c r="I80" s="794"/>
      <c r="J80" s="794"/>
      <c r="K80" s="811"/>
      <c r="L80" s="811"/>
      <c r="M80" s="794"/>
      <c r="N80" s="794"/>
      <c r="O80" s="811">
        <v>1</v>
      </c>
      <c r="P80" s="811">
        <v>96.67</v>
      </c>
      <c r="Q80" s="799"/>
      <c r="R80" s="812">
        <v>96.67</v>
      </c>
    </row>
    <row r="81" spans="1:18" ht="14.4" customHeight="1" x14ac:dyDescent="0.3">
      <c r="A81" s="793"/>
      <c r="B81" s="794" t="s">
        <v>1927</v>
      </c>
      <c r="C81" s="794" t="s">
        <v>585</v>
      </c>
      <c r="D81" s="794" t="s">
        <v>1924</v>
      </c>
      <c r="E81" s="794" t="s">
        <v>1995</v>
      </c>
      <c r="F81" s="794" t="s">
        <v>1996</v>
      </c>
      <c r="G81" s="811"/>
      <c r="H81" s="811"/>
      <c r="I81" s="794"/>
      <c r="J81" s="794"/>
      <c r="K81" s="811"/>
      <c r="L81" s="811"/>
      <c r="M81" s="794"/>
      <c r="N81" s="794"/>
      <c r="O81" s="811">
        <v>2</v>
      </c>
      <c r="P81" s="811">
        <v>233.34</v>
      </c>
      <c r="Q81" s="799"/>
      <c r="R81" s="812">
        <v>116.67</v>
      </c>
    </row>
    <row r="82" spans="1:18" ht="14.4" customHeight="1" x14ac:dyDescent="0.3">
      <c r="A82" s="793"/>
      <c r="B82" s="794" t="s">
        <v>1927</v>
      </c>
      <c r="C82" s="794" t="s">
        <v>585</v>
      </c>
      <c r="D82" s="794" t="s">
        <v>1924</v>
      </c>
      <c r="E82" s="794" t="s">
        <v>1925</v>
      </c>
      <c r="F82" s="794" t="s">
        <v>1926</v>
      </c>
      <c r="G82" s="811"/>
      <c r="H82" s="811"/>
      <c r="I82" s="794"/>
      <c r="J82" s="794"/>
      <c r="K82" s="811"/>
      <c r="L82" s="811"/>
      <c r="M82" s="794"/>
      <c r="N82" s="794"/>
      <c r="O82" s="811">
        <v>51</v>
      </c>
      <c r="P82" s="811">
        <v>17566.609999999997</v>
      </c>
      <c r="Q82" s="799"/>
      <c r="R82" s="812">
        <v>344.44333333333327</v>
      </c>
    </row>
    <row r="83" spans="1:18" ht="14.4" customHeight="1" x14ac:dyDescent="0.3">
      <c r="A83" s="793"/>
      <c r="B83" s="794" t="s">
        <v>2009</v>
      </c>
      <c r="C83" s="794" t="s">
        <v>579</v>
      </c>
      <c r="D83" s="794" t="s">
        <v>1924</v>
      </c>
      <c r="E83" s="794" t="s">
        <v>1944</v>
      </c>
      <c r="F83" s="794" t="s">
        <v>1945</v>
      </c>
      <c r="G83" s="811">
        <v>167</v>
      </c>
      <c r="H83" s="811">
        <v>12988.94</v>
      </c>
      <c r="I83" s="794">
        <v>1.1517172095134813</v>
      </c>
      <c r="J83" s="794">
        <v>77.778083832335327</v>
      </c>
      <c r="K83" s="811">
        <v>145</v>
      </c>
      <c r="L83" s="811">
        <v>11277.890000000005</v>
      </c>
      <c r="M83" s="794">
        <v>1</v>
      </c>
      <c r="N83" s="794">
        <v>77.778551724137969</v>
      </c>
      <c r="O83" s="811">
        <v>114</v>
      </c>
      <c r="P83" s="811">
        <v>8866.760000000002</v>
      </c>
      <c r="Q83" s="799">
        <v>0.78620734906972833</v>
      </c>
      <c r="R83" s="812">
        <v>77.778596491228086</v>
      </c>
    </row>
    <row r="84" spans="1:18" ht="14.4" customHeight="1" x14ac:dyDescent="0.3">
      <c r="A84" s="793"/>
      <c r="B84" s="794" t="s">
        <v>2009</v>
      </c>
      <c r="C84" s="794" t="s">
        <v>579</v>
      </c>
      <c r="D84" s="794" t="s">
        <v>1924</v>
      </c>
      <c r="E84" s="794" t="s">
        <v>1948</v>
      </c>
      <c r="F84" s="794" t="s">
        <v>1949</v>
      </c>
      <c r="G84" s="811">
        <v>436</v>
      </c>
      <c r="H84" s="811">
        <v>48444.36000000003</v>
      </c>
      <c r="I84" s="794">
        <v>0.75497629378963282</v>
      </c>
      <c r="J84" s="794">
        <v>111.11091743119273</v>
      </c>
      <c r="K84" s="811">
        <v>550</v>
      </c>
      <c r="L84" s="811">
        <v>64166.729999999981</v>
      </c>
      <c r="M84" s="794">
        <v>1</v>
      </c>
      <c r="N84" s="794">
        <v>116.66678181818179</v>
      </c>
      <c r="O84" s="811">
        <v>561</v>
      </c>
      <c r="P84" s="811">
        <v>65450.030000000006</v>
      </c>
      <c r="Q84" s="799">
        <v>1.0199994607797533</v>
      </c>
      <c r="R84" s="812">
        <v>116.6667201426025</v>
      </c>
    </row>
    <row r="85" spans="1:18" ht="14.4" customHeight="1" x14ac:dyDescent="0.3">
      <c r="A85" s="793"/>
      <c r="B85" s="794" t="s">
        <v>2009</v>
      </c>
      <c r="C85" s="794" t="s">
        <v>579</v>
      </c>
      <c r="D85" s="794" t="s">
        <v>1924</v>
      </c>
      <c r="E85" s="794" t="s">
        <v>1952</v>
      </c>
      <c r="F85" s="794" t="s">
        <v>1953</v>
      </c>
      <c r="G85" s="811">
        <v>228</v>
      </c>
      <c r="H85" s="811">
        <v>42560.089999999967</v>
      </c>
      <c r="I85" s="794">
        <v>0.71489624955738929</v>
      </c>
      <c r="J85" s="794">
        <v>186.66706140350863</v>
      </c>
      <c r="K85" s="811">
        <v>282</v>
      </c>
      <c r="L85" s="811">
        <v>59533.240000000027</v>
      </c>
      <c r="M85" s="794">
        <v>1</v>
      </c>
      <c r="N85" s="794">
        <v>211.11078014184406</v>
      </c>
      <c r="O85" s="811">
        <v>287</v>
      </c>
      <c r="P85" s="811">
        <v>60588.810000000027</v>
      </c>
      <c r="Q85" s="799">
        <v>1.0177307668791418</v>
      </c>
      <c r="R85" s="812">
        <v>211.11083623693389</v>
      </c>
    </row>
    <row r="86" spans="1:18" ht="14.4" customHeight="1" x14ac:dyDescent="0.3">
      <c r="A86" s="793"/>
      <c r="B86" s="794" t="s">
        <v>2009</v>
      </c>
      <c r="C86" s="794" t="s">
        <v>579</v>
      </c>
      <c r="D86" s="794" t="s">
        <v>1924</v>
      </c>
      <c r="E86" s="794" t="s">
        <v>1954</v>
      </c>
      <c r="F86" s="794" t="s">
        <v>1955</v>
      </c>
      <c r="G86" s="811">
        <v>174</v>
      </c>
      <c r="H86" s="811">
        <v>101499.96000000002</v>
      </c>
      <c r="I86" s="794">
        <v>1.0116283485285287</v>
      </c>
      <c r="J86" s="794">
        <v>583.33310344827601</v>
      </c>
      <c r="K86" s="811">
        <v>172</v>
      </c>
      <c r="L86" s="811">
        <v>100333.25000000003</v>
      </c>
      <c r="M86" s="794">
        <v>1</v>
      </c>
      <c r="N86" s="794">
        <v>583.33284883720944</v>
      </c>
      <c r="O86" s="811">
        <v>197</v>
      </c>
      <c r="P86" s="811">
        <v>114916.57000000004</v>
      </c>
      <c r="Q86" s="799">
        <v>1.1453488250405524</v>
      </c>
      <c r="R86" s="812">
        <v>583.33284263959411</v>
      </c>
    </row>
    <row r="87" spans="1:18" ht="14.4" customHeight="1" x14ac:dyDescent="0.3">
      <c r="A87" s="793"/>
      <c r="B87" s="794" t="s">
        <v>2009</v>
      </c>
      <c r="C87" s="794" t="s">
        <v>579</v>
      </c>
      <c r="D87" s="794" t="s">
        <v>1924</v>
      </c>
      <c r="E87" s="794" t="s">
        <v>1956</v>
      </c>
      <c r="F87" s="794" t="s">
        <v>1957</v>
      </c>
      <c r="G87" s="811">
        <v>33</v>
      </c>
      <c r="H87" s="811">
        <v>15400.050000000001</v>
      </c>
      <c r="I87" s="794">
        <v>0.86842109715062965</v>
      </c>
      <c r="J87" s="794">
        <v>466.66818181818184</v>
      </c>
      <c r="K87" s="811">
        <v>38</v>
      </c>
      <c r="L87" s="811">
        <v>17733.389999999996</v>
      </c>
      <c r="M87" s="794">
        <v>1</v>
      </c>
      <c r="N87" s="794">
        <v>466.66815789473674</v>
      </c>
      <c r="O87" s="811">
        <v>38</v>
      </c>
      <c r="P87" s="811">
        <v>17733.39</v>
      </c>
      <c r="Q87" s="799">
        <v>1.0000000000000002</v>
      </c>
      <c r="R87" s="812">
        <v>466.66815789473685</v>
      </c>
    </row>
    <row r="88" spans="1:18" ht="14.4" customHeight="1" x14ac:dyDescent="0.3">
      <c r="A88" s="793"/>
      <c r="B88" s="794" t="s">
        <v>2009</v>
      </c>
      <c r="C88" s="794" t="s">
        <v>579</v>
      </c>
      <c r="D88" s="794" t="s">
        <v>1924</v>
      </c>
      <c r="E88" s="794" t="s">
        <v>1958</v>
      </c>
      <c r="F88" s="794" t="s">
        <v>1957</v>
      </c>
      <c r="G88" s="811">
        <v>2</v>
      </c>
      <c r="H88" s="811">
        <v>2000</v>
      </c>
      <c r="I88" s="794">
        <v>2</v>
      </c>
      <c r="J88" s="794">
        <v>1000</v>
      </c>
      <c r="K88" s="811">
        <v>1</v>
      </c>
      <c r="L88" s="811">
        <v>1000</v>
      </c>
      <c r="M88" s="794">
        <v>1</v>
      </c>
      <c r="N88" s="794">
        <v>1000</v>
      </c>
      <c r="O88" s="811"/>
      <c r="P88" s="811"/>
      <c r="Q88" s="799"/>
      <c r="R88" s="812"/>
    </row>
    <row r="89" spans="1:18" ht="14.4" customHeight="1" x14ac:dyDescent="0.3">
      <c r="A89" s="793"/>
      <c r="B89" s="794" t="s">
        <v>2009</v>
      </c>
      <c r="C89" s="794" t="s">
        <v>579</v>
      </c>
      <c r="D89" s="794" t="s">
        <v>1924</v>
      </c>
      <c r="E89" s="794" t="s">
        <v>1961</v>
      </c>
      <c r="F89" s="794" t="s">
        <v>1962</v>
      </c>
      <c r="G89" s="811">
        <v>318</v>
      </c>
      <c r="H89" s="811">
        <v>15900</v>
      </c>
      <c r="I89" s="794">
        <v>0.79899497487437188</v>
      </c>
      <c r="J89" s="794">
        <v>50</v>
      </c>
      <c r="K89" s="811">
        <v>398</v>
      </c>
      <c r="L89" s="811">
        <v>19900</v>
      </c>
      <c r="M89" s="794">
        <v>1</v>
      </c>
      <c r="N89" s="794">
        <v>50</v>
      </c>
      <c r="O89" s="811">
        <v>346</v>
      </c>
      <c r="P89" s="811">
        <v>17300</v>
      </c>
      <c r="Q89" s="799">
        <v>0.8693467336683417</v>
      </c>
      <c r="R89" s="812">
        <v>50</v>
      </c>
    </row>
    <row r="90" spans="1:18" ht="14.4" customHeight="1" x14ac:dyDescent="0.3">
      <c r="A90" s="793"/>
      <c r="B90" s="794" t="s">
        <v>2009</v>
      </c>
      <c r="C90" s="794" t="s">
        <v>579</v>
      </c>
      <c r="D90" s="794" t="s">
        <v>1924</v>
      </c>
      <c r="E90" s="794" t="s">
        <v>1965</v>
      </c>
      <c r="F90" s="794" t="s">
        <v>1966</v>
      </c>
      <c r="G90" s="811"/>
      <c r="H90" s="811"/>
      <c r="I90" s="794"/>
      <c r="J90" s="794"/>
      <c r="K90" s="811">
        <v>5</v>
      </c>
      <c r="L90" s="811">
        <v>505.55</v>
      </c>
      <c r="M90" s="794">
        <v>1</v>
      </c>
      <c r="N90" s="794">
        <v>101.11</v>
      </c>
      <c r="O90" s="811">
        <v>3</v>
      </c>
      <c r="P90" s="811">
        <v>303.33</v>
      </c>
      <c r="Q90" s="799">
        <v>0.6</v>
      </c>
      <c r="R90" s="812">
        <v>101.11</v>
      </c>
    </row>
    <row r="91" spans="1:18" ht="14.4" customHeight="1" x14ac:dyDescent="0.3">
      <c r="A91" s="793"/>
      <c r="B91" s="794" t="s">
        <v>2009</v>
      </c>
      <c r="C91" s="794" t="s">
        <v>579</v>
      </c>
      <c r="D91" s="794" t="s">
        <v>1924</v>
      </c>
      <c r="E91" s="794" t="s">
        <v>2010</v>
      </c>
      <c r="F91" s="794" t="s">
        <v>2011</v>
      </c>
      <c r="G91" s="811">
        <v>23</v>
      </c>
      <c r="H91" s="811">
        <v>0</v>
      </c>
      <c r="I91" s="794"/>
      <c r="J91" s="794">
        <v>0</v>
      </c>
      <c r="K91" s="811">
        <v>4</v>
      </c>
      <c r="L91" s="811">
        <v>0</v>
      </c>
      <c r="M91" s="794"/>
      <c r="N91" s="794">
        <v>0</v>
      </c>
      <c r="O91" s="811">
        <v>3</v>
      </c>
      <c r="P91" s="811">
        <v>0</v>
      </c>
      <c r="Q91" s="799"/>
      <c r="R91" s="812">
        <v>0</v>
      </c>
    </row>
    <row r="92" spans="1:18" ht="14.4" customHeight="1" x14ac:dyDescent="0.3">
      <c r="A92" s="793"/>
      <c r="B92" s="794" t="s">
        <v>2009</v>
      </c>
      <c r="C92" s="794" t="s">
        <v>579</v>
      </c>
      <c r="D92" s="794" t="s">
        <v>1924</v>
      </c>
      <c r="E92" s="794" t="s">
        <v>1975</v>
      </c>
      <c r="F92" s="794" t="s">
        <v>1976</v>
      </c>
      <c r="G92" s="811">
        <v>1602</v>
      </c>
      <c r="H92" s="811">
        <v>0</v>
      </c>
      <c r="I92" s="794"/>
      <c r="J92" s="794">
        <v>0</v>
      </c>
      <c r="K92" s="811">
        <v>1959</v>
      </c>
      <c r="L92" s="811">
        <v>0</v>
      </c>
      <c r="M92" s="794"/>
      <c r="N92" s="794">
        <v>0</v>
      </c>
      <c r="O92" s="811">
        <v>1814</v>
      </c>
      <c r="P92" s="811">
        <v>0</v>
      </c>
      <c r="Q92" s="799"/>
      <c r="R92" s="812">
        <v>0</v>
      </c>
    </row>
    <row r="93" spans="1:18" ht="14.4" customHeight="1" x14ac:dyDescent="0.3">
      <c r="A93" s="793"/>
      <c r="B93" s="794" t="s">
        <v>2009</v>
      </c>
      <c r="C93" s="794" t="s">
        <v>579</v>
      </c>
      <c r="D93" s="794" t="s">
        <v>1924</v>
      </c>
      <c r="E93" s="794" t="s">
        <v>1977</v>
      </c>
      <c r="F93" s="794" t="s">
        <v>1978</v>
      </c>
      <c r="G93" s="811"/>
      <c r="H93" s="811"/>
      <c r="I93" s="794"/>
      <c r="J93" s="794"/>
      <c r="K93" s="811"/>
      <c r="L93" s="811"/>
      <c r="M93" s="794"/>
      <c r="N93" s="794"/>
      <c r="O93" s="811">
        <v>1</v>
      </c>
      <c r="P93" s="811">
        <v>58.89</v>
      </c>
      <c r="Q93" s="799"/>
      <c r="R93" s="812">
        <v>58.89</v>
      </c>
    </row>
    <row r="94" spans="1:18" ht="14.4" customHeight="1" x14ac:dyDescent="0.3">
      <c r="A94" s="793"/>
      <c r="B94" s="794" t="s">
        <v>2009</v>
      </c>
      <c r="C94" s="794" t="s">
        <v>579</v>
      </c>
      <c r="D94" s="794" t="s">
        <v>1924</v>
      </c>
      <c r="E94" s="794" t="s">
        <v>1979</v>
      </c>
      <c r="F94" s="794" t="s">
        <v>1980</v>
      </c>
      <c r="G94" s="811"/>
      <c r="H94" s="811"/>
      <c r="I94" s="794"/>
      <c r="J94" s="794"/>
      <c r="K94" s="811">
        <v>2</v>
      </c>
      <c r="L94" s="811">
        <v>155.56</v>
      </c>
      <c r="M94" s="794">
        <v>1</v>
      </c>
      <c r="N94" s="794">
        <v>77.78</v>
      </c>
      <c r="O94" s="811">
        <v>6</v>
      </c>
      <c r="P94" s="811">
        <v>466.67999999999995</v>
      </c>
      <c r="Q94" s="799">
        <v>2.9999999999999996</v>
      </c>
      <c r="R94" s="812">
        <v>77.779999999999987</v>
      </c>
    </row>
    <row r="95" spans="1:18" ht="14.4" customHeight="1" x14ac:dyDescent="0.3">
      <c r="A95" s="793"/>
      <c r="B95" s="794" t="s">
        <v>2009</v>
      </c>
      <c r="C95" s="794" t="s">
        <v>579</v>
      </c>
      <c r="D95" s="794" t="s">
        <v>1924</v>
      </c>
      <c r="E95" s="794" t="s">
        <v>1983</v>
      </c>
      <c r="F95" s="794" t="s">
        <v>1984</v>
      </c>
      <c r="G95" s="811">
        <v>568</v>
      </c>
      <c r="H95" s="811">
        <v>50488.959999999992</v>
      </c>
      <c r="I95" s="794">
        <v>0.77476756110761635</v>
      </c>
      <c r="J95" s="794">
        <v>88.889014084507025</v>
      </c>
      <c r="K95" s="811">
        <v>690</v>
      </c>
      <c r="L95" s="811">
        <v>65166.590000000011</v>
      </c>
      <c r="M95" s="794">
        <v>1</v>
      </c>
      <c r="N95" s="794">
        <v>94.444333333333347</v>
      </c>
      <c r="O95" s="811">
        <v>659</v>
      </c>
      <c r="P95" s="811">
        <v>62238.820000000014</v>
      </c>
      <c r="Q95" s="799">
        <v>0.9550725302643579</v>
      </c>
      <c r="R95" s="812">
        <v>94.444339908952983</v>
      </c>
    </row>
    <row r="96" spans="1:18" ht="14.4" customHeight="1" x14ac:dyDescent="0.3">
      <c r="A96" s="793"/>
      <c r="B96" s="794" t="s">
        <v>2009</v>
      </c>
      <c r="C96" s="794" t="s">
        <v>579</v>
      </c>
      <c r="D96" s="794" t="s">
        <v>1924</v>
      </c>
      <c r="E96" s="794" t="s">
        <v>1987</v>
      </c>
      <c r="F96" s="794" t="s">
        <v>1988</v>
      </c>
      <c r="G96" s="811">
        <v>121</v>
      </c>
      <c r="H96" s="811">
        <v>11696.710000000001</v>
      </c>
      <c r="I96" s="794">
        <v>0.93798571454920321</v>
      </c>
      <c r="J96" s="794">
        <v>96.667024793388435</v>
      </c>
      <c r="K96" s="811">
        <v>129</v>
      </c>
      <c r="L96" s="811">
        <v>12470.03</v>
      </c>
      <c r="M96" s="794">
        <v>1</v>
      </c>
      <c r="N96" s="794">
        <v>96.666899224806201</v>
      </c>
      <c r="O96" s="811">
        <v>124</v>
      </c>
      <c r="P96" s="811">
        <v>11986.740000000002</v>
      </c>
      <c r="Q96" s="799">
        <v>0.96124387832266656</v>
      </c>
      <c r="R96" s="812">
        <v>96.667258064516147</v>
      </c>
    </row>
    <row r="97" spans="1:18" ht="14.4" customHeight="1" x14ac:dyDescent="0.3">
      <c r="A97" s="793"/>
      <c r="B97" s="794" t="s">
        <v>2009</v>
      </c>
      <c r="C97" s="794" t="s">
        <v>579</v>
      </c>
      <c r="D97" s="794" t="s">
        <v>1924</v>
      </c>
      <c r="E97" s="794" t="s">
        <v>1989</v>
      </c>
      <c r="F97" s="794" t="s">
        <v>1990</v>
      </c>
      <c r="G97" s="811"/>
      <c r="H97" s="811"/>
      <c r="I97" s="794"/>
      <c r="J97" s="794"/>
      <c r="K97" s="811">
        <v>3</v>
      </c>
      <c r="L97" s="811">
        <v>999.99</v>
      </c>
      <c r="M97" s="794">
        <v>1</v>
      </c>
      <c r="N97" s="794">
        <v>333.33</v>
      </c>
      <c r="O97" s="811"/>
      <c r="P97" s="811"/>
      <c r="Q97" s="799"/>
      <c r="R97" s="812"/>
    </row>
    <row r="98" spans="1:18" ht="14.4" customHeight="1" x14ac:dyDescent="0.3">
      <c r="A98" s="793"/>
      <c r="B98" s="794" t="s">
        <v>2009</v>
      </c>
      <c r="C98" s="794" t="s">
        <v>579</v>
      </c>
      <c r="D98" s="794" t="s">
        <v>1924</v>
      </c>
      <c r="E98" s="794" t="s">
        <v>1991</v>
      </c>
      <c r="F98" s="794" t="s">
        <v>1992</v>
      </c>
      <c r="G98" s="811">
        <v>3</v>
      </c>
      <c r="H98" s="811">
        <v>3850</v>
      </c>
      <c r="I98" s="794">
        <v>0.75000194805700793</v>
      </c>
      <c r="J98" s="794">
        <v>1283.3333333333333</v>
      </c>
      <c r="K98" s="811">
        <v>4</v>
      </c>
      <c r="L98" s="811">
        <v>5133.32</v>
      </c>
      <c r="M98" s="794">
        <v>1</v>
      </c>
      <c r="N98" s="794">
        <v>1283.33</v>
      </c>
      <c r="O98" s="811">
        <v>4</v>
      </c>
      <c r="P98" s="811">
        <v>5133.32</v>
      </c>
      <c r="Q98" s="799">
        <v>1</v>
      </c>
      <c r="R98" s="812">
        <v>1283.33</v>
      </c>
    </row>
    <row r="99" spans="1:18" ht="14.4" customHeight="1" x14ac:dyDescent="0.3">
      <c r="A99" s="793"/>
      <c r="B99" s="794" t="s">
        <v>2009</v>
      </c>
      <c r="C99" s="794" t="s">
        <v>579</v>
      </c>
      <c r="D99" s="794" t="s">
        <v>1924</v>
      </c>
      <c r="E99" s="794" t="s">
        <v>1993</v>
      </c>
      <c r="F99" s="794" t="s">
        <v>1994</v>
      </c>
      <c r="G99" s="811">
        <v>2</v>
      </c>
      <c r="H99" s="811">
        <v>933.34</v>
      </c>
      <c r="I99" s="794">
        <v>1</v>
      </c>
      <c r="J99" s="794">
        <v>466.67</v>
      </c>
      <c r="K99" s="811">
        <v>2</v>
      </c>
      <c r="L99" s="811">
        <v>933.34</v>
      </c>
      <c r="M99" s="794">
        <v>1</v>
      </c>
      <c r="N99" s="794">
        <v>466.67</v>
      </c>
      <c r="O99" s="811">
        <v>1</v>
      </c>
      <c r="P99" s="811">
        <v>466.67</v>
      </c>
      <c r="Q99" s="799">
        <v>0.5</v>
      </c>
      <c r="R99" s="812">
        <v>466.67</v>
      </c>
    </row>
    <row r="100" spans="1:18" ht="14.4" customHeight="1" x14ac:dyDescent="0.3">
      <c r="A100" s="793"/>
      <c r="B100" s="794" t="s">
        <v>2009</v>
      </c>
      <c r="C100" s="794" t="s">
        <v>579</v>
      </c>
      <c r="D100" s="794" t="s">
        <v>1924</v>
      </c>
      <c r="E100" s="794" t="s">
        <v>1995</v>
      </c>
      <c r="F100" s="794" t="s">
        <v>1996</v>
      </c>
      <c r="G100" s="811">
        <v>103</v>
      </c>
      <c r="H100" s="811">
        <v>12016.750000000002</v>
      </c>
      <c r="I100" s="794">
        <v>0.68212187058657914</v>
      </c>
      <c r="J100" s="794">
        <v>116.66747572815535</v>
      </c>
      <c r="K100" s="811">
        <v>151</v>
      </c>
      <c r="L100" s="811">
        <v>17616.72</v>
      </c>
      <c r="M100" s="794">
        <v>1</v>
      </c>
      <c r="N100" s="794">
        <v>116.66701986754968</v>
      </c>
      <c r="O100" s="811">
        <v>145</v>
      </c>
      <c r="P100" s="811">
        <v>16916.759999999995</v>
      </c>
      <c r="Q100" s="799">
        <v>0.96026729152759382</v>
      </c>
      <c r="R100" s="812">
        <v>116.66731034482756</v>
      </c>
    </row>
    <row r="101" spans="1:18" ht="14.4" customHeight="1" x14ac:dyDescent="0.3">
      <c r="A101" s="793"/>
      <c r="B101" s="794" t="s">
        <v>2009</v>
      </c>
      <c r="C101" s="794" t="s">
        <v>579</v>
      </c>
      <c r="D101" s="794" t="s">
        <v>1924</v>
      </c>
      <c r="E101" s="794" t="s">
        <v>1925</v>
      </c>
      <c r="F101" s="794" t="s">
        <v>1926</v>
      </c>
      <c r="G101" s="811">
        <v>1672</v>
      </c>
      <c r="H101" s="811">
        <v>548044.47000000032</v>
      </c>
      <c r="I101" s="794">
        <v>0.78417785416182317</v>
      </c>
      <c r="J101" s="794">
        <v>327.77779306220117</v>
      </c>
      <c r="K101" s="811">
        <v>2029</v>
      </c>
      <c r="L101" s="811">
        <v>698877.77000000014</v>
      </c>
      <c r="M101" s="794">
        <v>1</v>
      </c>
      <c r="N101" s="794">
        <v>344.44444061113853</v>
      </c>
      <c r="O101" s="811">
        <v>1888</v>
      </c>
      <c r="P101" s="811">
        <v>650311.03999999992</v>
      </c>
      <c r="Q101" s="799">
        <v>0.9305075478362973</v>
      </c>
      <c r="R101" s="812">
        <v>344.44440677966099</v>
      </c>
    </row>
    <row r="102" spans="1:18" ht="14.4" customHeight="1" x14ac:dyDescent="0.3">
      <c r="A102" s="793" t="s">
        <v>2012</v>
      </c>
      <c r="B102" s="794" t="s">
        <v>2013</v>
      </c>
      <c r="C102" s="794" t="s">
        <v>576</v>
      </c>
      <c r="D102" s="794" t="s">
        <v>2014</v>
      </c>
      <c r="E102" s="794" t="s">
        <v>2015</v>
      </c>
      <c r="F102" s="794" t="s">
        <v>1007</v>
      </c>
      <c r="G102" s="811">
        <v>1</v>
      </c>
      <c r="H102" s="811">
        <v>21.13</v>
      </c>
      <c r="I102" s="794">
        <v>0.33333333333333331</v>
      </c>
      <c r="J102" s="794">
        <v>21.13</v>
      </c>
      <c r="K102" s="811">
        <v>3</v>
      </c>
      <c r="L102" s="811">
        <v>63.39</v>
      </c>
      <c r="M102" s="794">
        <v>1</v>
      </c>
      <c r="N102" s="794">
        <v>21.13</v>
      </c>
      <c r="O102" s="811">
        <v>2</v>
      </c>
      <c r="P102" s="811">
        <v>33.6</v>
      </c>
      <c r="Q102" s="799">
        <v>0.53005205868433514</v>
      </c>
      <c r="R102" s="812">
        <v>16.8</v>
      </c>
    </row>
    <row r="103" spans="1:18" ht="14.4" customHeight="1" x14ac:dyDescent="0.3">
      <c r="A103" s="793" t="s">
        <v>2012</v>
      </c>
      <c r="B103" s="794" t="s">
        <v>2013</v>
      </c>
      <c r="C103" s="794" t="s">
        <v>576</v>
      </c>
      <c r="D103" s="794" t="s">
        <v>2014</v>
      </c>
      <c r="E103" s="794" t="s">
        <v>2016</v>
      </c>
      <c r="F103" s="794" t="s">
        <v>746</v>
      </c>
      <c r="G103" s="811"/>
      <c r="H103" s="811"/>
      <c r="I103" s="794"/>
      <c r="J103" s="794"/>
      <c r="K103" s="811"/>
      <c r="L103" s="811"/>
      <c r="M103" s="794"/>
      <c r="N103" s="794"/>
      <c r="O103" s="811">
        <v>0.3</v>
      </c>
      <c r="P103" s="811">
        <v>40.659999999999997</v>
      </c>
      <c r="Q103" s="799"/>
      <c r="R103" s="812">
        <v>135.53333333333333</v>
      </c>
    </row>
    <row r="104" spans="1:18" ht="14.4" customHeight="1" x14ac:dyDescent="0.3">
      <c r="A104" s="793" t="s">
        <v>2012</v>
      </c>
      <c r="B104" s="794" t="s">
        <v>2013</v>
      </c>
      <c r="C104" s="794" t="s">
        <v>576</v>
      </c>
      <c r="D104" s="794" t="s">
        <v>1924</v>
      </c>
      <c r="E104" s="794" t="s">
        <v>2017</v>
      </c>
      <c r="F104" s="794" t="s">
        <v>2018</v>
      </c>
      <c r="G104" s="811"/>
      <c r="H104" s="811"/>
      <c r="I104" s="794"/>
      <c r="J104" s="794"/>
      <c r="K104" s="811"/>
      <c r="L104" s="811"/>
      <c r="M104" s="794"/>
      <c r="N104" s="794"/>
      <c r="O104" s="811">
        <v>1</v>
      </c>
      <c r="P104" s="811">
        <v>751</v>
      </c>
      <c r="Q104" s="799"/>
      <c r="R104" s="812">
        <v>751</v>
      </c>
    </row>
    <row r="105" spans="1:18" ht="14.4" customHeight="1" x14ac:dyDescent="0.3">
      <c r="A105" s="793" t="s">
        <v>2012</v>
      </c>
      <c r="B105" s="794" t="s">
        <v>2013</v>
      </c>
      <c r="C105" s="794" t="s">
        <v>576</v>
      </c>
      <c r="D105" s="794" t="s">
        <v>1924</v>
      </c>
      <c r="E105" s="794" t="s">
        <v>2019</v>
      </c>
      <c r="F105" s="794" t="s">
        <v>2020</v>
      </c>
      <c r="G105" s="811">
        <v>2</v>
      </c>
      <c r="H105" s="811">
        <v>712</v>
      </c>
      <c r="I105" s="794">
        <v>0.93931398416886547</v>
      </c>
      <c r="J105" s="794">
        <v>356</v>
      </c>
      <c r="K105" s="811">
        <v>2</v>
      </c>
      <c r="L105" s="811">
        <v>758</v>
      </c>
      <c r="M105" s="794">
        <v>1</v>
      </c>
      <c r="N105" s="794">
        <v>379</v>
      </c>
      <c r="O105" s="811"/>
      <c r="P105" s="811"/>
      <c r="Q105" s="799"/>
      <c r="R105" s="812"/>
    </row>
    <row r="106" spans="1:18" ht="14.4" customHeight="1" x14ac:dyDescent="0.3">
      <c r="A106" s="793" t="s">
        <v>2012</v>
      </c>
      <c r="B106" s="794" t="s">
        <v>2013</v>
      </c>
      <c r="C106" s="794" t="s">
        <v>576</v>
      </c>
      <c r="D106" s="794" t="s">
        <v>1924</v>
      </c>
      <c r="E106" s="794" t="s">
        <v>2021</v>
      </c>
      <c r="F106" s="794" t="s">
        <v>2022</v>
      </c>
      <c r="G106" s="811">
        <v>1</v>
      </c>
      <c r="H106" s="811">
        <v>155</v>
      </c>
      <c r="I106" s="794"/>
      <c r="J106" s="794">
        <v>155</v>
      </c>
      <c r="K106" s="811"/>
      <c r="L106" s="811"/>
      <c r="M106" s="794"/>
      <c r="N106" s="794"/>
      <c r="O106" s="811"/>
      <c r="P106" s="811"/>
      <c r="Q106" s="799"/>
      <c r="R106" s="812"/>
    </row>
    <row r="107" spans="1:18" ht="14.4" customHeight="1" x14ac:dyDescent="0.3">
      <c r="A107" s="793" t="s">
        <v>2012</v>
      </c>
      <c r="B107" s="794" t="s">
        <v>2013</v>
      </c>
      <c r="C107" s="794" t="s">
        <v>576</v>
      </c>
      <c r="D107" s="794" t="s">
        <v>1924</v>
      </c>
      <c r="E107" s="794" t="s">
        <v>2023</v>
      </c>
      <c r="F107" s="794" t="s">
        <v>2024</v>
      </c>
      <c r="G107" s="811">
        <v>51</v>
      </c>
      <c r="H107" s="811">
        <v>4131</v>
      </c>
      <c r="I107" s="794">
        <v>0.85812214374740337</v>
      </c>
      <c r="J107" s="794">
        <v>81</v>
      </c>
      <c r="K107" s="811">
        <v>58</v>
      </c>
      <c r="L107" s="811">
        <v>4814</v>
      </c>
      <c r="M107" s="794">
        <v>1</v>
      </c>
      <c r="N107" s="794">
        <v>83</v>
      </c>
      <c r="O107" s="811">
        <v>55</v>
      </c>
      <c r="P107" s="811">
        <v>4565</v>
      </c>
      <c r="Q107" s="799">
        <v>0.94827586206896552</v>
      </c>
      <c r="R107" s="812">
        <v>83</v>
      </c>
    </row>
    <row r="108" spans="1:18" ht="14.4" customHeight="1" x14ac:dyDescent="0.3">
      <c r="A108" s="793" t="s">
        <v>2012</v>
      </c>
      <c r="B108" s="794" t="s">
        <v>2013</v>
      </c>
      <c r="C108" s="794" t="s">
        <v>576</v>
      </c>
      <c r="D108" s="794" t="s">
        <v>1924</v>
      </c>
      <c r="E108" s="794" t="s">
        <v>2025</v>
      </c>
      <c r="F108" s="794" t="s">
        <v>2026</v>
      </c>
      <c r="G108" s="811">
        <v>126</v>
      </c>
      <c r="H108" s="811">
        <v>4410</v>
      </c>
      <c r="I108" s="794">
        <v>0.7999274442227462</v>
      </c>
      <c r="J108" s="794">
        <v>35</v>
      </c>
      <c r="K108" s="811">
        <v>149</v>
      </c>
      <c r="L108" s="811">
        <v>5513</v>
      </c>
      <c r="M108" s="794">
        <v>1</v>
      </c>
      <c r="N108" s="794">
        <v>37</v>
      </c>
      <c r="O108" s="811">
        <v>155</v>
      </c>
      <c r="P108" s="811">
        <v>5735</v>
      </c>
      <c r="Q108" s="799">
        <v>1.0402684563758389</v>
      </c>
      <c r="R108" s="812">
        <v>37</v>
      </c>
    </row>
    <row r="109" spans="1:18" ht="14.4" customHeight="1" x14ac:dyDescent="0.3">
      <c r="A109" s="793" t="s">
        <v>2012</v>
      </c>
      <c r="B109" s="794" t="s">
        <v>2013</v>
      </c>
      <c r="C109" s="794" t="s">
        <v>576</v>
      </c>
      <c r="D109" s="794" t="s">
        <v>1924</v>
      </c>
      <c r="E109" s="794" t="s">
        <v>2027</v>
      </c>
      <c r="F109" s="794" t="s">
        <v>2028</v>
      </c>
      <c r="G109" s="811">
        <v>1</v>
      </c>
      <c r="H109" s="811">
        <v>1012</v>
      </c>
      <c r="I109" s="794"/>
      <c r="J109" s="794">
        <v>1012</v>
      </c>
      <c r="K109" s="811"/>
      <c r="L109" s="811"/>
      <c r="M109" s="794"/>
      <c r="N109" s="794"/>
      <c r="O109" s="811">
        <v>3</v>
      </c>
      <c r="P109" s="811">
        <v>3096</v>
      </c>
      <c r="Q109" s="799"/>
      <c r="R109" s="812">
        <v>1032</v>
      </c>
    </row>
    <row r="110" spans="1:18" ht="14.4" customHeight="1" x14ac:dyDescent="0.3">
      <c r="A110" s="793" t="s">
        <v>2012</v>
      </c>
      <c r="B110" s="794" t="s">
        <v>2013</v>
      </c>
      <c r="C110" s="794" t="s">
        <v>576</v>
      </c>
      <c r="D110" s="794" t="s">
        <v>1924</v>
      </c>
      <c r="E110" s="794" t="s">
        <v>2029</v>
      </c>
      <c r="F110" s="794" t="s">
        <v>2030</v>
      </c>
      <c r="G110" s="811">
        <v>67</v>
      </c>
      <c r="H110" s="811">
        <v>7906</v>
      </c>
      <c r="I110" s="794">
        <v>0.6746885133981908</v>
      </c>
      <c r="J110" s="794">
        <v>118</v>
      </c>
      <c r="K110" s="811">
        <v>93</v>
      </c>
      <c r="L110" s="811">
        <v>11718</v>
      </c>
      <c r="M110" s="794">
        <v>1</v>
      </c>
      <c r="N110" s="794">
        <v>126</v>
      </c>
      <c r="O110" s="811">
        <v>87</v>
      </c>
      <c r="P110" s="811">
        <v>10962</v>
      </c>
      <c r="Q110" s="799">
        <v>0.93548387096774188</v>
      </c>
      <c r="R110" s="812">
        <v>126</v>
      </c>
    </row>
    <row r="111" spans="1:18" ht="14.4" customHeight="1" x14ac:dyDescent="0.3">
      <c r="A111" s="793" t="s">
        <v>2012</v>
      </c>
      <c r="B111" s="794" t="s">
        <v>2013</v>
      </c>
      <c r="C111" s="794" t="s">
        <v>576</v>
      </c>
      <c r="D111" s="794" t="s">
        <v>1924</v>
      </c>
      <c r="E111" s="794" t="s">
        <v>1971</v>
      </c>
      <c r="F111" s="794" t="s">
        <v>1972</v>
      </c>
      <c r="G111" s="811">
        <v>64</v>
      </c>
      <c r="H111" s="811">
        <v>0</v>
      </c>
      <c r="I111" s="794">
        <v>0</v>
      </c>
      <c r="J111" s="794">
        <v>0</v>
      </c>
      <c r="K111" s="811">
        <v>92</v>
      </c>
      <c r="L111" s="811">
        <v>3066.67</v>
      </c>
      <c r="M111" s="794">
        <v>1</v>
      </c>
      <c r="N111" s="794">
        <v>33.333369565217389</v>
      </c>
      <c r="O111" s="811">
        <v>85</v>
      </c>
      <c r="P111" s="811">
        <v>2833.33</v>
      </c>
      <c r="Q111" s="799">
        <v>0.92391095227070397</v>
      </c>
      <c r="R111" s="812">
        <v>33.333294117647057</v>
      </c>
    </row>
    <row r="112" spans="1:18" ht="14.4" customHeight="1" x14ac:dyDescent="0.3">
      <c r="A112" s="793" t="s">
        <v>2012</v>
      </c>
      <c r="B112" s="794" t="s">
        <v>2013</v>
      </c>
      <c r="C112" s="794" t="s">
        <v>576</v>
      </c>
      <c r="D112" s="794" t="s">
        <v>1924</v>
      </c>
      <c r="E112" s="794" t="s">
        <v>2031</v>
      </c>
      <c r="F112" s="794" t="s">
        <v>2032</v>
      </c>
      <c r="G112" s="811">
        <v>9</v>
      </c>
      <c r="H112" s="811">
        <v>324</v>
      </c>
      <c r="I112" s="794">
        <v>1.7513513513513514</v>
      </c>
      <c r="J112" s="794">
        <v>36</v>
      </c>
      <c r="K112" s="811">
        <v>5</v>
      </c>
      <c r="L112" s="811">
        <v>185</v>
      </c>
      <c r="M112" s="794">
        <v>1</v>
      </c>
      <c r="N112" s="794">
        <v>37</v>
      </c>
      <c r="O112" s="811">
        <v>9</v>
      </c>
      <c r="P112" s="811">
        <v>333</v>
      </c>
      <c r="Q112" s="799">
        <v>1.8</v>
      </c>
      <c r="R112" s="812">
        <v>37</v>
      </c>
    </row>
    <row r="113" spans="1:18" ht="14.4" customHeight="1" x14ac:dyDescent="0.3">
      <c r="A113" s="793" t="s">
        <v>2012</v>
      </c>
      <c r="B113" s="794" t="s">
        <v>2013</v>
      </c>
      <c r="C113" s="794" t="s">
        <v>576</v>
      </c>
      <c r="D113" s="794" t="s">
        <v>1924</v>
      </c>
      <c r="E113" s="794" t="s">
        <v>2033</v>
      </c>
      <c r="F113" s="794" t="s">
        <v>2034</v>
      </c>
      <c r="G113" s="811">
        <v>2</v>
      </c>
      <c r="H113" s="811">
        <v>164</v>
      </c>
      <c r="I113" s="794"/>
      <c r="J113" s="794">
        <v>82</v>
      </c>
      <c r="K113" s="811"/>
      <c r="L113" s="811"/>
      <c r="M113" s="794"/>
      <c r="N113" s="794"/>
      <c r="O113" s="811">
        <v>1</v>
      </c>
      <c r="P113" s="811">
        <v>86</v>
      </c>
      <c r="Q113" s="799"/>
      <c r="R113" s="812">
        <v>86</v>
      </c>
    </row>
    <row r="114" spans="1:18" ht="14.4" customHeight="1" x14ac:dyDescent="0.3">
      <c r="A114" s="793" t="s">
        <v>2012</v>
      </c>
      <c r="B114" s="794" t="s">
        <v>2013</v>
      </c>
      <c r="C114" s="794" t="s">
        <v>576</v>
      </c>
      <c r="D114" s="794" t="s">
        <v>1924</v>
      </c>
      <c r="E114" s="794" t="s">
        <v>2035</v>
      </c>
      <c r="F114" s="794" t="s">
        <v>2036</v>
      </c>
      <c r="G114" s="811">
        <v>4</v>
      </c>
      <c r="H114" s="811">
        <v>124</v>
      </c>
      <c r="I114" s="794">
        <v>0.35227272727272729</v>
      </c>
      <c r="J114" s="794">
        <v>31</v>
      </c>
      <c r="K114" s="811">
        <v>11</v>
      </c>
      <c r="L114" s="811">
        <v>352</v>
      </c>
      <c r="M114" s="794">
        <v>1</v>
      </c>
      <c r="N114" s="794">
        <v>32</v>
      </c>
      <c r="O114" s="811">
        <v>10</v>
      </c>
      <c r="P114" s="811">
        <v>320</v>
      </c>
      <c r="Q114" s="799">
        <v>0.90909090909090906</v>
      </c>
      <c r="R114" s="812">
        <v>32</v>
      </c>
    </row>
    <row r="115" spans="1:18" ht="14.4" customHeight="1" x14ac:dyDescent="0.3">
      <c r="A115" s="793" t="s">
        <v>2012</v>
      </c>
      <c r="B115" s="794" t="s">
        <v>2013</v>
      </c>
      <c r="C115" s="794" t="s">
        <v>576</v>
      </c>
      <c r="D115" s="794" t="s">
        <v>1924</v>
      </c>
      <c r="E115" s="794" t="s">
        <v>2037</v>
      </c>
      <c r="F115" s="794" t="s">
        <v>2038</v>
      </c>
      <c r="G115" s="811"/>
      <c r="H115" s="811"/>
      <c r="I115" s="794"/>
      <c r="J115" s="794"/>
      <c r="K115" s="811"/>
      <c r="L115" s="811"/>
      <c r="M115" s="794"/>
      <c r="N115" s="794"/>
      <c r="O115" s="811">
        <v>2</v>
      </c>
      <c r="P115" s="811">
        <v>246</v>
      </c>
      <c r="Q115" s="799"/>
      <c r="R115" s="812">
        <v>123</v>
      </c>
    </row>
    <row r="116" spans="1:18" ht="14.4" customHeight="1" x14ac:dyDescent="0.3">
      <c r="A116" s="793" t="s">
        <v>2012</v>
      </c>
      <c r="B116" s="794" t="s">
        <v>2013</v>
      </c>
      <c r="C116" s="794" t="s">
        <v>576</v>
      </c>
      <c r="D116" s="794" t="s">
        <v>1924</v>
      </c>
      <c r="E116" s="794" t="s">
        <v>2039</v>
      </c>
      <c r="F116" s="794" t="s">
        <v>2040</v>
      </c>
      <c r="G116" s="811"/>
      <c r="H116" s="811"/>
      <c r="I116" s="794"/>
      <c r="J116" s="794"/>
      <c r="K116" s="811">
        <v>1</v>
      </c>
      <c r="L116" s="811">
        <v>59</v>
      </c>
      <c r="M116" s="794">
        <v>1</v>
      </c>
      <c r="N116" s="794">
        <v>59</v>
      </c>
      <c r="O116" s="811"/>
      <c r="P116" s="811"/>
      <c r="Q116" s="799"/>
      <c r="R116" s="812"/>
    </row>
    <row r="117" spans="1:18" ht="14.4" customHeight="1" x14ac:dyDescent="0.3">
      <c r="A117" s="793" t="s">
        <v>2012</v>
      </c>
      <c r="B117" s="794" t="s">
        <v>2013</v>
      </c>
      <c r="C117" s="794" t="s">
        <v>576</v>
      </c>
      <c r="D117" s="794" t="s">
        <v>1924</v>
      </c>
      <c r="E117" s="794" t="s">
        <v>2041</v>
      </c>
      <c r="F117" s="794" t="s">
        <v>2042</v>
      </c>
      <c r="G117" s="811">
        <v>6</v>
      </c>
      <c r="H117" s="811">
        <v>1902</v>
      </c>
      <c r="I117" s="794">
        <v>1.9039039039039038</v>
      </c>
      <c r="J117" s="794">
        <v>317</v>
      </c>
      <c r="K117" s="811">
        <v>3</v>
      </c>
      <c r="L117" s="811">
        <v>999</v>
      </c>
      <c r="M117" s="794">
        <v>1</v>
      </c>
      <c r="N117" s="794">
        <v>333</v>
      </c>
      <c r="O117" s="811">
        <v>5</v>
      </c>
      <c r="P117" s="811">
        <v>1670</v>
      </c>
      <c r="Q117" s="799">
        <v>1.6716716716716717</v>
      </c>
      <c r="R117" s="812">
        <v>334</v>
      </c>
    </row>
    <row r="118" spans="1:18" ht="14.4" customHeight="1" x14ac:dyDescent="0.3">
      <c r="A118" s="793" t="s">
        <v>2012</v>
      </c>
      <c r="B118" s="794" t="s">
        <v>2013</v>
      </c>
      <c r="C118" s="794" t="s">
        <v>576</v>
      </c>
      <c r="D118" s="794" t="s">
        <v>1924</v>
      </c>
      <c r="E118" s="794" t="s">
        <v>2043</v>
      </c>
      <c r="F118" s="794" t="s">
        <v>2044</v>
      </c>
      <c r="G118" s="811"/>
      <c r="H118" s="811"/>
      <c r="I118" s="794"/>
      <c r="J118" s="794"/>
      <c r="K118" s="811">
        <v>2</v>
      </c>
      <c r="L118" s="811">
        <v>620</v>
      </c>
      <c r="M118" s="794">
        <v>1</v>
      </c>
      <c r="N118" s="794">
        <v>310</v>
      </c>
      <c r="O118" s="811">
        <v>4</v>
      </c>
      <c r="P118" s="811">
        <v>1240</v>
      </c>
      <c r="Q118" s="799">
        <v>2</v>
      </c>
      <c r="R118" s="812">
        <v>310</v>
      </c>
    </row>
    <row r="119" spans="1:18" ht="14.4" customHeight="1" x14ac:dyDescent="0.3">
      <c r="A119" s="793" t="s">
        <v>2012</v>
      </c>
      <c r="B119" s="794" t="s">
        <v>2013</v>
      </c>
      <c r="C119" s="794" t="s">
        <v>1909</v>
      </c>
      <c r="D119" s="794" t="s">
        <v>2014</v>
      </c>
      <c r="E119" s="794" t="s">
        <v>2016</v>
      </c>
      <c r="F119" s="794" t="s">
        <v>746</v>
      </c>
      <c r="G119" s="811">
        <v>0.4</v>
      </c>
      <c r="H119" s="811">
        <v>54.21</v>
      </c>
      <c r="I119" s="794">
        <v>0.66670766203419007</v>
      </c>
      <c r="J119" s="794">
        <v>135.52500000000001</v>
      </c>
      <c r="K119" s="811">
        <v>0.6</v>
      </c>
      <c r="L119" s="811">
        <v>81.31</v>
      </c>
      <c r="M119" s="794">
        <v>1</v>
      </c>
      <c r="N119" s="794">
        <v>135.51666666666668</v>
      </c>
      <c r="O119" s="811">
        <v>0.3</v>
      </c>
      <c r="P119" s="811">
        <v>40.65</v>
      </c>
      <c r="Q119" s="799">
        <v>0.49993850694871478</v>
      </c>
      <c r="R119" s="812">
        <v>135.5</v>
      </c>
    </row>
    <row r="120" spans="1:18" ht="14.4" customHeight="1" x14ac:dyDescent="0.3">
      <c r="A120" s="793" t="s">
        <v>2012</v>
      </c>
      <c r="B120" s="794" t="s">
        <v>2013</v>
      </c>
      <c r="C120" s="794" t="s">
        <v>1909</v>
      </c>
      <c r="D120" s="794" t="s">
        <v>1924</v>
      </c>
      <c r="E120" s="794" t="s">
        <v>2017</v>
      </c>
      <c r="F120" s="794" t="s">
        <v>2018</v>
      </c>
      <c r="G120" s="811"/>
      <c r="H120" s="811"/>
      <c r="I120" s="794"/>
      <c r="J120" s="794"/>
      <c r="K120" s="811"/>
      <c r="L120" s="811"/>
      <c r="M120" s="794"/>
      <c r="N120" s="794"/>
      <c r="O120" s="811">
        <v>1</v>
      </c>
      <c r="P120" s="811">
        <v>751</v>
      </c>
      <c r="Q120" s="799"/>
      <c r="R120" s="812">
        <v>751</v>
      </c>
    </row>
    <row r="121" spans="1:18" ht="14.4" customHeight="1" x14ac:dyDescent="0.3">
      <c r="A121" s="793" t="s">
        <v>2012</v>
      </c>
      <c r="B121" s="794" t="s">
        <v>2013</v>
      </c>
      <c r="C121" s="794" t="s">
        <v>1909</v>
      </c>
      <c r="D121" s="794" t="s">
        <v>1924</v>
      </c>
      <c r="E121" s="794" t="s">
        <v>2045</v>
      </c>
      <c r="F121" s="794" t="s">
        <v>2046</v>
      </c>
      <c r="G121" s="811"/>
      <c r="H121" s="811"/>
      <c r="I121" s="794"/>
      <c r="J121" s="794"/>
      <c r="K121" s="811"/>
      <c r="L121" s="811"/>
      <c r="M121" s="794"/>
      <c r="N121" s="794"/>
      <c r="O121" s="811">
        <v>1</v>
      </c>
      <c r="P121" s="811">
        <v>1914</v>
      </c>
      <c r="Q121" s="799"/>
      <c r="R121" s="812">
        <v>1914</v>
      </c>
    </row>
    <row r="122" spans="1:18" ht="14.4" customHeight="1" x14ac:dyDescent="0.3">
      <c r="A122" s="793" t="s">
        <v>2012</v>
      </c>
      <c r="B122" s="794" t="s">
        <v>2013</v>
      </c>
      <c r="C122" s="794" t="s">
        <v>1909</v>
      </c>
      <c r="D122" s="794" t="s">
        <v>1924</v>
      </c>
      <c r="E122" s="794" t="s">
        <v>2025</v>
      </c>
      <c r="F122" s="794" t="s">
        <v>2026</v>
      </c>
      <c r="G122" s="811"/>
      <c r="H122" s="811"/>
      <c r="I122" s="794"/>
      <c r="J122" s="794"/>
      <c r="K122" s="811">
        <v>2</v>
      </c>
      <c r="L122" s="811">
        <v>74</v>
      </c>
      <c r="M122" s="794">
        <v>1</v>
      </c>
      <c r="N122" s="794">
        <v>37</v>
      </c>
      <c r="O122" s="811">
        <v>4</v>
      </c>
      <c r="P122" s="811">
        <v>148</v>
      </c>
      <c r="Q122" s="799">
        <v>2</v>
      </c>
      <c r="R122" s="812">
        <v>37</v>
      </c>
    </row>
    <row r="123" spans="1:18" ht="14.4" customHeight="1" x14ac:dyDescent="0.3">
      <c r="A123" s="793" t="s">
        <v>2012</v>
      </c>
      <c r="B123" s="794" t="s">
        <v>2013</v>
      </c>
      <c r="C123" s="794" t="s">
        <v>1909</v>
      </c>
      <c r="D123" s="794" t="s">
        <v>1924</v>
      </c>
      <c r="E123" s="794" t="s">
        <v>2027</v>
      </c>
      <c r="F123" s="794" t="s">
        <v>2028</v>
      </c>
      <c r="G123" s="811">
        <v>18</v>
      </c>
      <c r="H123" s="811">
        <v>18216</v>
      </c>
      <c r="I123" s="794">
        <v>1.0393107776573287</v>
      </c>
      <c r="J123" s="794">
        <v>1012</v>
      </c>
      <c r="K123" s="811">
        <v>17</v>
      </c>
      <c r="L123" s="811">
        <v>17527</v>
      </c>
      <c r="M123" s="794">
        <v>1</v>
      </c>
      <c r="N123" s="794">
        <v>1031</v>
      </c>
      <c r="O123" s="811">
        <v>15</v>
      </c>
      <c r="P123" s="811">
        <v>15480</v>
      </c>
      <c r="Q123" s="799">
        <v>0.88320876362184064</v>
      </c>
      <c r="R123" s="812">
        <v>1032</v>
      </c>
    </row>
    <row r="124" spans="1:18" ht="14.4" customHeight="1" x14ac:dyDescent="0.3">
      <c r="A124" s="793" t="s">
        <v>2012</v>
      </c>
      <c r="B124" s="794" t="s">
        <v>2013</v>
      </c>
      <c r="C124" s="794" t="s">
        <v>1909</v>
      </c>
      <c r="D124" s="794" t="s">
        <v>1924</v>
      </c>
      <c r="E124" s="794" t="s">
        <v>2033</v>
      </c>
      <c r="F124" s="794" t="s">
        <v>2034</v>
      </c>
      <c r="G124" s="811">
        <v>13</v>
      </c>
      <c r="H124" s="811">
        <v>1066</v>
      </c>
      <c r="I124" s="794">
        <v>0.61976744186046506</v>
      </c>
      <c r="J124" s="794">
        <v>82</v>
      </c>
      <c r="K124" s="811">
        <v>20</v>
      </c>
      <c r="L124" s="811">
        <v>1720</v>
      </c>
      <c r="M124" s="794">
        <v>1</v>
      </c>
      <c r="N124" s="794">
        <v>86</v>
      </c>
      <c r="O124" s="811">
        <v>14</v>
      </c>
      <c r="P124" s="811">
        <v>1204</v>
      </c>
      <c r="Q124" s="799">
        <v>0.7</v>
      </c>
      <c r="R124" s="812">
        <v>86</v>
      </c>
    </row>
    <row r="125" spans="1:18" ht="14.4" customHeight="1" x14ac:dyDescent="0.3">
      <c r="A125" s="793" t="s">
        <v>2012</v>
      </c>
      <c r="B125" s="794" t="s">
        <v>2013</v>
      </c>
      <c r="C125" s="794" t="s">
        <v>1909</v>
      </c>
      <c r="D125" s="794" t="s">
        <v>1924</v>
      </c>
      <c r="E125" s="794" t="s">
        <v>2047</v>
      </c>
      <c r="F125" s="794" t="s">
        <v>2048</v>
      </c>
      <c r="G125" s="811"/>
      <c r="H125" s="811"/>
      <c r="I125" s="794"/>
      <c r="J125" s="794"/>
      <c r="K125" s="811"/>
      <c r="L125" s="811"/>
      <c r="M125" s="794"/>
      <c r="N125" s="794"/>
      <c r="O125" s="811">
        <v>1</v>
      </c>
      <c r="P125" s="811">
        <v>91</v>
      </c>
      <c r="Q125" s="799"/>
      <c r="R125" s="812">
        <v>91</v>
      </c>
    </row>
    <row r="126" spans="1:18" ht="14.4" customHeight="1" thickBot="1" x14ac:dyDescent="0.35">
      <c r="A126" s="801" t="s">
        <v>2012</v>
      </c>
      <c r="B126" s="802" t="s">
        <v>2013</v>
      </c>
      <c r="C126" s="802" t="s">
        <v>1909</v>
      </c>
      <c r="D126" s="802" t="s">
        <v>1924</v>
      </c>
      <c r="E126" s="802" t="s">
        <v>2049</v>
      </c>
      <c r="F126" s="802" t="s">
        <v>2050</v>
      </c>
      <c r="G126" s="813"/>
      <c r="H126" s="813"/>
      <c r="I126" s="802"/>
      <c r="J126" s="802"/>
      <c r="K126" s="813">
        <v>1</v>
      </c>
      <c r="L126" s="813">
        <v>2760</v>
      </c>
      <c r="M126" s="802">
        <v>1</v>
      </c>
      <c r="N126" s="802">
        <v>2760</v>
      </c>
      <c r="O126" s="813"/>
      <c r="P126" s="813"/>
      <c r="Q126" s="807"/>
      <c r="R126" s="814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8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8" t="s">
        <v>2052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</row>
    <row r="2" spans="1:19" ht="14.4" customHeight="1" thickBot="1" x14ac:dyDescent="0.35">
      <c r="A2" s="374" t="s">
        <v>353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13203.4</v>
      </c>
      <c r="I3" s="208">
        <f t="shared" si="0"/>
        <v>3449687.939999992</v>
      </c>
      <c r="J3" s="78"/>
      <c r="K3" s="78"/>
      <c r="L3" s="208">
        <f t="shared" si="0"/>
        <v>15025.6</v>
      </c>
      <c r="M3" s="208">
        <f t="shared" si="0"/>
        <v>3842066.03</v>
      </c>
      <c r="N3" s="78"/>
      <c r="O3" s="78"/>
      <c r="P3" s="208">
        <f t="shared" si="0"/>
        <v>14745.599999999999</v>
      </c>
      <c r="Q3" s="208">
        <f t="shared" si="0"/>
        <v>3821318.7099999944</v>
      </c>
      <c r="R3" s="79">
        <f>IF(M3=0,0,Q3/M3)</f>
        <v>0.99459995746090668</v>
      </c>
      <c r="S3" s="209">
        <f>IF(P3=0,0,Q3/P3)</f>
        <v>259.14976060655346</v>
      </c>
    </row>
    <row r="4" spans="1:19" ht="14.4" customHeight="1" x14ac:dyDescent="0.3">
      <c r="A4" s="600" t="s">
        <v>336</v>
      </c>
      <c r="B4" s="600" t="s">
        <v>119</v>
      </c>
      <c r="C4" s="608" t="s">
        <v>0</v>
      </c>
      <c r="D4" s="496" t="s">
        <v>167</v>
      </c>
      <c r="E4" s="602" t="s">
        <v>120</v>
      </c>
      <c r="F4" s="607" t="s">
        <v>90</v>
      </c>
      <c r="G4" s="603" t="s">
        <v>81</v>
      </c>
      <c r="H4" s="604">
        <v>2015</v>
      </c>
      <c r="I4" s="605"/>
      <c r="J4" s="206"/>
      <c r="K4" s="206"/>
      <c r="L4" s="604">
        <v>2016</v>
      </c>
      <c r="M4" s="605"/>
      <c r="N4" s="206"/>
      <c r="O4" s="206"/>
      <c r="P4" s="604">
        <v>2017</v>
      </c>
      <c r="Q4" s="605"/>
      <c r="R4" s="606" t="s">
        <v>2</v>
      </c>
      <c r="S4" s="601" t="s">
        <v>122</v>
      </c>
    </row>
    <row r="5" spans="1:19" ht="14.4" customHeight="1" thickBot="1" x14ac:dyDescent="0.35">
      <c r="A5" s="889"/>
      <c r="B5" s="889"/>
      <c r="C5" s="890"/>
      <c r="D5" s="899"/>
      <c r="E5" s="891"/>
      <c r="F5" s="892"/>
      <c r="G5" s="893"/>
      <c r="H5" s="894" t="s">
        <v>91</v>
      </c>
      <c r="I5" s="895" t="s">
        <v>14</v>
      </c>
      <c r="J5" s="896"/>
      <c r="K5" s="896"/>
      <c r="L5" s="894" t="s">
        <v>91</v>
      </c>
      <c r="M5" s="895" t="s">
        <v>14</v>
      </c>
      <c r="N5" s="896"/>
      <c r="O5" s="896"/>
      <c r="P5" s="894" t="s">
        <v>91</v>
      </c>
      <c r="Q5" s="895" t="s">
        <v>14</v>
      </c>
      <c r="R5" s="897"/>
      <c r="S5" s="898"/>
    </row>
    <row r="6" spans="1:19" ht="14.4" customHeight="1" x14ac:dyDescent="0.3">
      <c r="A6" s="786"/>
      <c r="B6" s="787" t="s">
        <v>1923</v>
      </c>
      <c r="C6" s="787" t="s">
        <v>579</v>
      </c>
      <c r="D6" s="787" t="s">
        <v>1174</v>
      </c>
      <c r="E6" s="787" t="s">
        <v>1924</v>
      </c>
      <c r="F6" s="787" t="s">
        <v>1925</v>
      </c>
      <c r="G6" s="787" t="s">
        <v>1926</v>
      </c>
      <c r="H6" s="225"/>
      <c r="I6" s="225"/>
      <c r="J6" s="787"/>
      <c r="K6" s="787"/>
      <c r="L6" s="225"/>
      <c r="M6" s="225"/>
      <c r="N6" s="787"/>
      <c r="O6" s="787"/>
      <c r="P6" s="225">
        <v>1</v>
      </c>
      <c r="Q6" s="225">
        <v>344.44</v>
      </c>
      <c r="R6" s="792"/>
      <c r="S6" s="810">
        <v>344.44</v>
      </c>
    </row>
    <row r="7" spans="1:19" ht="14.4" customHeight="1" x14ac:dyDescent="0.3">
      <c r="A7" s="793"/>
      <c r="B7" s="794" t="s">
        <v>1927</v>
      </c>
      <c r="C7" s="794" t="s">
        <v>576</v>
      </c>
      <c r="D7" s="794" t="s">
        <v>1907</v>
      </c>
      <c r="E7" s="794" t="s">
        <v>1928</v>
      </c>
      <c r="F7" s="794" t="s">
        <v>1929</v>
      </c>
      <c r="G7" s="794"/>
      <c r="H7" s="811"/>
      <c r="I7" s="811"/>
      <c r="J7" s="794"/>
      <c r="K7" s="794"/>
      <c r="L7" s="811">
        <v>1</v>
      </c>
      <c r="M7" s="811">
        <v>1008</v>
      </c>
      <c r="N7" s="794">
        <v>1</v>
      </c>
      <c r="O7" s="794">
        <v>1008</v>
      </c>
      <c r="P7" s="811">
        <v>2</v>
      </c>
      <c r="Q7" s="811">
        <v>2016</v>
      </c>
      <c r="R7" s="799">
        <v>2</v>
      </c>
      <c r="S7" s="812">
        <v>1008</v>
      </c>
    </row>
    <row r="8" spans="1:19" ht="14.4" customHeight="1" x14ac:dyDescent="0.3">
      <c r="A8" s="793"/>
      <c r="B8" s="794" t="s">
        <v>1927</v>
      </c>
      <c r="C8" s="794" t="s">
        <v>576</v>
      </c>
      <c r="D8" s="794" t="s">
        <v>1907</v>
      </c>
      <c r="E8" s="794" t="s">
        <v>1928</v>
      </c>
      <c r="F8" s="794" t="s">
        <v>1930</v>
      </c>
      <c r="G8" s="794"/>
      <c r="H8" s="811">
        <v>0</v>
      </c>
      <c r="I8" s="811">
        <v>0</v>
      </c>
      <c r="J8" s="794"/>
      <c r="K8" s="794"/>
      <c r="L8" s="811"/>
      <c r="M8" s="811"/>
      <c r="N8" s="794"/>
      <c r="O8" s="794"/>
      <c r="P8" s="811"/>
      <c r="Q8" s="811"/>
      <c r="R8" s="799"/>
      <c r="S8" s="812"/>
    </row>
    <row r="9" spans="1:19" ht="14.4" customHeight="1" x14ac:dyDescent="0.3">
      <c r="A9" s="793"/>
      <c r="B9" s="794" t="s">
        <v>1927</v>
      </c>
      <c r="C9" s="794" t="s">
        <v>576</v>
      </c>
      <c r="D9" s="794" t="s">
        <v>1907</v>
      </c>
      <c r="E9" s="794" t="s">
        <v>1928</v>
      </c>
      <c r="F9" s="794" t="s">
        <v>1931</v>
      </c>
      <c r="G9" s="794"/>
      <c r="H9" s="811"/>
      <c r="I9" s="811"/>
      <c r="J9" s="794"/>
      <c r="K9" s="794"/>
      <c r="L9" s="811">
        <v>11</v>
      </c>
      <c r="M9" s="811">
        <v>6171</v>
      </c>
      <c r="N9" s="794">
        <v>1</v>
      </c>
      <c r="O9" s="794">
        <v>561</v>
      </c>
      <c r="P9" s="811">
        <v>2</v>
      </c>
      <c r="Q9" s="811">
        <v>1122</v>
      </c>
      <c r="R9" s="799">
        <v>0.18181818181818182</v>
      </c>
      <c r="S9" s="812">
        <v>561</v>
      </c>
    </row>
    <row r="10" spans="1:19" ht="14.4" customHeight="1" x14ac:dyDescent="0.3">
      <c r="A10" s="793"/>
      <c r="B10" s="794" t="s">
        <v>1927</v>
      </c>
      <c r="C10" s="794" t="s">
        <v>576</v>
      </c>
      <c r="D10" s="794" t="s">
        <v>1907</v>
      </c>
      <c r="E10" s="794" t="s">
        <v>1928</v>
      </c>
      <c r="F10" s="794" t="s">
        <v>1932</v>
      </c>
      <c r="G10" s="794"/>
      <c r="H10" s="811">
        <v>2</v>
      </c>
      <c r="I10" s="811">
        <v>1038</v>
      </c>
      <c r="J10" s="794"/>
      <c r="K10" s="794">
        <v>519</v>
      </c>
      <c r="L10" s="811"/>
      <c r="M10" s="811"/>
      <c r="N10" s="794"/>
      <c r="O10" s="794"/>
      <c r="P10" s="811">
        <v>1</v>
      </c>
      <c r="Q10" s="811">
        <v>519</v>
      </c>
      <c r="R10" s="799"/>
      <c r="S10" s="812">
        <v>519</v>
      </c>
    </row>
    <row r="11" spans="1:19" ht="14.4" customHeight="1" x14ac:dyDescent="0.3">
      <c r="A11" s="793"/>
      <c r="B11" s="794" t="s">
        <v>1927</v>
      </c>
      <c r="C11" s="794" t="s">
        <v>576</v>
      </c>
      <c r="D11" s="794" t="s">
        <v>1907</v>
      </c>
      <c r="E11" s="794" t="s">
        <v>1928</v>
      </c>
      <c r="F11" s="794" t="s">
        <v>1933</v>
      </c>
      <c r="G11" s="794"/>
      <c r="H11" s="811">
        <v>1</v>
      </c>
      <c r="I11" s="811">
        <v>321</v>
      </c>
      <c r="J11" s="794"/>
      <c r="K11" s="794">
        <v>321</v>
      </c>
      <c r="L11" s="811"/>
      <c r="M11" s="811"/>
      <c r="N11" s="794"/>
      <c r="O11" s="794"/>
      <c r="P11" s="811">
        <v>1</v>
      </c>
      <c r="Q11" s="811">
        <v>321</v>
      </c>
      <c r="R11" s="799"/>
      <c r="S11" s="812">
        <v>321</v>
      </c>
    </row>
    <row r="12" spans="1:19" ht="14.4" customHeight="1" x14ac:dyDescent="0.3">
      <c r="A12" s="793"/>
      <c r="B12" s="794" t="s">
        <v>1927</v>
      </c>
      <c r="C12" s="794" t="s">
        <v>576</v>
      </c>
      <c r="D12" s="794" t="s">
        <v>1907</v>
      </c>
      <c r="E12" s="794" t="s">
        <v>1928</v>
      </c>
      <c r="F12" s="794" t="s">
        <v>1934</v>
      </c>
      <c r="G12" s="794"/>
      <c r="H12" s="811">
        <v>1</v>
      </c>
      <c r="I12" s="811">
        <v>679</v>
      </c>
      <c r="J12" s="794"/>
      <c r="K12" s="794">
        <v>679</v>
      </c>
      <c r="L12" s="811"/>
      <c r="M12" s="811"/>
      <c r="N12" s="794"/>
      <c r="O12" s="794"/>
      <c r="P12" s="811"/>
      <c r="Q12" s="811"/>
      <c r="R12" s="799"/>
      <c r="S12" s="812"/>
    </row>
    <row r="13" spans="1:19" ht="14.4" customHeight="1" x14ac:dyDescent="0.3">
      <c r="A13" s="793"/>
      <c r="B13" s="794" t="s">
        <v>1927</v>
      </c>
      <c r="C13" s="794" t="s">
        <v>576</v>
      </c>
      <c r="D13" s="794" t="s">
        <v>1907</v>
      </c>
      <c r="E13" s="794" t="s">
        <v>1928</v>
      </c>
      <c r="F13" s="794" t="s">
        <v>1935</v>
      </c>
      <c r="G13" s="794"/>
      <c r="H13" s="811"/>
      <c r="I13" s="811"/>
      <c r="J13" s="794"/>
      <c r="K13" s="794"/>
      <c r="L13" s="811">
        <v>1</v>
      </c>
      <c r="M13" s="811">
        <v>2024</v>
      </c>
      <c r="N13" s="794">
        <v>1</v>
      </c>
      <c r="O13" s="794">
        <v>2024</v>
      </c>
      <c r="P13" s="811"/>
      <c r="Q13" s="811"/>
      <c r="R13" s="799"/>
      <c r="S13" s="812"/>
    </row>
    <row r="14" spans="1:19" ht="14.4" customHeight="1" x14ac:dyDescent="0.3">
      <c r="A14" s="793"/>
      <c r="B14" s="794" t="s">
        <v>1927</v>
      </c>
      <c r="C14" s="794" t="s">
        <v>576</v>
      </c>
      <c r="D14" s="794" t="s">
        <v>1907</v>
      </c>
      <c r="E14" s="794" t="s">
        <v>1928</v>
      </c>
      <c r="F14" s="794" t="s">
        <v>1936</v>
      </c>
      <c r="G14" s="794"/>
      <c r="H14" s="811"/>
      <c r="I14" s="811"/>
      <c r="J14" s="794"/>
      <c r="K14" s="794"/>
      <c r="L14" s="811"/>
      <c r="M14" s="811"/>
      <c r="N14" s="794"/>
      <c r="O14" s="794"/>
      <c r="P14" s="811">
        <v>1</v>
      </c>
      <c r="Q14" s="811">
        <v>3900</v>
      </c>
      <c r="R14" s="799"/>
      <c r="S14" s="812">
        <v>3900</v>
      </c>
    </row>
    <row r="15" spans="1:19" ht="14.4" customHeight="1" x14ac:dyDescent="0.3">
      <c r="A15" s="793"/>
      <c r="B15" s="794" t="s">
        <v>1927</v>
      </c>
      <c r="C15" s="794" t="s">
        <v>576</v>
      </c>
      <c r="D15" s="794" t="s">
        <v>1907</v>
      </c>
      <c r="E15" s="794" t="s">
        <v>1928</v>
      </c>
      <c r="F15" s="794" t="s">
        <v>1937</v>
      </c>
      <c r="G15" s="794"/>
      <c r="H15" s="811"/>
      <c r="I15" s="811"/>
      <c r="J15" s="794"/>
      <c r="K15" s="794"/>
      <c r="L15" s="811"/>
      <c r="M15" s="811"/>
      <c r="N15" s="794"/>
      <c r="O15" s="794"/>
      <c r="P15" s="811">
        <v>1</v>
      </c>
      <c r="Q15" s="811">
        <v>3900</v>
      </c>
      <c r="R15" s="799"/>
      <c r="S15" s="812">
        <v>3900</v>
      </c>
    </row>
    <row r="16" spans="1:19" ht="14.4" customHeight="1" x14ac:dyDescent="0.3">
      <c r="A16" s="793"/>
      <c r="B16" s="794" t="s">
        <v>1927</v>
      </c>
      <c r="C16" s="794" t="s">
        <v>576</v>
      </c>
      <c r="D16" s="794" t="s">
        <v>1907</v>
      </c>
      <c r="E16" s="794" t="s">
        <v>1928</v>
      </c>
      <c r="F16" s="794" t="s">
        <v>1938</v>
      </c>
      <c r="G16" s="794"/>
      <c r="H16" s="811"/>
      <c r="I16" s="811"/>
      <c r="J16" s="794"/>
      <c r="K16" s="794"/>
      <c r="L16" s="811">
        <v>1</v>
      </c>
      <c r="M16" s="811">
        <v>1351</v>
      </c>
      <c r="N16" s="794">
        <v>1</v>
      </c>
      <c r="O16" s="794">
        <v>1351</v>
      </c>
      <c r="P16" s="811">
        <v>1</v>
      </c>
      <c r="Q16" s="811">
        <v>1351</v>
      </c>
      <c r="R16" s="799">
        <v>1</v>
      </c>
      <c r="S16" s="812">
        <v>1351</v>
      </c>
    </row>
    <row r="17" spans="1:19" ht="14.4" customHeight="1" x14ac:dyDescent="0.3">
      <c r="A17" s="793"/>
      <c r="B17" s="794" t="s">
        <v>1927</v>
      </c>
      <c r="C17" s="794" t="s">
        <v>576</v>
      </c>
      <c r="D17" s="794" t="s">
        <v>1907</v>
      </c>
      <c r="E17" s="794" t="s">
        <v>1928</v>
      </c>
      <c r="F17" s="794" t="s">
        <v>1939</v>
      </c>
      <c r="G17" s="794"/>
      <c r="H17" s="811"/>
      <c r="I17" s="811"/>
      <c r="J17" s="794"/>
      <c r="K17" s="794"/>
      <c r="L17" s="811">
        <v>6</v>
      </c>
      <c r="M17" s="811">
        <v>3600</v>
      </c>
      <c r="N17" s="794">
        <v>1</v>
      </c>
      <c r="O17" s="794">
        <v>600</v>
      </c>
      <c r="P17" s="811"/>
      <c r="Q17" s="811"/>
      <c r="R17" s="799"/>
      <c r="S17" s="812"/>
    </row>
    <row r="18" spans="1:19" ht="14.4" customHeight="1" x14ac:dyDescent="0.3">
      <c r="A18" s="793"/>
      <c r="B18" s="794" t="s">
        <v>1927</v>
      </c>
      <c r="C18" s="794" t="s">
        <v>576</v>
      </c>
      <c r="D18" s="794" t="s">
        <v>1907</v>
      </c>
      <c r="E18" s="794" t="s">
        <v>1928</v>
      </c>
      <c r="F18" s="794" t="s">
        <v>1940</v>
      </c>
      <c r="G18" s="794"/>
      <c r="H18" s="811">
        <v>15</v>
      </c>
      <c r="I18" s="811">
        <v>15120</v>
      </c>
      <c r="J18" s="794">
        <v>0.7142857142857143</v>
      </c>
      <c r="K18" s="794">
        <v>1008</v>
      </c>
      <c r="L18" s="811">
        <v>21</v>
      </c>
      <c r="M18" s="811">
        <v>21168</v>
      </c>
      <c r="N18" s="794">
        <v>1</v>
      </c>
      <c r="O18" s="794">
        <v>1008</v>
      </c>
      <c r="P18" s="811">
        <v>33</v>
      </c>
      <c r="Q18" s="811">
        <v>33264</v>
      </c>
      <c r="R18" s="799">
        <v>1.5714285714285714</v>
      </c>
      <c r="S18" s="812">
        <v>1008</v>
      </c>
    </row>
    <row r="19" spans="1:19" ht="14.4" customHeight="1" x14ac:dyDescent="0.3">
      <c r="A19" s="793"/>
      <c r="B19" s="794" t="s">
        <v>1927</v>
      </c>
      <c r="C19" s="794" t="s">
        <v>576</v>
      </c>
      <c r="D19" s="794" t="s">
        <v>1907</v>
      </c>
      <c r="E19" s="794" t="s">
        <v>1928</v>
      </c>
      <c r="F19" s="794" t="s">
        <v>1941</v>
      </c>
      <c r="G19" s="794"/>
      <c r="H19" s="811"/>
      <c r="I19" s="811"/>
      <c r="J19" s="794"/>
      <c r="K19" s="794"/>
      <c r="L19" s="811"/>
      <c r="M19" s="811"/>
      <c r="N19" s="794"/>
      <c r="O19" s="794"/>
      <c r="P19" s="811">
        <v>1</v>
      </c>
      <c r="Q19" s="811">
        <v>703</v>
      </c>
      <c r="R19" s="799"/>
      <c r="S19" s="812">
        <v>703</v>
      </c>
    </row>
    <row r="20" spans="1:19" ht="14.4" customHeight="1" x14ac:dyDescent="0.3">
      <c r="A20" s="793"/>
      <c r="B20" s="794" t="s">
        <v>1927</v>
      </c>
      <c r="C20" s="794" t="s">
        <v>576</v>
      </c>
      <c r="D20" s="794" t="s">
        <v>1907</v>
      </c>
      <c r="E20" s="794" t="s">
        <v>1928</v>
      </c>
      <c r="F20" s="794" t="s">
        <v>1942</v>
      </c>
      <c r="G20" s="794"/>
      <c r="H20" s="811"/>
      <c r="I20" s="811"/>
      <c r="J20" s="794"/>
      <c r="K20" s="794"/>
      <c r="L20" s="811">
        <v>1</v>
      </c>
      <c r="M20" s="811">
        <v>1122</v>
      </c>
      <c r="N20" s="794">
        <v>1</v>
      </c>
      <c r="O20" s="794">
        <v>1122</v>
      </c>
      <c r="P20" s="811">
        <v>1</v>
      </c>
      <c r="Q20" s="811">
        <v>1122</v>
      </c>
      <c r="R20" s="799">
        <v>1</v>
      </c>
      <c r="S20" s="812">
        <v>1122</v>
      </c>
    </row>
    <row r="21" spans="1:19" ht="14.4" customHeight="1" x14ac:dyDescent="0.3">
      <c r="A21" s="793"/>
      <c r="B21" s="794" t="s">
        <v>1927</v>
      </c>
      <c r="C21" s="794" t="s">
        <v>576</v>
      </c>
      <c r="D21" s="794" t="s">
        <v>1907</v>
      </c>
      <c r="E21" s="794" t="s">
        <v>1928</v>
      </c>
      <c r="F21" s="794" t="s">
        <v>1943</v>
      </c>
      <c r="G21" s="794"/>
      <c r="H21" s="811"/>
      <c r="I21" s="811"/>
      <c r="J21" s="794"/>
      <c r="K21" s="794"/>
      <c r="L21" s="811">
        <v>1</v>
      </c>
      <c r="M21" s="811">
        <v>1326</v>
      </c>
      <c r="N21" s="794">
        <v>1</v>
      </c>
      <c r="O21" s="794">
        <v>1326</v>
      </c>
      <c r="P21" s="811">
        <v>1</v>
      </c>
      <c r="Q21" s="811">
        <v>1326</v>
      </c>
      <c r="R21" s="799">
        <v>1</v>
      </c>
      <c r="S21" s="812">
        <v>1326</v>
      </c>
    </row>
    <row r="22" spans="1:19" ht="14.4" customHeight="1" x14ac:dyDescent="0.3">
      <c r="A22" s="793"/>
      <c r="B22" s="794" t="s">
        <v>1927</v>
      </c>
      <c r="C22" s="794" t="s">
        <v>576</v>
      </c>
      <c r="D22" s="794" t="s">
        <v>1907</v>
      </c>
      <c r="E22" s="794" t="s">
        <v>1924</v>
      </c>
      <c r="F22" s="794" t="s">
        <v>1944</v>
      </c>
      <c r="G22" s="794" t="s">
        <v>1945</v>
      </c>
      <c r="H22" s="811">
        <v>56</v>
      </c>
      <c r="I22" s="811">
        <v>4355.5600000000004</v>
      </c>
      <c r="J22" s="794">
        <v>0.74666785523877455</v>
      </c>
      <c r="K22" s="794">
        <v>77.777857142857144</v>
      </c>
      <c r="L22" s="811">
        <v>75</v>
      </c>
      <c r="M22" s="811">
        <v>5833.33</v>
      </c>
      <c r="N22" s="794">
        <v>1</v>
      </c>
      <c r="O22" s="794">
        <v>77.77773333333333</v>
      </c>
      <c r="P22" s="811">
        <v>54</v>
      </c>
      <c r="Q22" s="811">
        <v>4200</v>
      </c>
      <c r="R22" s="799">
        <v>0.72000041142880655</v>
      </c>
      <c r="S22" s="812">
        <v>77.777777777777771</v>
      </c>
    </row>
    <row r="23" spans="1:19" ht="14.4" customHeight="1" x14ac:dyDescent="0.3">
      <c r="A23" s="793"/>
      <c r="B23" s="794" t="s">
        <v>1927</v>
      </c>
      <c r="C23" s="794" t="s">
        <v>576</v>
      </c>
      <c r="D23" s="794" t="s">
        <v>1907</v>
      </c>
      <c r="E23" s="794" t="s">
        <v>1924</v>
      </c>
      <c r="F23" s="794" t="s">
        <v>1946</v>
      </c>
      <c r="G23" s="794" t="s">
        <v>1947</v>
      </c>
      <c r="H23" s="811">
        <v>20</v>
      </c>
      <c r="I23" s="811">
        <v>5000</v>
      </c>
      <c r="J23" s="794">
        <v>1.1111111111111112</v>
      </c>
      <c r="K23" s="794">
        <v>250</v>
      </c>
      <c r="L23" s="811">
        <v>18</v>
      </c>
      <c r="M23" s="811">
        <v>4500</v>
      </c>
      <c r="N23" s="794">
        <v>1</v>
      </c>
      <c r="O23" s="794">
        <v>250</v>
      </c>
      <c r="P23" s="811">
        <v>112</v>
      </c>
      <c r="Q23" s="811">
        <v>28000</v>
      </c>
      <c r="R23" s="799">
        <v>6.2222222222222223</v>
      </c>
      <c r="S23" s="812">
        <v>250</v>
      </c>
    </row>
    <row r="24" spans="1:19" ht="14.4" customHeight="1" x14ac:dyDescent="0.3">
      <c r="A24" s="793"/>
      <c r="B24" s="794" t="s">
        <v>1927</v>
      </c>
      <c r="C24" s="794" t="s">
        <v>576</v>
      </c>
      <c r="D24" s="794" t="s">
        <v>1907</v>
      </c>
      <c r="E24" s="794" t="s">
        <v>1924</v>
      </c>
      <c r="F24" s="794" t="s">
        <v>1948</v>
      </c>
      <c r="G24" s="794" t="s">
        <v>1949</v>
      </c>
      <c r="H24" s="811">
        <v>643</v>
      </c>
      <c r="I24" s="811">
        <v>71444.430000000008</v>
      </c>
      <c r="J24" s="794">
        <v>1.0344270253654912</v>
      </c>
      <c r="K24" s="794">
        <v>111.11108864696735</v>
      </c>
      <c r="L24" s="811">
        <v>592</v>
      </c>
      <c r="M24" s="811">
        <v>69066.67</v>
      </c>
      <c r="N24" s="794">
        <v>1</v>
      </c>
      <c r="O24" s="794">
        <v>116.6666722972973</v>
      </c>
      <c r="P24" s="811">
        <v>597</v>
      </c>
      <c r="Q24" s="811">
        <v>69650</v>
      </c>
      <c r="R24" s="799">
        <v>1.0084458972757773</v>
      </c>
      <c r="S24" s="812">
        <v>116.66666666666667</v>
      </c>
    </row>
    <row r="25" spans="1:19" ht="14.4" customHeight="1" x14ac:dyDescent="0.3">
      <c r="A25" s="793"/>
      <c r="B25" s="794" t="s">
        <v>1927</v>
      </c>
      <c r="C25" s="794" t="s">
        <v>576</v>
      </c>
      <c r="D25" s="794" t="s">
        <v>1907</v>
      </c>
      <c r="E25" s="794" t="s">
        <v>1924</v>
      </c>
      <c r="F25" s="794" t="s">
        <v>1950</v>
      </c>
      <c r="G25" s="794" t="s">
        <v>1951</v>
      </c>
      <c r="H25" s="811">
        <v>2</v>
      </c>
      <c r="I25" s="811">
        <v>537.78</v>
      </c>
      <c r="J25" s="794">
        <v>1.7926</v>
      </c>
      <c r="K25" s="794">
        <v>268.89</v>
      </c>
      <c r="L25" s="811">
        <v>1</v>
      </c>
      <c r="M25" s="811">
        <v>300</v>
      </c>
      <c r="N25" s="794">
        <v>1</v>
      </c>
      <c r="O25" s="794">
        <v>300</v>
      </c>
      <c r="P25" s="811"/>
      <c r="Q25" s="811"/>
      <c r="R25" s="799"/>
      <c r="S25" s="812"/>
    </row>
    <row r="26" spans="1:19" ht="14.4" customHeight="1" x14ac:dyDescent="0.3">
      <c r="A26" s="793"/>
      <c r="B26" s="794" t="s">
        <v>1927</v>
      </c>
      <c r="C26" s="794" t="s">
        <v>576</v>
      </c>
      <c r="D26" s="794" t="s">
        <v>1907</v>
      </c>
      <c r="E26" s="794" t="s">
        <v>1924</v>
      </c>
      <c r="F26" s="794" t="s">
        <v>1952</v>
      </c>
      <c r="G26" s="794" t="s">
        <v>1953</v>
      </c>
      <c r="H26" s="811">
        <v>423</v>
      </c>
      <c r="I26" s="811">
        <v>78960</v>
      </c>
      <c r="J26" s="794">
        <v>0.84812030075187972</v>
      </c>
      <c r="K26" s="794">
        <v>186.66666666666666</v>
      </c>
      <c r="L26" s="811">
        <v>441</v>
      </c>
      <c r="M26" s="811">
        <v>93100</v>
      </c>
      <c r="N26" s="794">
        <v>1</v>
      </c>
      <c r="O26" s="794">
        <v>211.11111111111111</v>
      </c>
      <c r="P26" s="811">
        <v>529</v>
      </c>
      <c r="Q26" s="811">
        <v>111677.79</v>
      </c>
      <c r="R26" s="799">
        <v>1.1995466165413533</v>
      </c>
      <c r="S26" s="812">
        <v>211.11113421550093</v>
      </c>
    </row>
    <row r="27" spans="1:19" ht="14.4" customHeight="1" x14ac:dyDescent="0.3">
      <c r="A27" s="793"/>
      <c r="B27" s="794" t="s">
        <v>1927</v>
      </c>
      <c r="C27" s="794" t="s">
        <v>576</v>
      </c>
      <c r="D27" s="794" t="s">
        <v>1907</v>
      </c>
      <c r="E27" s="794" t="s">
        <v>1924</v>
      </c>
      <c r="F27" s="794" t="s">
        <v>1954</v>
      </c>
      <c r="G27" s="794" t="s">
        <v>1955</v>
      </c>
      <c r="H27" s="811">
        <v>682</v>
      </c>
      <c r="I27" s="811">
        <v>397833.33999999997</v>
      </c>
      <c r="J27" s="794">
        <v>0.96737592625838109</v>
      </c>
      <c r="K27" s="794">
        <v>583.33334310850432</v>
      </c>
      <c r="L27" s="811">
        <v>705</v>
      </c>
      <c r="M27" s="811">
        <v>411249.99</v>
      </c>
      <c r="N27" s="794">
        <v>1</v>
      </c>
      <c r="O27" s="794">
        <v>583.3333191489362</v>
      </c>
      <c r="P27" s="811">
        <v>673</v>
      </c>
      <c r="Q27" s="811">
        <v>392583.32999999996</v>
      </c>
      <c r="R27" s="799">
        <v>0.95460994418504419</v>
      </c>
      <c r="S27" s="812">
        <v>583.33332838038632</v>
      </c>
    </row>
    <row r="28" spans="1:19" ht="14.4" customHeight="1" x14ac:dyDescent="0.3">
      <c r="A28" s="793"/>
      <c r="B28" s="794" t="s">
        <v>1927</v>
      </c>
      <c r="C28" s="794" t="s">
        <v>576</v>
      </c>
      <c r="D28" s="794" t="s">
        <v>1907</v>
      </c>
      <c r="E28" s="794" t="s">
        <v>1924</v>
      </c>
      <c r="F28" s="794" t="s">
        <v>1956</v>
      </c>
      <c r="G28" s="794" t="s">
        <v>1957</v>
      </c>
      <c r="H28" s="811">
        <v>42</v>
      </c>
      <c r="I28" s="811">
        <v>19600</v>
      </c>
      <c r="J28" s="794">
        <v>0.61764692906577123</v>
      </c>
      <c r="K28" s="794">
        <v>466.66666666666669</v>
      </c>
      <c r="L28" s="811">
        <v>68</v>
      </c>
      <c r="M28" s="811">
        <v>31733.339999999997</v>
      </c>
      <c r="N28" s="794">
        <v>1</v>
      </c>
      <c r="O28" s="794">
        <v>466.66676470588231</v>
      </c>
      <c r="P28" s="811">
        <v>62</v>
      </c>
      <c r="Q28" s="811">
        <v>28933.34</v>
      </c>
      <c r="R28" s="799">
        <v>0.91176472441917567</v>
      </c>
      <c r="S28" s="812">
        <v>466.66677419354841</v>
      </c>
    </row>
    <row r="29" spans="1:19" ht="14.4" customHeight="1" x14ac:dyDescent="0.3">
      <c r="A29" s="793"/>
      <c r="B29" s="794" t="s">
        <v>1927</v>
      </c>
      <c r="C29" s="794" t="s">
        <v>576</v>
      </c>
      <c r="D29" s="794" t="s">
        <v>1907</v>
      </c>
      <c r="E29" s="794" t="s">
        <v>1924</v>
      </c>
      <c r="F29" s="794" t="s">
        <v>1958</v>
      </c>
      <c r="G29" s="794" t="s">
        <v>1957</v>
      </c>
      <c r="H29" s="811">
        <v>5</v>
      </c>
      <c r="I29" s="811">
        <v>5000</v>
      </c>
      <c r="J29" s="794">
        <v>5</v>
      </c>
      <c r="K29" s="794">
        <v>1000</v>
      </c>
      <c r="L29" s="811">
        <v>1</v>
      </c>
      <c r="M29" s="811">
        <v>1000</v>
      </c>
      <c r="N29" s="794">
        <v>1</v>
      </c>
      <c r="O29" s="794">
        <v>1000</v>
      </c>
      <c r="P29" s="811">
        <v>8</v>
      </c>
      <c r="Q29" s="811">
        <v>8000</v>
      </c>
      <c r="R29" s="799">
        <v>8</v>
      </c>
      <c r="S29" s="812">
        <v>1000</v>
      </c>
    </row>
    <row r="30" spans="1:19" ht="14.4" customHeight="1" x14ac:dyDescent="0.3">
      <c r="A30" s="793"/>
      <c r="B30" s="794" t="s">
        <v>1927</v>
      </c>
      <c r="C30" s="794" t="s">
        <v>576</v>
      </c>
      <c r="D30" s="794" t="s">
        <v>1907</v>
      </c>
      <c r="E30" s="794" t="s">
        <v>1924</v>
      </c>
      <c r="F30" s="794" t="s">
        <v>1959</v>
      </c>
      <c r="G30" s="794" t="s">
        <v>1960</v>
      </c>
      <c r="H30" s="811">
        <v>2</v>
      </c>
      <c r="I30" s="811">
        <v>1333.34</v>
      </c>
      <c r="J30" s="794">
        <v>2</v>
      </c>
      <c r="K30" s="794">
        <v>666.67</v>
      </c>
      <c r="L30" s="811">
        <v>1</v>
      </c>
      <c r="M30" s="811">
        <v>666.67</v>
      </c>
      <c r="N30" s="794">
        <v>1</v>
      </c>
      <c r="O30" s="794">
        <v>666.67</v>
      </c>
      <c r="P30" s="811">
        <v>4</v>
      </c>
      <c r="Q30" s="811">
        <v>2666.67</v>
      </c>
      <c r="R30" s="799">
        <v>3.9999850000750001</v>
      </c>
      <c r="S30" s="812">
        <v>666.66750000000002</v>
      </c>
    </row>
    <row r="31" spans="1:19" ht="14.4" customHeight="1" x14ac:dyDescent="0.3">
      <c r="A31" s="793"/>
      <c r="B31" s="794" t="s">
        <v>1927</v>
      </c>
      <c r="C31" s="794" t="s">
        <v>576</v>
      </c>
      <c r="D31" s="794" t="s">
        <v>1907</v>
      </c>
      <c r="E31" s="794" t="s">
        <v>1924</v>
      </c>
      <c r="F31" s="794" t="s">
        <v>1961</v>
      </c>
      <c r="G31" s="794" t="s">
        <v>1962</v>
      </c>
      <c r="H31" s="811">
        <v>584</v>
      </c>
      <c r="I31" s="811">
        <v>29200</v>
      </c>
      <c r="J31" s="794">
        <v>0.86646884272997038</v>
      </c>
      <c r="K31" s="794">
        <v>50</v>
      </c>
      <c r="L31" s="811">
        <v>674</v>
      </c>
      <c r="M31" s="811">
        <v>33700</v>
      </c>
      <c r="N31" s="794">
        <v>1</v>
      </c>
      <c r="O31" s="794">
        <v>50</v>
      </c>
      <c r="P31" s="811">
        <v>683</v>
      </c>
      <c r="Q31" s="811">
        <v>34150</v>
      </c>
      <c r="R31" s="799">
        <v>1.013353115727003</v>
      </c>
      <c r="S31" s="812">
        <v>50</v>
      </c>
    </row>
    <row r="32" spans="1:19" ht="14.4" customHeight="1" x14ac:dyDescent="0.3">
      <c r="A32" s="793"/>
      <c r="B32" s="794" t="s">
        <v>1927</v>
      </c>
      <c r="C32" s="794" t="s">
        <v>576</v>
      </c>
      <c r="D32" s="794" t="s">
        <v>1907</v>
      </c>
      <c r="E32" s="794" t="s">
        <v>1924</v>
      </c>
      <c r="F32" s="794" t="s">
        <v>1963</v>
      </c>
      <c r="G32" s="794" t="s">
        <v>1964</v>
      </c>
      <c r="H32" s="811">
        <v>5</v>
      </c>
      <c r="I32" s="811">
        <v>27.790000000000006</v>
      </c>
      <c r="J32" s="794">
        <v>1</v>
      </c>
      <c r="K32" s="794">
        <v>5.5580000000000016</v>
      </c>
      <c r="L32" s="811">
        <v>5</v>
      </c>
      <c r="M32" s="811">
        <v>27.790000000000006</v>
      </c>
      <c r="N32" s="794">
        <v>1</v>
      </c>
      <c r="O32" s="794">
        <v>5.5580000000000016</v>
      </c>
      <c r="P32" s="811">
        <v>13</v>
      </c>
      <c r="Q32" s="811">
        <v>72.22</v>
      </c>
      <c r="R32" s="799">
        <v>2.5987765383231372</v>
      </c>
      <c r="S32" s="812">
        <v>5.5553846153846154</v>
      </c>
    </row>
    <row r="33" spans="1:19" ht="14.4" customHeight="1" x14ac:dyDescent="0.3">
      <c r="A33" s="793"/>
      <c r="B33" s="794" t="s">
        <v>1927</v>
      </c>
      <c r="C33" s="794" t="s">
        <v>576</v>
      </c>
      <c r="D33" s="794" t="s">
        <v>1907</v>
      </c>
      <c r="E33" s="794" t="s">
        <v>1924</v>
      </c>
      <c r="F33" s="794" t="s">
        <v>1965</v>
      </c>
      <c r="G33" s="794" t="s">
        <v>1966</v>
      </c>
      <c r="H33" s="811">
        <v>19</v>
      </c>
      <c r="I33" s="811">
        <v>1921.1100000000001</v>
      </c>
      <c r="J33" s="794">
        <v>4.7500494510928695</v>
      </c>
      <c r="K33" s="794">
        <v>101.11105263157896</v>
      </c>
      <c r="L33" s="811">
        <v>4</v>
      </c>
      <c r="M33" s="811">
        <v>404.44</v>
      </c>
      <c r="N33" s="794">
        <v>1</v>
      </c>
      <c r="O33" s="794">
        <v>101.11</v>
      </c>
      <c r="P33" s="811">
        <v>16</v>
      </c>
      <c r="Q33" s="811">
        <v>1617.78</v>
      </c>
      <c r="R33" s="799">
        <v>4.0000494510928695</v>
      </c>
      <c r="S33" s="812">
        <v>101.11125</v>
      </c>
    </row>
    <row r="34" spans="1:19" ht="14.4" customHeight="1" x14ac:dyDescent="0.3">
      <c r="A34" s="793"/>
      <c r="B34" s="794" t="s">
        <v>1927</v>
      </c>
      <c r="C34" s="794" t="s">
        <v>576</v>
      </c>
      <c r="D34" s="794" t="s">
        <v>1907</v>
      </c>
      <c r="E34" s="794" t="s">
        <v>1924</v>
      </c>
      <c r="F34" s="794" t="s">
        <v>1967</v>
      </c>
      <c r="G34" s="794" t="s">
        <v>1968</v>
      </c>
      <c r="H34" s="811">
        <v>16</v>
      </c>
      <c r="I34" s="811">
        <v>0</v>
      </c>
      <c r="J34" s="794"/>
      <c r="K34" s="794">
        <v>0</v>
      </c>
      <c r="L34" s="811">
        <v>34</v>
      </c>
      <c r="M34" s="811">
        <v>0</v>
      </c>
      <c r="N34" s="794"/>
      <c r="O34" s="794">
        <v>0</v>
      </c>
      <c r="P34" s="811">
        <v>40</v>
      </c>
      <c r="Q34" s="811">
        <v>0</v>
      </c>
      <c r="R34" s="799"/>
      <c r="S34" s="812">
        <v>0</v>
      </c>
    </row>
    <row r="35" spans="1:19" ht="14.4" customHeight="1" x14ac:dyDescent="0.3">
      <c r="A35" s="793"/>
      <c r="B35" s="794" t="s">
        <v>1927</v>
      </c>
      <c r="C35" s="794" t="s">
        <v>576</v>
      </c>
      <c r="D35" s="794" t="s">
        <v>1907</v>
      </c>
      <c r="E35" s="794" t="s">
        <v>1924</v>
      </c>
      <c r="F35" s="794" t="s">
        <v>1969</v>
      </c>
      <c r="G35" s="794" t="s">
        <v>1970</v>
      </c>
      <c r="H35" s="811">
        <v>481</v>
      </c>
      <c r="I35" s="811">
        <v>146972.22000000003</v>
      </c>
      <c r="J35" s="794">
        <v>0.84090916372884073</v>
      </c>
      <c r="K35" s="794">
        <v>305.55555093555103</v>
      </c>
      <c r="L35" s="811">
        <v>572</v>
      </c>
      <c r="M35" s="811">
        <v>174777.76</v>
      </c>
      <c r="N35" s="794">
        <v>1</v>
      </c>
      <c r="O35" s="794">
        <v>305.55552447552446</v>
      </c>
      <c r="P35" s="811">
        <v>413</v>
      </c>
      <c r="Q35" s="811">
        <v>126194.44</v>
      </c>
      <c r="R35" s="799">
        <v>0.72202802004099376</v>
      </c>
      <c r="S35" s="812">
        <v>305.55554479418885</v>
      </c>
    </row>
    <row r="36" spans="1:19" ht="14.4" customHeight="1" x14ac:dyDescent="0.3">
      <c r="A36" s="793"/>
      <c r="B36" s="794" t="s">
        <v>1927</v>
      </c>
      <c r="C36" s="794" t="s">
        <v>576</v>
      </c>
      <c r="D36" s="794" t="s">
        <v>1907</v>
      </c>
      <c r="E36" s="794" t="s">
        <v>1924</v>
      </c>
      <c r="F36" s="794" t="s">
        <v>1971</v>
      </c>
      <c r="G36" s="794" t="s">
        <v>1972</v>
      </c>
      <c r="H36" s="811"/>
      <c r="I36" s="811"/>
      <c r="J36" s="794"/>
      <c r="K36" s="794"/>
      <c r="L36" s="811"/>
      <c r="M36" s="811"/>
      <c r="N36" s="794"/>
      <c r="O36" s="794"/>
      <c r="P36" s="811">
        <v>1</v>
      </c>
      <c r="Q36" s="811">
        <v>33.33</v>
      </c>
      <c r="R36" s="799"/>
      <c r="S36" s="812">
        <v>33.33</v>
      </c>
    </row>
    <row r="37" spans="1:19" ht="14.4" customHeight="1" x14ac:dyDescent="0.3">
      <c r="A37" s="793"/>
      <c r="B37" s="794" t="s">
        <v>1927</v>
      </c>
      <c r="C37" s="794" t="s">
        <v>576</v>
      </c>
      <c r="D37" s="794" t="s">
        <v>1907</v>
      </c>
      <c r="E37" s="794" t="s">
        <v>1924</v>
      </c>
      <c r="F37" s="794" t="s">
        <v>1973</v>
      </c>
      <c r="G37" s="794" t="s">
        <v>1974</v>
      </c>
      <c r="H37" s="811">
        <v>1871</v>
      </c>
      <c r="I37" s="811">
        <v>852344.44</v>
      </c>
      <c r="J37" s="794">
        <v>0.92395061246612464</v>
      </c>
      <c r="K37" s="794">
        <v>455.55555318011756</v>
      </c>
      <c r="L37" s="811">
        <v>2025</v>
      </c>
      <c r="M37" s="811">
        <v>922500</v>
      </c>
      <c r="N37" s="794">
        <v>1</v>
      </c>
      <c r="O37" s="794">
        <v>455.55555555555554</v>
      </c>
      <c r="P37" s="811">
        <v>1946</v>
      </c>
      <c r="Q37" s="811">
        <v>886511.12</v>
      </c>
      <c r="R37" s="799">
        <v>0.96098766395663959</v>
      </c>
      <c r="S37" s="812">
        <v>455.55556012332988</v>
      </c>
    </row>
    <row r="38" spans="1:19" ht="14.4" customHeight="1" x14ac:dyDescent="0.3">
      <c r="A38" s="793"/>
      <c r="B38" s="794" t="s">
        <v>1927</v>
      </c>
      <c r="C38" s="794" t="s">
        <v>576</v>
      </c>
      <c r="D38" s="794" t="s">
        <v>1907</v>
      </c>
      <c r="E38" s="794" t="s">
        <v>1924</v>
      </c>
      <c r="F38" s="794" t="s">
        <v>1977</v>
      </c>
      <c r="G38" s="794" t="s">
        <v>1978</v>
      </c>
      <c r="H38" s="811">
        <v>10</v>
      </c>
      <c r="I38" s="811">
        <v>588.9</v>
      </c>
      <c r="J38" s="794">
        <v>1.9999999999999996</v>
      </c>
      <c r="K38" s="794">
        <v>58.89</v>
      </c>
      <c r="L38" s="811">
        <v>5</v>
      </c>
      <c r="M38" s="811">
        <v>294.45000000000005</v>
      </c>
      <c r="N38" s="794">
        <v>1</v>
      </c>
      <c r="O38" s="794">
        <v>58.890000000000008</v>
      </c>
      <c r="P38" s="811">
        <v>6</v>
      </c>
      <c r="Q38" s="811">
        <v>353.34000000000003</v>
      </c>
      <c r="R38" s="799">
        <v>1.2</v>
      </c>
      <c r="S38" s="812">
        <v>58.890000000000008</v>
      </c>
    </row>
    <row r="39" spans="1:19" ht="14.4" customHeight="1" x14ac:dyDescent="0.3">
      <c r="A39" s="793"/>
      <c r="B39" s="794" t="s">
        <v>1927</v>
      </c>
      <c r="C39" s="794" t="s">
        <v>576</v>
      </c>
      <c r="D39" s="794" t="s">
        <v>1907</v>
      </c>
      <c r="E39" s="794" t="s">
        <v>1924</v>
      </c>
      <c r="F39" s="794" t="s">
        <v>1979</v>
      </c>
      <c r="G39" s="794" t="s">
        <v>1980</v>
      </c>
      <c r="H39" s="811">
        <v>876</v>
      </c>
      <c r="I39" s="811">
        <v>68133.33</v>
      </c>
      <c r="J39" s="794">
        <v>0.91060289309779907</v>
      </c>
      <c r="K39" s="794">
        <v>77.777773972602745</v>
      </c>
      <c r="L39" s="811">
        <v>962</v>
      </c>
      <c r="M39" s="811">
        <v>74822.22</v>
      </c>
      <c r="N39" s="794">
        <v>1</v>
      </c>
      <c r="O39" s="794">
        <v>77.77777546777547</v>
      </c>
      <c r="P39" s="811">
        <v>868</v>
      </c>
      <c r="Q39" s="811">
        <v>67511.11</v>
      </c>
      <c r="R39" s="799">
        <v>0.90228691423483554</v>
      </c>
      <c r="S39" s="812">
        <v>77.777776497695854</v>
      </c>
    </row>
    <row r="40" spans="1:19" ht="14.4" customHeight="1" x14ac:dyDescent="0.3">
      <c r="A40" s="793"/>
      <c r="B40" s="794" t="s">
        <v>1927</v>
      </c>
      <c r="C40" s="794" t="s">
        <v>576</v>
      </c>
      <c r="D40" s="794" t="s">
        <v>1907</v>
      </c>
      <c r="E40" s="794" t="s">
        <v>1924</v>
      </c>
      <c r="F40" s="794" t="s">
        <v>1981</v>
      </c>
      <c r="G40" s="794" t="s">
        <v>1982</v>
      </c>
      <c r="H40" s="811"/>
      <c r="I40" s="811"/>
      <c r="J40" s="794"/>
      <c r="K40" s="794"/>
      <c r="L40" s="811"/>
      <c r="M40" s="811"/>
      <c r="N40" s="794"/>
      <c r="O40" s="794"/>
      <c r="P40" s="811">
        <v>1</v>
      </c>
      <c r="Q40" s="811">
        <v>270</v>
      </c>
      <c r="R40" s="799"/>
      <c r="S40" s="812">
        <v>270</v>
      </c>
    </row>
    <row r="41" spans="1:19" ht="14.4" customHeight="1" x14ac:dyDescent="0.3">
      <c r="A41" s="793"/>
      <c r="B41" s="794" t="s">
        <v>1927</v>
      </c>
      <c r="C41" s="794" t="s">
        <v>576</v>
      </c>
      <c r="D41" s="794" t="s">
        <v>1907</v>
      </c>
      <c r="E41" s="794" t="s">
        <v>1924</v>
      </c>
      <c r="F41" s="794" t="s">
        <v>1983</v>
      </c>
      <c r="G41" s="794" t="s">
        <v>1984</v>
      </c>
      <c r="H41" s="811">
        <v>508</v>
      </c>
      <c r="I41" s="811">
        <v>45155.56</v>
      </c>
      <c r="J41" s="794">
        <v>0.78251662404801203</v>
      </c>
      <c r="K41" s="794">
        <v>88.888897637795267</v>
      </c>
      <c r="L41" s="811">
        <v>611</v>
      </c>
      <c r="M41" s="811">
        <v>57705.56</v>
      </c>
      <c r="N41" s="794">
        <v>1</v>
      </c>
      <c r="O41" s="794">
        <v>94.444451718494264</v>
      </c>
      <c r="P41" s="811">
        <v>634</v>
      </c>
      <c r="Q41" s="811">
        <v>59877.78</v>
      </c>
      <c r="R41" s="799">
        <v>1.037643166447046</v>
      </c>
      <c r="S41" s="812">
        <v>94.444447949526818</v>
      </c>
    </row>
    <row r="42" spans="1:19" ht="14.4" customHeight="1" x14ac:dyDescent="0.3">
      <c r="A42" s="793"/>
      <c r="B42" s="794" t="s">
        <v>1927</v>
      </c>
      <c r="C42" s="794" t="s">
        <v>576</v>
      </c>
      <c r="D42" s="794" t="s">
        <v>1907</v>
      </c>
      <c r="E42" s="794" t="s">
        <v>1924</v>
      </c>
      <c r="F42" s="794" t="s">
        <v>1985</v>
      </c>
      <c r="G42" s="794" t="s">
        <v>1986</v>
      </c>
      <c r="H42" s="811">
        <v>1</v>
      </c>
      <c r="I42" s="811">
        <v>43.33</v>
      </c>
      <c r="J42" s="794"/>
      <c r="K42" s="794">
        <v>43.33</v>
      </c>
      <c r="L42" s="811"/>
      <c r="M42" s="811"/>
      <c r="N42" s="794"/>
      <c r="O42" s="794"/>
      <c r="P42" s="811">
        <v>2</v>
      </c>
      <c r="Q42" s="811">
        <v>86.67</v>
      </c>
      <c r="R42" s="799"/>
      <c r="S42" s="812">
        <v>43.335000000000001</v>
      </c>
    </row>
    <row r="43" spans="1:19" ht="14.4" customHeight="1" x14ac:dyDescent="0.3">
      <c r="A43" s="793"/>
      <c r="B43" s="794" t="s">
        <v>1927</v>
      </c>
      <c r="C43" s="794" t="s">
        <v>576</v>
      </c>
      <c r="D43" s="794" t="s">
        <v>1907</v>
      </c>
      <c r="E43" s="794" t="s">
        <v>1924</v>
      </c>
      <c r="F43" s="794" t="s">
        <v>1987</v>
      </c>
      <c r="G43" s="794" t="s">
        <v>1988</v>
      </c>
      <c r="H43" s="811">
        <v>17</v>
      </c>
      <c r="I43" s="811">
        <v>1643.34</v>
      </c>
      <c r="J43" s="794">
        <v>1.5454656597669583</v>
      </c>
      <c r="K43" s="794">
        <v>96.667058823529402</v>
      </c>
      <c r="L43" s="811">
        <v>11</v>
      </c>
      <c r="M43" s="811">
        <v>1063.3300000000002</v>
      </c>
      <c r="N43" s="794">
        <v>1</v>
      </c>
      <c r="O43" s="794">
        <v>96.666363636363656</v>
      </c>
      <c r="P43" s="811">
        <v>13</v>
      </c>
      <c r="Q43" s="811">
        <v>1256.67</v>
      </c>
      <c r="R43" s="799">
        <v>1.1818250213950512</v>
      </c>
      <c r="S43" s="812">
        <v>96.666923076923084</v>
      </c>
    </row>
    <row r="44" spans="1:19" ht="14.4" customHeight="1" x14ac:dyDescent="0.3">
      <c r="A44" s="793"/>
      <c r="B44" s="794" t="s">
        <v>1927</v>
      </c>
      <c r="C44" s="794" t="s">
        <v>576</v>
      </c>
      <c r="D44" s="794" t="s">
        <v>1907</v>
      </c>
      <c r="E44" s="794" t="s">
        <v>1924</v>
      </c>
      <c r="F44" s="794" t="s">
        <v>1989</v>
      </c>
      <c r="G44" s="794" t="s">
        <v>1990</v>
      </c>
      <c r="H44" s="811">
        <v>142</v>
      </c>
      <c r="I44" s="811">
        <v>47333.33</v>
      </c>
      <c r="J44" s="794">
        <v>0.87116547593061655</v>
      </c>
      <c r="K44" s="794">
        <v>333.33330985915495</v>
      </c>
      <c r="L44" s="811">
        <v>163</v>
      </c>
      <c r="M44" s="811">
        <v>54333.34</v>
      </c>
      <c r="N44" s="794">
        <v>1</v>
      </c>
      <c r="O44" s="794">
        <v>333.33337423312884</v>
      </c>
      <c r="P44" s="811">
        <v>163</v>
      </c>
      <c r="Q44" s="811">
        <v>54333.34</v>
      </c>
      <c r="R44" s="799">
        <v>1</v>
      </c>
      <c r="S44" s="812">
        <v>333.33337423312884</v>
      </c>
    </row>
    <row r="45" spans="1:19" ht="14.4" customHeight="1" x14ac:dyDescent="0.3">
      <c r="A45" s="793"/>
      <c r="B45" s="794" t="s">
        <v>1927</v>
      </c>
      <c r="C45" s="794" t="s">
        <v>576</v>
      </c>
      <c r="D45" s="794" t="s">
        <v>1907</v>
      </c>
      <c r="E45" s="794" t="s">
        <v>1924</v>
      </c>
      <c r="F45" s="794" t="s">
        <v>1991</v>
      </c>
      <c r="G45" s="794" t="s">
        <v>1992</v>
      </c>
      <c r="H45" s="811">
        <v>293</v>
      </c>
      <c r="I45" s="811">
        <v>376016.67</v>
      </c>
      <c r="J45" s="794">
        <v>1.0353357077264531</v>
      </c>
      <c r="K45" s="794">
        <v>1283.3333447098976</v>
      </c>
      <c r="L45" s="811">
        <v>283</v>
      </c>
      <c r="M45" s="811">
        <v>363183.33</v>
      </c>
      <c r="N45" s="794">
        <v>1</v>
      </c>
      <c r="O45" s="794">
        <v>1283.3333215547705</v>
      </c>
      <c r="P45" s="811">
        <v>271</v>
      </c>
      <c r="Q45" s="811">
        <v>347783.33</v>
      </c>
      <c r="R45" s="799">
        <v>0.95759717275569889</v>
      </c>
      <c r="S45" s="812">
        <v>1283.3333210332105</v>
      </c>
    </row>
    <row r="46" spans="1:19" ht="14.4" customHeight="1" x14ac:dyDescent="0.3">
      <c r="A46" s="793"/>
      <c r="B46" s="794" t="s">
        <v>1927</v>
      </c>
      <c r="C46" s="794" t="s">
        <v>576</v>
      </c>
      <c r="D46" s="794" t="s">
        <v>1907</v>
      </c>
      <c r="E46" s="794" t="s">
        <v>1924</v>
      </c>
      <c r="F46" s="794" t="s">
        <v>1993</v>
      </c>
      <c r="G46" s="794" t="s">
        <v>1994</v>
      </c>
      <c r="H46" s="811">
        <v>1</v>
      </c>
      <c r="I46" s="811">
        <v>466.67</v>
      </c>
      <c r="J46" s="794"/>
      <c r="K46" s="794">
        <v>466.67</v>
      </c>
      <c r="L46" s="811"/>
      <c r="M46" s="811"/>
      <c r="N46" s="794"/>
      <c r="O46" s="794"/>
      <c r="P46" s="811">
        <v>1</v>
      </c>
      <c r="Q46" s="811">
        <v>466.67</v>
      </c>
      <c r="R46" s="799"/>
      <c r="S46" s="812">
        <v>466.67</v>
      </c>
    </row>
    <row r="47" spans="1:19" ht="14.4" customHeight="1" x14ac:dyDescent="0.3">
      <c r="A47" s="793"/>
      <c r="B47" s="794" t="s">
        <v>1927</v>
      </c>
      <c r="C47" s="794" t="s">
        <v>576</v>
      </c>
      <c r="D47" s="794" t="s">
        <v>1907</v>
      </c>
      <c r="E47" s="794" t="s">
        <v>1924</v>
      </c>
      <c r="F47" s="794" t="s">
        <v>1995</v>
      </c>
      <c r="G47" s="794" t="s">
        <v>1996</v>
      </c>
      <c r="H47" s="811">
        <v>43</v>
      </c>
      <c r="I47" s="811">
        <v>5016.66</v>
      </c>
      <c r="J47" s="794">
        <v>0.93478252768015857</v>
      </c>
      <c r="K47" s="794">
        <v>116.66651162790697</v>
      </c>
      <c r="L47" s="811">
        <v>46</v>
      </c>
      <c r="M47" s="811">
        <v>5366.66</v>
      </c>
      <c r="N47" s="794">
        <v>1</v>
      </c>
      <c r="O47" s="794">
        <v>116.66652173913043</v>
      </c>
      <c r="P47" s="811">
        <v>42</v>
      </c>
      <c r="Q47" s="811">
        <v>4900.01</v>
      </c>
      <c r="R47" s="799">
        <v>0.91304647583413157</v>
      </c>
      <c r="S47" s="812">
        <v>116.66690476190476</v>
      </c>
    </row>
    <row r="48" spans="1:19" ht="14.4" customHeight="1" x14ac:dyDescent="0.3">
      <c r="A48" s="793"/>
      <c r="B48" s="794" t="s">
        <v>1927</v>
      </c>
      <c r="C48" s="794" t="s">
        <v>576</v>
      </c>
      <c r="D48" s="794" t="s">
        <v>1907</v>
      </c>
      <c r="E48" s="794" t="s">
        <v>1924</v>
      </c>
      <c r="F48" s="794" t="s">
        <v>1925</v>
      </c>
      <c r="G48" s="794" t="s">
        <v>1926</v>
      </c>
      <c r="H48" s="811">
        <v>1</v>
      </c>
      <c r="I48" s="811">
        <v>327.78</v>
      </c>
      <c r="J48" s="794"/>
      <c r="K48" s="794">
        <v>327.78</v>
      </c>
      <c r="L48" s="811"/>
      <c r="M48" s="811"/>
      <c r="N48" s="794"/>
      <c r="O48" s="794"/>
      <c r="P48" s="811"/>
      <c r="Q48" s="811"/>
      <c r="R48" s="799"/>
      <c r="S48" s="812"/>
    </row>
    <row r="49" spans="1:19" ht="14.4" customHeight="1" x14ac:dyDescent="0.3">
      <c r="A49" s="793"/>
      <c r="B49" s="794" t="s">
        <v>1927</v>
      </c>
      <c r="C49" s="794" t="s">
        <v>576</v>
      </c>
      <c r="D49" s="794" t="s">
        <v>1907</v>
      </c>
      <c r="E49" s="794" t="s">
        <v>1924</v>
      </c>
      <c r="F49" s="794" t="s">
        <v>1997</v>
      </c>
      <c r="G49" s="794" t="s">
        <v>1998</v>
      </c>
      <c r="H49" s="811"/>
      <c r="I49" s="811"/>
      <c r="J49" s="794"/>
      <c r="K49" s="794"/>
      <c r="L49" s="811">
        <v>6</v>
      </c>
      <c r="M49" s="811">
        <v>5000</v>
      </c>
      <c r="N49" s="794">
        <v>1</v>
      </c>
      <c r="O49" s="794">
        <v>833.33333333333337</v>
      </c>
      <c r="P49" s="811">
        <v>2</v>
      </c>
      <c r="Q49" s="811">
        <v>1666.67</v>
      </c>
      <c r="R49" s="799">
        <v>0.33333400000000002</v>
      </c>
      <c r="S49" s="812">
        <v>833.33500000000004</v>
      </c>
    </row>
    <row r="50" spans="1:19" ht="14.4" customHeight="1" x14ac:dyDescent="0.3">
      <c r="A50" s="793"/>
      <c r="B50" s="794" t="s">
        <v>1927</v>
      </c>
      <c r="C50" s="794" t="s">
        <v>576</v>
      </c>
      <c r="D50" s="794" t="s">
        <v>1907</v>
      </c>
      <c r="E50" s="794" t="s">
        <v>1924</v>
      </c>
      <c r="F50" s="794" t="s">
        <v>1999</v>
      </c>
      <c r="G50" s="794" t="s">
        <v>2000</v>
      </c>
      <c r="H50" s="811">
        <v>10</v>
      </c>
      <c r="I50" s="811">
        <v>55.56</v>
      </c>
      <c r="J50" s="794">
        <v>1.6664667066586683</v>
      </c>
      <c r="K50" s="794">
        <v>5.556</v>
      </c>
      <c r="L50" s="811">
        <v>6</v>
      </c>
      <c r="M50" s="811">
        <v>33.340000000000003</v>
      </c>
      <c r="N50" s="794">
        <v>1</v>
      </c>
      <c r="O50" s="794">
        <v>5.5566666666666675</v>
      </c>
      <c r="P50" s="811">
        <v>15</v>
      </c>
      <c r="Q50" s="811">
        <v>83.34</v>
      </c>
      <c r="R50" s="799">
        <v>2.4997000599880024</v>
      </c>
      <c r="S50" s="812">
        <v>5.556</v>
      </c>
    </row>
    <row r="51" spans="1:19" ht="14.4" customHeight="1" x14ac:dyDescent="0.3">
      <c r="A51" s="793"/>
      <c r="B51" s="794" t="s">
        <v>1927</v>
      </c>
      <c r="C51" s="794" t="s">
        <v>576</v>
      </c>
      <c r="D51" s="794" t="s">
        <v>1159</v>
      </c>
      <c r="E51" s="794" t="s">
        <v>1924</v>
      </c>
      <c r="F51" s="794" t="s">
        <v>1956</v>
      </c>
      <c r="G51" s="794" t="s">
        <v>1957</v>
      </c>
      <c r="H51" s="811"/>
      <c r="I51" s="811"/>
      <c r="J51" s="794"/>
      <c r="K51" s="794"/>
      <c r="L51" s="811"/>
      <c r="M51" s="811"/>
      <c r="N51" s="794"/>
      <c r="O51" s="794"/>
      <c r="P51" s="811">
        <v>1</v>
      </c>
      <c r="Q51" s="811">
        <v>466.67</v>
      </c>
      <c r="R51" s="799"/>
      <c r="S51" s="812">
        <v>466.67</v>
      </c>
    </row>
    <row r="52" spans="1:19" ht="14.4" customHeight="1" x14ac:dyDescent="0.3">
      <c r="A52" s="793"/>
      <c r="B52" s="794" t="s">
        <v>1927</v>
      </c>
      <c r="C52" s="794" t="s">
        <v>576</v>
      </c>
      <c r="D52" s="794" t="s">
        <v>1159</v>
      </c>
      <c r="E52" s="794" t="s">
        <v>1924</v>
      </c>
      <c r="F52" s="794" t="s">
        <v>1961</v>
      </c>
      <c r="G52" s="794" t="s">
        <v>1962</v>
      </c>
      <c r="H52" s="811">
        <v>1</v>
      </c>
      <c r="I52" s="811">
        <v>50</v>
      </c>
      <c r="J52" s="794"/>
      <c r="K52" s="794">
        <v>50</v>
      </c>
      <c r="L52" s="811"/>
      <c r="M52" s="811"/>
      <c r="N52" s="794"/>
      <c r="O52" s="794"/>
      <c r="P52" s="811"/>
      <c r="Q52" s="811"/>
      <c r="R52" s="799"/>
      <c r="S52" s="812"/>
    </row>
    <row r="53" spans="1:19" ht="14.4" customHeight="1" x14ac:dyDescent="0.3">
      <c r="A53" s="793"/>
      <c r="B53" s="794" t="s">
        <v>1927</v>
      </c>
      <c r="C53" s="794" t="s">
        <v>576</v>
      </c>
      <c r="D53" s="794" t="s">
        <v>1159</v>
      </c>
      <c r="E53" s="794" t="s">
        <v>1924</v>
      </c>
      <c r="F53" s="794" t="s">
        <v>1973</v>
      </c>
      <c r="G53" s="794" t="s">
        <v>1974</v>
      </c>
      <c r="H53" s="811"/>
      <c r="I53" s="811"/>
      <c r="J53" s="794"/>
      <c r="K53" s="794"/>
      <c r="L53" s="811"/>
      <c r="M53" s="811"/>
      <c r="N53" s="794"/>
      <c r="O53" s="794"/>
      <c r="P53" s="811">
        <v>1</v>
      </c>
      <c r="Q53" s="811">
        <v>455.56</v>
      </c>
      <c r="R53" s="799"/>
      <c r="S53" s="812">
        <v>455.56</v>
      </c>
    </row>
    <row r="54" spans="1:19" ht="14.4" customHeight="1" x14ac:dyDescent="0.3">
      <c r="A54" s="793"/>
      <c r="B54" s="794" t="s">
        <v>1927</v>
      </c>
      <c r="C54" s="794" t="s">
        <v>576</v>
      </c>
      <c r="D54" s="794" t="s">
        <v>1159</v>
      </c>
      <c r="E54" s="794" t="s">
        <v>1924</v>
      </c>
      <c r="F54" s="794" t="s">
        <v>1975</v>
      </c>
      <c r="G54" s="794" t="s">
        <v>1976</v>
      </c>
      <c r="H54" s="811">
        <v>1</v>
      </c>
      <c r="I54" s="811">
        <v>0</v>
      </c>
      <c r="J54" s="794"/>
      <c r="K54" s="794">
        <v>0</v>
      </c>
      <c r="L54" s="811"/>
      <c r="M54" s="811"/>
      <c r="N54" s="794"/>
      <c r="O54" s="794"/>
      <c r="P54" s="811"/>
      <c r="Q54" s="811"/>
      <c r="R54" s="799"/>
      <c r="S54" s="812"/>
    </row>
    <row r="55" spans="1:19" ht="14.4" customHeight="1" x14ac:dyDescent="0.3">
      <c r="A55" s="793"/>
      <c r="B55" s="794" t="s">
        <v>1927</v>
      </c>
      <c r="C55" s="794" t="s">
        <v>576</v>
      </c>
      <c r="D55" s="794" t="s">
        <v>1159</v>
      </c>
      <c r="E55" s="794" t="s">
        <v>1924</v>
      </c>
      <c r="F55" s="794" t="s">
        <v>1983</v>
      </c>
      <c r="G55" s="794" t="s">
        <v>1984</v>
      </c>
      <c r="H55" s="811"/>
      <c r="I55" s="811"/>
      <c r="J55" s="794"/>
      <c r="K55" s="794"/>
      <c r="L55" s="811"/>
      <c r="M55" s="811"/>
      <c r="N55" s="794"/>
      <c r="O55" s="794"/>
      <c r="P55" s="811">
        <v>2</v>
      </c>
      <c r="Q55" s="811">
        <v>188.88</v>
      </c>
      <c r="R55" s="799"/>
      <c r="S55" s="812">
        <v>94.44</v>
      </c>
    </row>
    <row r="56" spans="1:19" ht="14.4" customHeight="1" x14ac:dyDescent="0.3">
      <c r="A56" s="793"/>
      <c r="B56" s="794" t="s">
        <v>1927</v>
      </c>
      <c r="C56" s="794" t="s">
        <v>576</v>
      </c>
      <c r="D56" s="794" t="s">
        <v>1159</v>
      </c>
      <c r="E56" s="794" t="s">
        <v>1924</v>
      </c>
      <c r="F56" s="794" t="s">
        <v>1925</v>
      </c>
      <c r="G56" s="794" t="s">
        <v>1926</v>
      </c>
      <c r="H56" s="811">
        <v>1</v>
      </c>
      <c r="I56" s="811">
        <v>327.78</v>
      </c>
      <c r="J56" s="794"/>
      <c r="K56" s="794">
        <v>327.78</v>
      </c>
      <c r="L56" s="811"/>
      <c r="M56" s="811"/>
      <c r="N56" s="794"/>
      <c r="O56" s="794"/>
      <c r="P56" s="811">
        <v>1</v>
      </c>
      <c r="Q56" s="811">
        <v>344.44</v>
      </c>
      <c r="R56" s="799"/>
      <c r="S56" s="812">
        <v>344.44</v>
      </c>
    </row>
    <row r="57" spans="1:19" ht="14.4" customHeight="1" x14ac:dyDescent="0.3">
      <c r="A57" s="793"/>
      <c r="B57" s="794" t="s">
        <v>1927</v>
      </c>
      <c r="C57" s="794" t="s">
        <v>576</v>
      </c>
      <c r="D57" s="794" t="s">
        <v>1160</v>
      </c>
      <c r="E57" s="794" t="s">
        <v>1924</v>
      </c>
      <c r="F57" s="794" t="s">
        <v>1948</v>
      </c>
      <c r="G57" s="794" t="s">
        <v>1949</v>
      </c>
      <c r="H57" s="811">
        <v>1</v>
      </c>
      <c r="I57" s="811">
        <v>111.11</v>
      </c>
      <c r="J57" s="794"/>
      <c r="K57" s="794">
        <v>111.11</v>
      </c>
      <c r="L57" s="811"/>
      <c r="M57" s="811"/>
      <c r="N57" s="794"/>
      <c r="O57" s="794"/>
      <c r="P57" s="811"/>
      <c r="Q57" s="811"/>
      <c r="R57" s="799"/>
      <c r="S57" s="812"/>
    </row>
    <row r="58" spans="1:19" ht="14.4" customHeight="1" x14ac:dyDescent="0.3">
      <c r="A58" s="793"/>
      <c r="B58" s="794" t="s">
        <v>1927</v>
      </c>
      <c r="C58" s="794" t="s">
        <v>576</v>
      </c>
      <c r="D58" s="794" t="s">
        <v>1160</v>
      </c>
      <c r="E58" s="794" t="s">
        <v>1924</v>
      </c>
      <c r="F58" s="794" t="s">
        <v>1952</v>
      </c>
      <c r="G58" s="794" t="s">
        <v>1953</v>
      </c>
      <c r="H58" s="811">
        <v>2</v>
      </c>
      <c r="I58" s="811">
        <v>373.33</v>
      </c>
      <c r="J58" s="794"/>
      <c r="K58" s="794">
        <v>186.66499999999999</v>
      </c>
      <c r="L58" s="811"/>
      <c r="M58" s="811"/>
      <c r="N58" s="794"/>
      <c r="O58" s="794"/>
      <c r="P58" s="811"/>
      <c r="Q58" s="811"/>
      <c r="R58" s="799"/>
      <c r="S58" s="812"/>
    </row>
    <row r="59" spans="1:19" ht="14.4" customHeight="1" x14ac:dyDescent="0.3">
      <c r="A59" s="793"/>
      <c r="B59" s="794" t="s">
        <v>1927</v>
      </c>
      <c r="C59" s="794" t="s">
        <v>576</v>
      </c>
      <c r="D59" s="794" t="s">
        <v>1160</v>
      </c>
      <c r="E59" s="794" t="s">
        <v>1924</v>
      </c>
      <c r="F59" s="794" t="s">
        <v>1973</v>
      </c>
      <c r="G59" s="794" t="s">
        <v>1974</v>
      </c>
      <c r="H59" s="811">
        <v>1</v>
      </c>
      <c r="I59" s="811">
        <v>455.56</v>
      </c>
      <c r="J59" s="794"/>
      <c r="K59" s="794">
        <v>455.56</v>
      </c>
      <c r="L59" s="811"/>
      <c r="M59" s="811"/>
      <c r="N59" s="794"/>
      <c r="O59" s="794"/>
      <c r="P59" s="811">
        <v>1</v>
      </c>
      <c r="Q59" s="811">
        <v>455.56</v>
      </c>
      <c r="R59" s="799"/>
      <c r="S59" s="812">
        <v>455.56</v>
      </c>
    </row>
    <row r="60" spans="1:19" ht="14.4" customHeight="1" x14ac:dyDescent="0.3">
      <c r="A60" s="793"/>
      <c r="B60" s="794" t="s">
        <v>1927</v>
      </c>
      <c r="C60" s="794" t="s">
        <v>576</v>
      </c>
      <c r="D60" s="794" t="s">
        <v>1160</v>
      </c>
      <c r="E60" s="794" t="s">
        <v>1924</v>
      </c>
      <c r="F60" s="794" t="s">
        <v>1983</v>
      </c>
      <c r="G60" s="794" t="s">
        <v>1984</v>
      </c>
      <c r="H60" s="811">
        <v>1</v>
      </c>
      <c r="I60" s="811">
        <v>88.89</v>
      </c>
      <c r="J60" s="794"/>
      <c r="K60" s="794">
        <v>88.89</v>
      </c>
      <c r="L60" s="811"/>
      <c r="M60" s="811"/>
      <c r="N60" s="794"/>
      <c r="O60" s="794"/>
      <c r="P60" s="811"/>
      <c r="Q60" s="811"/>
      <c r="R60" s="799"/>
      <c r="S60" s="812"/>
    </row>
    <row r="61" spans="1:19" ht="14.4" customHeight="1" x14ac:dyDescent="0.3">
      <c r="A61" s="793"/>
      <c r="B61" s="794" t="s">
        <v>1927</v>
      </c>
      <c r="C61" s="794" t="s">
        <v>576</v>
      </c>
      <c r="D61" s="794" t="s">
        <v>1162</v>
      </c>
      <c r="E61" s="794" t="s">
        <v>1924</v>
      </c>
      <c r="F61" s="794" t="s">
        <v>1973</v>
      </c>
      <c r="G61" s="794" t="s">
        <v>1974</v>
      </c>
      <c r="H61" s="811"/>
      <c r="I61" s="811"/>
      <c r="J61" s="794"/>
      <c r="K61" s="794"/>
      <c r="L61" s="811">
        <v>1</v>
      </c>
      <c r="M61" s="811">
        <v>455.56</v>
      </c>
      <c r="N61" s="794">
        <v>1</v>
      </c>
      <c r="O61" s="794">
        <v>455.56</v>
      </c>
      <c r="P61" s="811"/>
      <c r="Q61" s="811"/>
      <c r="R61" s="799"/>
      <c r="S61" s="812"/>
    </row>
    <row r="62" spans="1:19" ht="14.4" customHeight="1" x14ac:dyDescent="0.3">
      <c r="A62" s="793"/>
      <c r="B62" s="794" t="s">
        <v>1927</v>
      </c>
      <c r="C62" s="794" t="s">
        <v>576</v>
      </c>
      <c r="D62" s="794" t="s">
        <v>1162</v>
      </c>
      <c r="E62" s="794" t="s">
        <v>1924</v>
      </c>
      <c r="F62" s="794" t="s">
        <v>1979</v>
      </c>
      <c r="G62" s="794" t="s">
        <v>1980</v>
      </c>
      <c r="H62" s="811"/>
      <c r="I62" s="811"/>
      <c r="J62" s="794"/>
      <c r="K62" s="794"/>
      <c r="L62" s="811">
        <v>1</v>
      </c>
      <c r="M62" s="811">
        <v>77.78</v>
      </c>
      <c r="N62" s="794">
        <v>1</v>
      </c>
      <c r="O62" s="794">
        <v>77.78</v>
      </c>
      <c r="P62" s="811"/>
      <c r="Q62" s="811"/>
      <c r="R62" s="799"/>
      <c r="S62" s="812"/>
    </row>
    <row r="63" spans="1:19" ht="14.4" customHeight="1" x14ac:dyDescent="0.3">
      <c r="A63" s="793"/>
      <c r="B63" s="794" t="s">
        <v>1927</v>
      </c>
      <c r="C63" s="794" t="s">
        <v>576</v>
      </c>
      <c r="D63" s="794" t="s">
        <v>1164</v>
      </c>
      <c r="E63" s="794" t="s">
        <v>1924</v>
      </c>
      <c r="F63" s="794" t="s">
        <v>1948</v>
      </c>
      <c r="G63" s="794" t="s">
        <v>1949</v>
      </c>
      <c r="H63" s="811">
        <v>1</v>
      </c>
      <c r="I63" s="811">
        <v>111.11</v>
      </c>
      <c r="J63" s="794"/>
      <c r="K63" s="794">
        <v>111.11</v>
      </c>
      <c r="L63" s="811"/>
      <c r="M63" s="811"/>
      <c r="N63" s="794"/>
      <c r="O63" s="794"/>
      <c r="P63" s="811"/>
      <c r="Q63" s="811"/>
      <c r="R63" s="799"/>
      <c r="S63" s="812"/>
    </row>
    <row r="64" spans="1:19" ht="14.4" customHeight="1" x14ac:dyDescent="0.3">
      <c r="A64" s="793"/>
      <c r="B64" s="794" t="s">
        <v>1927</v>
      </c>
      <c r="C64" s="794" t="s">
        <v>576</v>
      </c>
      <c r="D64" s="794" t="s">
        <v>1164</v>
      </c>
      <c r="E64" s="794" t="s">
        <v>1924</v>
      </c>
      <c r="F64" s="794" t="s">
        <v>1954</v>
      </c>
      <c r="G64" s="794" t="s">
        <v>1955</v>
      </c>
      <c r="H64" s="811">
        <v>1</v>
      </c>
      <c r="I64" s="811">
        <v>583.33000000000004</v>
      </c>
      <c r="J64" s="794"/>
      <c r="K64" s="794">
        <v>583.33000000000004</v>
      </c>
      <c r="L64" s="811"/>
      <c r="M64" s="811"/>
      <c r="N64" s="794"/>
      <c r="O64" s="794"/>
      <c r="P64" s="811"/>
      <c r="Q64" s="811"/>
      <c r="R64" s="799"/>
      <c r="S64" s="812"/>
    </row>
    <row r="65" spans="1:19" ht="14.4" customHeight="1" x14ac:dyDescent="0.3">
      <c r="A65" s="793"/>
      <c r="B65" s="794" t="s">
        <v>1927</v>
      </c>
      <c r="C65" s="794" t="s">
        <v>576</v>
      </c>
      <c r="D65" s="794" t="s">
        <v>1164</v>
      </c>
      <c r="E65" s="794" t="s">
        <v>1924</v>
      </c>
      <c r="F65" s="794" t="s">
        <v>1973</v>
      </c>
      <c r="G65" s="794" t="s">
        <v>1974</v>
      </c>
      <c r="H65" s="811">
        <v>2</v>
      </c>
      <c r="I65" s="811">
        <v>911.11</v>
      </c>
      <c r="J65" s="794"/>
      <c r="K65" s="794">
        <v>455.55500000000001</v>
      </c>
      <c r="L65" s="811"/>
      <c r="M65" s="811"/>
      <c r="N65" s="794"/>
      <c r="O65" s="794"/>
      <c r="P65" s="811"/>
      <c r="Q65" s="811"/>
      <c r="R65" s="799"/>
      <c r="S65" s="812"/>
    </row>
    <row r="66" spans="1:19" ht="14.4" customHeight="1" x14ac:dyDescent="0.3">
      <c r="A66" s="793"/>
      <c r="B66" s="794" t="s">
        <v>1927</v>
      </c>
      <c r="C66" s="794" t="s">
        <v>576</v>
      </c>
      <c r="D66" s="794" t="s">
        <v>1168</v>
      </c>
      <c r="E66" s="794" t="s">
        <v>1924</v>
      </c>
      <c r="F66" s="794" t="s">
        <v>1948</v>
      </c>
      <c r="G66" s="794" t="s">
        <v>1949</v>
      </c>
      <c r="H66" s="811"/>
      <c r="I66" s="811"/>
      <c r="J66" s="794"/>
      <c r="K66" s="794"/>
      <c r="L66" s="811">
        <v>1</v>
      </c>
      <c r="M66" s="811">
        <v>116.67</v>
      </c>
      <c r="N66" s="794">
        <v>1</v>
      </c>
      <c r="O66" s="794">
        <v>116.67</v>
      </c>
      <c r="P66" s="811"/>
      <c r="Q66" s="811"/>
      <c r="R66" s="799"/>
      <c r="S66" s="812"/>
    </row>
    <row r="67" spans="1:19" ht="14.4" customHeight="1" x14ac:dyDescent="0.3">
      <c r="A67" s="793"/>
      <c r="B67" s="794" t="s">
        <v>1927</v>
      </c>
      <c r="C67" s="794" t="s">
        <v>576</v>
      </c>
      <c r="D67" s="794" t="s">
        <v>1168</v>
      </c>
      <c r="E67" s="794" t="s">
        <v>1924</v>
      </c>
      <c r="F67" s="794" t="s">
        <v>1950</v>
      </c>
      <c r="G67" s="794" t="s">
        <v>1951</v>
      </c>
      <c r="H67" s="811"/>
      <c r="I67" s="811"/>
      <c r="J67" s="794"/>
      <c r="K67" s="794"/>
      <c r="L67" s="811"/>
      <c r="M67" s="811"/>
      <c r="N67" s="794"/>
      <c r="O67" s="794"/>
      <c r="P67" s="811">
        <v>10</v>
      </c>
      <c r="Q67" s="811">
        <v>3000</v>
      </c>
      <c r="R67" s="799"/>
      <c r="S67" s="812">
        <v>300</v>
      </c>
    </row>
    <row r="68" spans="1:19" ht="14.4" customHeight="1" x14ac:dyDescent="0.3">
      <c r="A68" s="793"/>
      <c r="B68" s="794" t="s">
        <v>1927</v>
      </c>
      <c r="C68" s="794" t="s">
        <v>576</v>
      </c>
      <c r="D68" s="794" t="s">
        <v>1168</v>
      </c>
      <c r="E68" s="794" t="s">
        <v>1924</v>
      </c>
      <c r="F68" s="794" t="s">
        <v>1952</v>
      </c>
      <c r="G68" s="794" t="s">
        <v>1953</v>
      </c>
      <c r="H68" s="811"/>
      <c r="I68" s="811"/>
      <c r="J68" s="794"/>
      <c r="K68" s="794"/>
      <c r="L68" s="811">
        <v>2</v>
      </c>
      <c r="M68" s="811">
        <v>422.22</v>
      </c>
      <c r="N68" s="794">
        <v>1</v>
      </c>
      <c r="O68" s="794">
        <v>211.11</v>
      </c>
      <c r="P68" s="811"/>
      <c r="Q68" s="811"/>
      <c r="R68" s="799"/>
      <c r="S68" s="812"/>
    </row>
    <row r="69" spans="1:19" ht="14.4" customHeight="1" x14ac:dyDescent="0.3">
      <c r="A69" s="793"/>
      <c r="B69" s="794" t="s">
        <v>1927</v>
      </c>
      <c r="C69" s="794" t="s">
        <v>576</v>
      </c>
      <c r="D69" s="794" t="s">
        <v>1168</v>
      </c>
      <c r="E69" s="794" t="s">
        <v>1924</v>
      </c>
      <c r="F69" s="794" t="s">
        <v>1954</v>
      </c>
      <c r="G69" s="794" t="s">
        <v>1955</v>
      </c>
      <c r="H69" s="811"/>
      <c r="I69" s="811"/>
      <c r="J69" s="794"/>
      <c r="K69" s="794"/>
      <c r="L69" s="811">
        <v>1</v>
      </c>
      <c r="M69" s="811">
        <v>583.33000000000004</v>
      </c>
      <c r="N69" s="794">
        <v>1</v>
      </c>
      <c r="O69" s="794">
        <v>583.33000000000004</v>
      </c>
      <c r="P69" s="811">
        <v>3</v>
      </c>
      <c r="Q69" s="811">
        <v>1750</v>
      </c>
      <c r="R69" s="799">
        <v>3.0000171429551026</v>
      </c>
      <c r="S69" s="812">
        <v>583.33333333333337</v>
      </c>
    </row>
    <row r="70" spans="1:19" ht="14.4" customHeight="1" x14ac:dyDescent="0.3">
      <c r="A70" s="793"/>
      <c r="B70" s="794" t="s">
        <v>1927</v>
      </c>
      <c r="C70" s="794" t="s">
        <v>576</v>
      </c>
      <c r="D70" s="794" t="s">
        <v>1168</v>
      </c>
      <c r="E70" s="794" t="s">
        <v>1924</v>
      </c>
      <c r="F70" s="794" t="s">
        <v>1973</v>
      </c>
      <c r="G70" s="794" t="s">
        <v>1974</v>
      </c>
      <c r="H70" s="811"/>
      <c r="I70" s="811"/>
      <c r="J70" s="794"/>
      <c r="K70" s="794"/>
      <c r="L70" s="811">
        <v>2</v>
      </c>
      <c r="M70" s="811">
        <v>911.11</v>
      </c>
      <c r="N70" s="794">
        <v>1</v>
      </c>
      <c r="O70" s="794">
        <v>455.55500000000001</v>
      </c>
      <c r="P70" s="811">
        <v>2</v>
      </c>
      <c r="Q70" s="811">
        <v>911.11</v>
      </c>
      <c r="R70" s="799">
        <v>1</v>
      </c>
      <c r="S70" s="812">
        <v>455.55500000000001</v>
      </c>
    </row>
    <row r="71" spans="1:19" ht="14.4" customHeight="1" x14ac:dyDescent="0.3">
      <c r="A71" s="793"/>
      <c r="B71" s="794" t="s">
        <v>1927</v>
      </c>
      <c r="C71" s="794" t="s">
        <v>576</v>
      </c>
      <c r="D71" s="794" t="s">
        <v>1168</v>
      </c>
      <c r="E71" s="794" t="s">
        <v>1924</v>
      </c>
      <c r="F71" s="794" t="s">
        <v>1983</v>
      </c>
      <c r="G71" s="794" t="s">
        <v>1984</v>
      </c>
      <c r="H71" s="811"/>
      <c r="I71" s="811"/>
      <c r="J71" s="794"/>
      <c r="K71" s="794"/>
      <c r="L71" s="811">
        <v>2</v>
      </c>
      <c r="M71" s="811">
        <v>188.89</v>
      </c>
      <c r="N71" s="794">
        <v>1</v>
      </c>
      <c r="O71" s="794">
        <v>94.444999999999993</v>
      </c>
      <c r="P71" s="811"/>
      <c r="Q71" s="811"/>
      <c r="R71" s="799"/>
      <c r="S71" s="812"/>
    </row>
    <row r="72" spans="1:19" ht="14.4" customHeight="1" x14ac:dyDescent="0.3">
      <c r="A72" s="793"/>
      <c r="B72" s="794" t="s">
        <v>1927</v>
      </c>
      <c r="C72" s="794" t="s">
        <v>576</v>
      </c>
      <c r="D72" s="794" t="s">
        <v>1169</v>
      </c>
      <c r="E72" s="794" t="s">
        <v>1924</v>
      </c>
      <c r="F72" s="794" t="s">
        <v>1948</v>
      </c>
      <c r="G72" s="794" t="s">
        <v>1949</v>
      </c>
      <c r="H72" s="811">
        <v>1</v>
      </c>
      <c r="I72" s="811">
        <v>111.11</v>
      </c>
      <c r="J72" s="794"/>
      <c r="K72" s="794">
        <v>111.11</v>
      </c>
      <c r="L72" s="811"/>
      <c r="M72" s="811"/>
      <c r="N72" s="794"/>
      <c r="O72" s="794"/>
      <c r="P72" s="811"/>
      <c r="Q72" s="811"/>
      <c r="R72" s="799"/>
      <c r="S72" s="812"/>
    </row>
    <row r="73" spans="1:19" ht="14.4" customHeight="1" x14ac:dyDescent="0.3">
      <c r="A73" s="793"/>
      <c r="B73" s="794" t="s">
        <v>1927</v>
      </c>
      <c r="C73" s="794" t="s">
        <v>576</v>
      </c>
      <c r="D73" s="794" t="s">
        <v>1169</v>
      </c>
      <c r="E73" s="794" t="s">
        <v>1924</v>
      </c>
      <c r="F73" s="794" t="s">
        <v>1954</v>
      </c>
      <c r="G73" s="794" t="s">
        <v>1955</v>
      </c>
      <c r="H73" s="811">
        <v>1</v>
      </c>
      <c r="I73" s="811">
        <v>583.33000000000004</v>
      </c>
      <c r="J73" s="794"/>
      <c r="K73" s="794">
        <v>583.33000000000004</v>
      </c>
      <c r="L73" s="811"/>
      <c r="M73" s="811"/>
      <c r="N73" s="794"/>
      <c r="O73" s="794"/>
      <c r="P73" s="811"/>
      <c r="Q73" s="811"/>
      <c r="R73" s="799"/>
      <c r="S73" s="812"/>
    </row>
    <row r="74" spans="1:19" ht="14.4" customHeight="1" x14ac:dyDescent="0.3">
      <c r="A74" s="793"/>
      <c r="B74" s="794" t="s">
        <v>1927</v>
      </c>
      <c r="C74" s="794" t="s">
        <v>576</v>
      </c>
      <c r="D74" s="794" t="s">
        <v>1169</v>
      </c>
      <c r="E74" s="794" t="s">
        <v>1924</v>
      </c>
      <c r="F74" s="794" t="s">
        <v>1969</v>
      </c>
      <c r="G74" s="794" t="s">
        <v>1970</v>
      </c>
      <c r="H74" s="811">
        <v>1</v>
      </c>
      <c r="I74" s="811">
        <v>305.56</v>
      </c>
      <c r="J74" s="794"/>
      <c r="K74" s="794">
        <v>305.56</v>
      </c>
      <c r="L74" s="811"/>
      <c r="M74" s="811"/>
      <c r="N74" s="794"/>
      <c r="O74" s="794"/>
      <c r="P74" s="811"/>
      <c r="Q74" s="811"/>
      <c r="R74" s="799"/>
      <c r="S74" s="812"/>
    </row>
    <row r="75" spans="1:19" ht="14.4" customHeight="1" x14ac:dyDescent="0.3">
      <c r="A75" s="793"/>
      <c r="B75" s="794" t="s">
        <v>1927</v>
      </c>
      <c r="C75" s="794" t="s">
        <v>576</v>
      </c>
      <c r="D75" s="794" t="s">
        <v>1169</v>
      </c>
      <c r="E75" s="794" t="s">
        <v>1924</v>
      </c>
      <c r="F75" s="794" t="s">
        <v>1973</v>
      </c>
      <c r="G75" s="794" t="s">
        <v>1974</v>
      </c>
      <c r="H75" s="811">
        <v>1</v>
      </c>
      <c r="I75" s="811">
        <v>455.56</v>
      </c>
      <c r="J75" s="794"/>
      <c r="K75" s="794">
        <v>455.56</v>
      </c>
      <c r="L75" s="811"/>
      <c r="M75" s="811"/>
      <c r="N75" s="794"/>
      <c r="O75" s="794"/>
      <c r="P75" s="811"/>
      <c r="Q75" s="811"/>
      <c r="R75" s="799"/>
      <c r="S75" s="812"/>
    </row>
    <row r="76" spans="1:19" ht="14.4" customHeight="1" x14ac:dyDescent="0.3">
      <c r="A76" s="793"/>
      <c r="B76" s="794" t="s">
        <v>1927</v>
      </c>
      <c r="C76" s="794" t="s">
        <v>576</v>
      </c>
      <c r="D76" s="794" t="s">
        <v>1169</v>
      </c>
      <c r="E76" s="794" t="s">
        <v>1924</v>
      </c>
      <c r="F76" s="794" t="s">
        <v>1979</v>
      </c>
      <c r="G76" s="794" t="s">
        <v>1980</v>
      </c>
      <c r="H76" s="811">
        <v>1</v>
      </c>
      <c r="I76" s="811">
        <v>77.78</v>
      </c>
      <c r="J76" s="794"/>
      <c r="K76" s="794">
        <v>77.78</v>
      </c>
      <c r="L76" s="811"/>
      <c r="M76" s="811"/>
      <c r="N76" s="794"/>
      <c r="O76" s="794"/>
      <c r="P76" s="811"/>
      <c r="Q76" s="811"/>
      <c r="R76" s="799"/>
      <c r="S76" s="812"/>
    </row>
    <row r="77" spans="1:19" ht="14.4" customHeight="1" x14ac:dyDescent="0.3">
      <c r="A77" s="793"/>
      <c r="B77" s="794" t="s">
        <v>1927</v>
      </c>
      <c r="C77" s="794" t="s">
        <v>576</v>
      </c>
      <c r="D77" s="794" t="s">
        <v>1171</v>
      </c>
      <c r="E77" s="794" t="s">
        <v>1924</v>
      </c>
      <c r="F77" s="794" t="s">
        <v>1948</v>
      </c>
      <c r="G77" s="794" t="s">
        <v>1949</v>
      </c>
      <c r="H77" s="811"/>
      <c r="I77" s="811"/>
      <c r="J77" s="794"/>
      <c r="K77" s="794"/>
      <c r="L77" s="811"/>
      <c r="M77" s="811"/>
      <c r="N77" s="794"/>
      <c r="O77" s="794"/>
      <c r="P77" s="811">
        <v>1</v>
      </c>
      <c r="Q77" s="811">
        <v>116.67</v>
      </c>
      <c r="R77" s="799"/>
      <c r="S77" s="812">
        <v>116.67</v>
      </c>
    </row>
    <row r="78" spans="1:19" ht="14.4" customHeight="1" x14ac:dyDescent="0.3">
      <c r="A78" s="793"/>
      <c r="B78" s="794" t="s">
        <v>1927</v>
      </c>
      <c r="C78" s="794" t="s">
        <v>576</v>
      </c>
      <c r="D78" s="794" t="s">
        <v>1171</v>
      </c>
      <c r="E78" s="794" t="s">
        <v>1924</v>
      </c>
      <c r="F78" s="794" t="s">
        <v>1969</v>
      </c>
      <c r="G78" s="794" t="s">
        <v>1970</v>
      </c>
      <c r="H78" s="811">
        <v>1</v>
      </c>
      <c r="I78" s="811">
        <v>305.56</v>
      </c>
      <c r="J78" s="794"/>
      <c r="K78" s="794">
        <v>305.56</v>
      </c>
      <c r="L78" s="811"/>
      <c r="M78" s="811"/>
      <c r="N78" s="794"/>
      <c r="O78" s="794"/>
      <c r="P78" s="811"/>
      <c r="Q78" s="811"/>
      <c r="R78" s="799"/>
      <c r="S78" s="812"/>
    </row>
    <row r="79" spans="1:19" ht="14.4" customHeight="1" x14ac:dyDescent="0.3">
      <c r="A79" s="793"/>
      <c r="B79" s="794" t="s">
        <v>1927</v>
      </c>
      <c r="C79" s="794" t="s">
        <v>576</v>
      </c>
      <c r="D79" s="794" t="s">
        <v>1171</v>
      </c>
      <c r="E79" s="794" t="s">
        <v>1924</v>
      </c>
      <c r="F79" s="794" t="s">
        <v>1973</v>
      </c>
      <c r="G79" s="794" t="s">
        <v>1974</v>
      </c>
      <c r="H79" s="811">
        <v>1</v>
      </c>
      <c r="I79" s="811">
        <v>455.56</v>
      </c>
      <c r="J79" s="794"/>
      <c r="K79" s="794">
        <v>455.56</v>
      </c>
      <c r="L79" s="811"/>
      <c r="M79" s="811"/>
      <c r="N79" s="794"/>
      <c r="O79" s="794"/>
      <c r="P79" s="811">
        <v>1</v>
      </c>
      <c r="Q79" s="811">
        <v>455.56</v>
      </c>
      <c r="R79" s="799"/>
      <c r="S79" s="812">
        <v>455.56</v>
      </c>
    </row>
    <row r="80" spans="1:19" ht="14.4" customHeight="1" x14ac:dyDescent="0.3">
      <c r="A80" s="793"/>
      <c r="B80" s="794" t="s">
        <v>1927</v>
      </c>
      <c r="C80" s="794" t="s">
        <v>576</v>
      </c>
      <c r="D80" s="794" t="s">
        <v>1171</v>
      </c>
      <c r="E80" s="794" t="s">
        <v>1924</v>
      </c>
      <c r="F80" s="794" t="s">
        <v>1979</v>
      </c>
      <c r="G80" s="794" t="s">
        <v>1980</v>
      </c>
      <c r="H80" s="811">
        <v>1</v>
      </c>
      <c r="I80" s="811">
        <v>77.78</v>
      </c>
      <c r="J80" s="794"/>
      <c r="K80" s="794">
        <v>77.78</v>
      </c>
      <c r="L80" s="811"/>
      <c r="M80" s="811"/>
      <c r="N80" s="794"/>
      <c r="O80" s="794"/>
      <c r="P80" s="811"/>
      <c r="Q80" s="811"/>
      <c r="R80" s="799"/>
      <c r="S80" s="812"/>
    </row>
    <row r="81" spans="1:19" ht="14.4" customHeight="1" x14ac:dyDescent="0.3">
      <c r="A81" s="793"/>
      <c r="B81" s="794" t="s">
        <v>1927</v>
      </c>
      <c r="C81" s="794" t="s">
        <v>576</v>
      </c>
      <c r="D81" s="794" t="s">
        <v>1171</v>
      </c>
      <c r="E81" s="794" t="s">
        <v>1924</v>
      </c>
      <c r="F81" s="794" t="s">
        <v>1983</v>
      </c>
      <c r="G81" s="794" t="s">
        <v>1984</v>
      </c>
      <c r="H81" s="811"/>
      <c r="I81" s="811"/>
      <c r="J81" s="794"/>
      <c r="K81" s="794"/>
      <c r="L81" s="811"/>
      <c r="M81" s="811"/>
      <c r="N81" s="794"/>
      <c r="O81" s="794"/>
      <c r="P81" s="811">
        <v>2</v>
      </c>
      <c r="Q81" s="811">
        <v>188.88</v>
      </c>
      <c r="R81" s="799"/>
      <c r="S81" s="812">
        <v>94.44</v>
      </c>
    </row>
    <row r="82" spans="1:19" ht="14.4" customHeight="1" x14ac:dyDescent="0.3">
      <c r="A82" s="793"/>
      <c r="B82" s="794" t="s">
        <v>1927</v>
      </c>
      <c r="C82" s="794" t="s">
        <v>576</v>
      </c>
      <c r="D82" s="794" t="s">
        <v>1171</v>
      </c>
      <c r="E82" s="794" t="s">
        <v>1924</v>
      </c>
      <c r="F82" s="794" t="s">
        <v>1987</v>
      </c>
      <c r="G82" s="794" t="s">
        <v>1988</v>
      </c>
      <c r="H82" s="811"/>
      <c r="I82" s="811"/>
      <c r="J82" s="794"/>
      <c r="K82" s="794"/>
      <c r="L82" s="811"/>
      <c r="M82" s="811"/>
      <c r="N82" s="794"/>
      <c r="O82" s="794"/>
      <c r="P82" s="811">
        <v>1</v>
      </c>
      <c r="Q82" s="811">
        <v>96.67</v>
      </c>
      <c r="R82" s="799"/>
      <c r="S82" s="812">
        <v>96.67</v>
      </c>
    </row>
    <row r="83" spans="1:19" ht="14.4" customHeight="1" x14ac:dyDescent="0.3">
      <c r="A83" s="793"/>
      <c r="B83" s="794" t="s">
        <v>1927</v>
      </c>
      <c r="C83" s="794" t="s">
        <v>576</v>
      </c>
      <c r="D83" s="794" t="s">
        <v>1171</v>
      </c>
      <c r="E83" s="794" t="s">
        <v>1924</v>
      </c>
      <c r="F83" s="794" t="s">
        <v>1989</v>
      </c>
      <c r="G83" s="794" t="s">
        <v>1990</v>
      </c>
      <c r="H83" s="811"/>
      <c r="I83" s="811"/>
      <c r="J83" s="794"/>
      <c r="K83" s="794"/>
      <c r="L83" s="811">
        <v>1</v>
      </c>
      <c r="M83" s="811">
        <v>333.33</v>
      </c>
      <c r="N83" s="794">
        <v>1</v>
      </c>
      <c r="O83" s="794">
        <v>333.33</v>
      </c>
      <c r="P83" s="811"/>
      <c r="Q83" s="811"/>
      <c r="R83" s="799"/>
      <c r="S83" s="812"/>
    </row>
    <row r="84" spans="1:19" ht="14.4" customHeight="1" x14ac:dyDescent="0.3">
      <c r="A84" s="793"/>
      <c r="B84" s="794" t="s">
        <v>1927</v>
      </c>
      <c r="C84" s="794" t="s">
        <v>576</v>
      </c>
      <c r="D84" s="794" t="s">
        <v>1171</v>
      </c>
      <c r="E84" s="794" t="s">
        <v>1924</v>
      </c>
      <c r="F84" s="794" t="s">
        <v>1991</v>
      </c>
      <c r="G84" s="794" t="s">
        <v>1992</v>
      </c>
      <c r="H84" s="811">
        <v>1</v>
      </c>
      <c r="I84" s="811">
        <v>1283.33</v>
      </c>
      <c r="J84" s="794"/>
      <c r="K84" s="794">
        <v>1283.33</v>
      </c>
      <c r="L84" s="811"/>
      <c r="M84" s="811"/>
      <c r="N84" s="794"/>
      <c r="O84" s="794"/>
      <c r="P84" s="811">
        <v>1</v>
      </c>
      <c r="Q84" s="811">
        <v>1283.33</v>
      </c>
      <c r="R84" s="799"/>
      <c r="S84" s="812">
        <v>1283.33</v>
      </c>
    </row>
    <row r="85" spans="1:19" ht="14.4" customHeight="1" x14ac:dyDescent="0.3">
      <c r="A85" s="793"/>
      <c r="B85" s="794" t="s">
        <v>1927</v>
      </c>
      <c r="C85" s="794" t="s">
        <v>576</v>
      </c>
      <c r="D85" s="794" t="s">
        <v>1171</v>
      </c>
      <c r="E85" s="794" t="s">
        <v>1924</v>
      </c>
      <c r="F85" s="794" t="s">
        <v>1925</v>
      </c>
      <c r="G85" s="794" t="s">
        <v>1926</v>
      </c>
      <c r="H85" s="811"/>
      <c r="I85" s="811"/>
      <c r="J85" s="794"/>
      <c r="K85" s="794"/>
      <c r="L85" s="811"/>
      <c r="M85" s="811"/>
      <c r="N85" s="794"/>
      <c r="O85" s="794"/>
      <c r="P85" s="811">
        <v>2</v>
      </c>
      <c r="Q85" s="811">
        <v>688.88</v>
      </c>
      <c r="R85" s="799"/>
      <c r="S85" s="812">
        <v>344.44</v>
      </c>
    </row>
    <row r="86" spans="1:19" ht="14.4" customHeight="1" x14ac:dyDescent="0.3">
      <c r="A86" s="793"/>
      <c r="B86" s="794" t="s">
        <v>1927</v>
      </c>
      <c r="C86" s="794" t="s">
        <v>576</v>
      </c>
      <c r="D86" s="794" t="s">
        <v>1173</v>
      </c>
      <c r="E86" s="794" t="s">
        <v>1924</v>
      </c>
      <c r="F86" s="794" t="s">
        <v>1954</v>
      </c>
      <c r="G86" s="794" t="s">
        <v>1955</v>
      </c>
      <c r="H86" s="811"/>
      <c r="I86" s="811"/>
      <c r="J86" s="794"/>
      <c r="K86" s="794"/>
      <c r="L86" s="811"/>
      <c r="M86" s="811"/>
      <c r="N86" s="794"/>
      <c r="O86" s="794"/>
      <c r="P86" s="811">
        <v>2</v>
      </c>
      <c r="Q86" s="811">
        <v>1166.67</v>
      </c>
      <c r="R86" s="799"/>
      <c r="S86" s="812">
        <v>583.33500000000004</v>
      </c>
    </row>
    <row r="87" spans="1:19" ht="14.4" customHeight="1" x14ac:dyDescent="0.3">
      <c r="A87" s="793"/>
      <c r="B87" s="794" t="s">
        <v>1927</v>
      </c>
      <c r="C87" s="794" t="s">
        <v>576</v>
      </c>
      <c r="D87" s="794" t="s">
        <v>1173</v>
      </c>
      <c r="E87" s="794" t="s">
        <v>1924</v>
      </c>
      <c r="F87" s="794" t="s">
        <v>1961</v>
      </c>
      <c r="G87" s="794" t="s">
        <v>1962</v>
      </c>
      <c r="H87" s="811"/>
      <c r="I87" s="811"/>
      <c r="J87" s="794"/>
      <c r="K87" s="794"/>
      <c r="L87" s="811"/>
      <c r="M87" s="811"/>
      <c r="N87" s="794"/>
      <c r="O87" s="794"/>
      <c r="P87" s="811">
        <v>1</v>
      </c>
      <c r="Q87" s="811">
        <v>50</v>
      </c>
      <c r="R87" s="799"/>
      <c r="S87" s="812">
        <v>50</v>
      </c>
    </row>
    <row r="88" spans="1:19" ht="14.4" customHeight="1" x14ac:dyDescent="0.3">
      <c r="A88" s="793"/>
      <c r="B88" s="794" t="s">
        <v>1927</v>
      </c>
      <c r="C88" s="794" t="s">
        <v>576</v>
      </c>
      <c r="D88" s="794" t="s">
        <v>1173</v>
      </c>
      <c r="E88" s="794" t="s">
        <v>1924</v>
      </c>
      <c r="F88" s="794" t="s">
        <v>1973</v>
      </c>
      <c r="G88" s="794" t="s">
        <v>1974</v>
      </c>
      <c r="H88" s="811"/>
      <c r="I88" s="811"/>
      <c r="J88" s="794"/>
      <c r="K88" s="794"/>
      <c r="L88" s="811"/>
      <c r="M88" s="811"/>
      <c r="N88" s="794"/>
      <c r="O88" s="794"/>
      <c r="P88" s="811">
        <v>3</v>
      </c>
      <c r="Q88" s="811">
        <v>1366.67</v>
      </c>
      <c r="R88" s="799"/>
      <c r="S88" s="812">
        <v>455.55666666666667</v>
      </c>
    </row>
    <row r="89" spans="1:19" ht="14.4" customHeight="1" x14ac:dyDescent="0.3">
      <c r="A89" s="793"/>
      <c r="B89" s="794" t="s">
        <v>1927</v>
      </c>
      <c r="C89" s="794" t="s">
        <v>576</v>
      </c>
      <c r="D89" s="794" t="s">
        <v>1173</v>
      </c>
      <c r="E89" s="794" t="s">
        <v>1924</v>
      </c>
      <c r="F89" s="794" t="s">
        <v>1983</v>
      </c>
      <c r="G89" s="794" t="s">
        <v>1984</v>
      </c>
      <c r="H89" s="811"/>
      <c r="I89" s="811"/>
      <c r="J89" s="794"/>
      <c r="K89" s="794"/>
      <c r="L89" s="811"/>
      <c r="M89" s="811"/>
      <c r="N89" s="794"/>
      <c r="O89" s="794"/>
      <c r="P89" s="811">
        <v>2</v>
      </c>
      <c r="Q89" s="811">
        <v>188.89</v>
      </c>
      <c r="R89" s="799"/>
      <c r="S89" s="812">
        <v>94.444999999999993</v>
      </c>
    </row>
    <row r="90" spans="1:19" ht="14.4" customHeight="1" x14ac:dyDescent="0.3">
      <c r="A90" s="793"/>
      <c r="B90" s="794" t="s">
        <v>1927</v>
      </c>
      <c r="C90" s="794" t="s">
        <v>576</v>
      </c>
      <c r="D90" s="794" t="s">
        <v>1177</v>
      </c>
      <c r="E90" s="794" t="s">
        <v>1924</v>
      </c>
      <c r="F90" s="794" t="s">
        <v>1969</v>
      </c>
      <c r="G90" s="794" t="s">
        <v>1970</v>
      </c>
      <c r="H90" s="811"/>
      <c r="I90" s="811"/>
      <c r="J90" s="794"/>
      <c r="K90" s="794"/>
      <c r="L90" s="811">
        <v>1</v>
      </c>
      <c r="M90" s="811">
        <v>305.56</v>
      </c>
      <c r="N90" s="794">
        <v>1</v>
      </c>
      <c r="O90" s="794">
        <v>305.56</v>
      </c>
      <c r="P90" s="811"/>
      <c r="Q90" s="811"/>
      <c r="R90" s="799"/>
      <c r="S90" s="812"/>
    </row>
    <row r="91" spans="1:19" ht="14.4" customHeight="1" x14ac:dyDescent="0.3">
      <c r="A91" s="793"/>
      <c r="B91" s="794" t="s">
        <v>1927</v>
      </c>
      <c r="C91" s="794" t="s">
        <v>576</v>
      </c>
      <c r="D91" s="794" t="s">
        <v>1177</v>
      </c>
      <c r="E91" s="794" t="s">
        <v>1924</v>
      </c>
      <c r="F91" s="794" t="s">
        <v>1973</v>
      </c>
      <c r="G91" s="794" t="s">
        <v>1974</v>
      </c>
      <c r="H91" s="811"/>
      <c r="I91" s="811"/>
      <c r="J91" s="794"/>
      <c r="K91" s="794"/>
      <c r="L91" s="811">
        <v>1</v>
      </c>
      <c r="M91" s="811">
        <v>455.56</v>
      </c>
      <c r="N91" s="794">
        <v>1</v>
      </c>
      <c r="O91" s="794">
        <v>455.56</v>
      </c>
      <c r="P91" s="811"/>
      <c r="Q91" s="811"/>
      <c r="R91" s="799"/>
      <c r="S91" s="812"/>
    </row>
    <row r="92" spans="1:19" ht="14.4" customHeight="1" x14ac:dyDescent="0.3">
      <c r="A92" s="793"/>
      <c r="B92" s="794" t="s">
        <v>1927</v>
      </c>
      <c r="C92" s="794" t="s">
        <v>576</v>
      </c>
      <c r="D92" s="794" t="s">
        <v>1177</v>
      </c>
      <c r="E92" s="794" t="s">
        <v>1924</v>
      </c>
      <c r="F92" s="794" t="s">
        <v>1979</v>
      </c>
      <c r="G92" s="794" t="s">
        <v>1980</v>
      </c>
      <c r="H92" s="811"/>
      <c r="I92" s="811"/>
      <c r="J92" s="794"/>
      <c r="K92" s="794"/>
      <c r="L92" s="811">
        <v>1</v>
      </c>
      <c r="M92" s="811">
        <v>77.78</v>
      </c>
      <c r="N92" s="794">
        <v>1</v>
      </c>
      <c r="O92" s="794">
        <v>77.78</v>
      </c>
      <c r="P92" s="811"/>
      <c r="Q92" s="811"/>
      <c r="R92" s="799"/>
      <c r="S92" s="812"/>
    </row>
    <row r="93" spans="1:19" ht="14.4" customHeight="1" x14ac:dyDescent="0.3">
      <c r="A93" s="793"/>
      <c r="B93" s="794" t="s">
        <v>1927</v>
      </c>
      <c r="C93" s="794" t="s">
        <v>576</v>
      </c>
      <c r="D93" s="794" t="s">
        <v>1179</v>
      </c>
      <c r="E93" s="794" t="s">
        <v>1924</v>
      </c>
      <c r="F93" s="794" t="s">
        <v>1946</v>
      </c>
      <c r="G93" s="794" t="s">
        <v>1947</v>
      </c>
      <c r="H93" s="811"/>
      <c r="I93" s="811"/>
      <c r="J93" s="794"/>
      <c r="K93" s="794"/>
      <c r="L93" s="811"/>
      <c r="M93" s="811"/>
      <c r="N93" s="794"/>
      <c r="O93" s="794"/>
      <c r="P93" s="811">
        <v>1</v>
      </c>
      <c r="Q93" s="811">
        <v>250</v>
      </c>
      <c r="R93" s="799"/>
      <c r="S93" s="812">
        <v>250</v>
      </c>
    </row>
    <row r="94" spans="1:19" ht="14.4" customHeight="1" x14ac:dyDescent="0.3">
      <c r="A94" s="793"/>
      <c r="B94" s="794" t="s">
        <v>1927</v>
      </c>
      <c r="C94" s="794" t="s">
        <v>576</v>
      </c>
      <c r="D94" s="794" t="s">
        <v>1179</v>
      </c>
      <c r="E94" s="794" t="s">
        <v>1924</v>
      </c>
      <c r="F94" s="794" t="s">
        <v>1952</v>
      </c>
      <c r="G94" s="794" t="s">
        <v>1953</v>
      </c>
      <c r="H94" s="811"/>
      <c r="I94" s="811"/>
      <c r="J94" s="794"/>
      <c r="K94" s="794"/>
      <c r="L94" s="811"/>
      <c r="M94" s="811"/>
      <c r="N94" s="794"/>
      <c r="O94" s="794"/>
      <c r="P94" s="811">
        <v>1</v>
      </c>
      <c r="Q94" s="811">
        <v>211.11</v>
      </c>
      <c r="R94" s="799"/>
      <c r="S94" s="812">
        <v>211.11</v>
      </c>
    </row>
    <row r="95" spans="1:19" ht="14.4" customHeight="1" x14ac:dyDescent="0.3">
      <c r="A95" s="793"/>
      <c r="B95" s="794" t="s">
        <v>1927</v>
      </c>
      <c r="C95" s="794" t="s">
        <v>576</v>
      </c>
      <c r="D95" s="794" t="s">
        <v>1179</v>
      </c>
      <c r="E95" s="794" t="s">
        <v>1924</v>
      </c>
      <c r="F95" s="794" t="s">
        <v>1979</v>
      </c>
      <c r="G95" s="794" t="s">
        <v>1980</v>
      </c>
      <c r="H95" s="811"/>
      <c r="I95" s="811"/>
      <c r="J95" s="794"/>
      <c r="K95" s="794"/>
      <c r="L95" s="811"/>
      <c r="M95" s="811"/>
      <c r="N95" s="794"/>
      <c r="O95" s="794"/>
      <c r="P95" s="811">
        <v>1</v>
      </c>
      <c r="Q95" s="811">
        <v>77.78</v>
      </c>
      <c r="R95" s="799"/>
      <c r="S95" s="812">
        <v>77.78</v>
      </c>
    </row>
    <row r="96" spans="1:19" ht="14.4" customHeight="1" x14ac:dyDescent="0.3">
      <c r="A96" s="793"/>
      <c r="B96" s="794" t="s">
        <v>1927</v>
      </c>
      <c r="C96" s="794" t="s">
        <v>576</v>
      </c>
      <c r="D96" s="794" t="s">
        <v>1179</v>
      </c>
      <c r="E96" s="794" t="s">
        <v>1924</v>
      </c>
      <c r="F96" s="794" t="s">
        <v>1983</v>
      </c>
      <c r="G96" s="794" t="s">
        <v>1984</v>
      </c>
      <c r="H96" s="811"/>
      <c r="I96" s="811"/>
      <c r="J96" s="794"/>
      <c r="K96" s="794"/>
      <c r="L96" s="811"/>
      <c r="M96" s="811"/>
      <c r="N96" s="794"/>
      <c r="O96" s="794"/>
      <c r="P96" s="811">
        <v>1</v>
      </c>
      <c r="Q96" s="811">
        <v>94.44</v>
      </c>
      <c r="R96" s="799"/>
      <c r="S96" s="812">
        <v>94.44</v>
      </c>
    </row>
    <row r="97" spans="1:19" ht="14.4" customHeight="1" x14ac:dyDescent="0.3">
      <c r="A97" s="793"/>
      <c r="B97" s="794" t="s">
        <v>1927</v>
      </c>
      <c r="C97" s="794" t="s">
        <v>576</v>
      </c>
      <c r="D97" s="794" t="s">
        <v>1184</v>
      </c>
      <c r="E97" s="794" t="s">
        <v>1924</v>
      </c>
      <c r="F97" s="794" t="s">
        <v>1973</v>
      </c>
      <c r="G97" s="794" t="s">
        <v>1974</v>
      </c>
      <c r="H97" s="811">
        <v>1</v>
      </c>
      <c r="I97" s="811">
        <v>455.56</v>
      </c>
      <c r="J97" s="794"/>
      <c r="K97" s="794">
        <v>455.56</v>
      </c>
      <c r="L97" s="811"/>
      <c r="M97" s="811"/>
      <c r="N97" s="794"/>
      <c r="O97" s="794"/>
      <c r="P97" s="811"/>
      <c r="Q97" s="811"/>
      <c r="R97" s="799"/>
      <c r="S97" s="812"/>
    </row>
    <row r="98" spans="1:19" ht="14.4" customHeight="1" x14ac:dyDescent="0.3">
      <c r="A98" s="793"/>
      <c r="B98" s="794" t="s">
        <v>1927</v>
      </c>
      <c r="C98" s="794" t="s">
        <v>576</v>
      </c>
      <c r="D98" s="794" t="s">
        <v>1178</v>
      </c>
      <c r="E98" s="794" t="s">
        <v>1924</v>
      </c>
      <c r="F98" s="794" t="s">
        <v>1961</v>
      </c>
      <c r="G98" s="794" t="s">
        <v>1962</v>
      </c>
      <c r="H98" s="811"/>
      <c r="I98" s="811"/>
      <c r="J98" s="794"/>
      <c r="K98" s="794"/>
      <c r="L98" s="811"/>
      <c r="M98" s="811"/>
      <c r="N98" s="794"/>
      <c r="O98" s="794"/>
      <c r="P98" s="811">
        <v>1</v>
      </c>
      <c r="Q98" s="811">
        <v>50</v>
      </c>
      <c r="R98" s="799"/>
      <c r="S98" s="812">
        <v>50</v>
      </c>
    </row>
    <row r="99" spans="1:19" ht="14.4" customHeight="1" x14ac:dyDescent="0.3">
      <c r="A99" s="793"/>
      <c r="B99" s="794" t="s">
        <v>1927</v>
      </c>
      <c r="C99" s="794" t="s">
        <v>576</v>
      </c>
      <c r="D99" s="794" t="s">
        <v>1178</v>
      </c>
      <c r="E99" s="794" t="s">
        <v>1924</v>
      </c>
      <c r="F99" s="794" t="s">
        <v>1973</v>
      </c>
      <c r="G99" s="794" t="s">
        <v>1974</v>
      </c>
      <c r="H99" s="811"/>
      <c r="I99" s="811"/>
      <c r="J99" s="794"/>
      <c r="K99" s="794"/>
      <c r="L99" s="811"/>
      <c r="M99" s="811"/>
      <c r="N99" s="794"/>
      <c r="O99" s="794"/>
      <c r="P99" s="811">
        <v>1</v>
      </c>
      <c r="Q99" s="811">
        <v>455.56</v>
      </c>
      <c r="R99" s="799"/>
      <c r="S99" s="812">
        <v>455.56</v>
      </c>
    </row>
    <row r="100" spans="1:19" ht="14.4" customHeight="1" x14ac:dyDescent="0.3">
      <c r="A100" s="793"/>
      <c r="B100" s="794" t="s">
        <v>1927</v>
      </c>
      <c r="C100" s="794" t="s">
        <v>576</v>
      </c>
      <c r="D100" s="794" t="s">
        <v>1178</v>
      </c>
      <c r="E100" s="794" t="s">
        <v>1924</v>
      </c>
      <c r="F100" s="794" t="s">
        <v>1983</v>
      </c>
      <c r="G100" s="794" t="s">
        <v>1984</v>
      </c>
      <c r="H100" s="811"/>
      <c r="I100" s="811"/>
      <c r="J100" s="794"/>
      <c r="K100" s="794"/>
      <c r="L100" s="811"/>
      <c r="M100" s="811"/>
      <c r="N100" s="794"/>
      <c r="O100" s="794"/>
      <c r="P100" s="811">
        <v>1</v>
      </c>
      <c r="Q100" s="811">
        <v>94.44</v>
      </c>
      <c r="R100" s="799"/>
      <c r="S100" s="812">
        <v>94.44</v>
      </c>
    </row>
    <row r="101" spans="1:19" ht="14.4" customHeight="1" x14ac:dyDescent="0.3">
      <c r="A101" s="793"/>
      <c r="B101" s="794" t="s">
        <v>1927</v>
      </c>
      <c r="C101" s="794" t="s">
        <v>1910</v>
      </c>
      <c r="D101" s="794" t="s">
        <v>1907</v>
      </c>
      <c r="E101" s="794" t="s">
        <v>1924</v>
      </c>
      <c r="F101" s="794" t="s">
        <v>2001</v>
      </c>
      <c r="G101" s="794" t="s">
        <v>2002</v>
      </c>
      <c r="H101" s="811">
        <v>1</v>
      </c>
      <c r="I101" s="811">
        <v>105.56</v>
      </c>
      <c r="J101" s="794">
        <v>1</v>
      </c>
      <c r="K101" s="794">
        <v>105.56</v>
      </c>
      <c r="L101" s="811">
        <v>1</v>
      </c>
      <c r="M101" s="811">
        <v>105.56</v>
      </c>
      <c r="N101" s="794">
        <v>1</v>
      </c>
      <c r="O101" s="794">
        <v>105.56</v>
      </c>
      <c r="P101" s="811"/>
      <c r="Q101" s="811"/>
      <c r="R101" s="799"/>
      <c r="S101" s="812"/>
    </row>
    <row r="102" spans="1:19" ht="14.4" customHeight="1" x14ac:dyDescent="0.3">
      <c r="A102" s="793"/>
      <c r="B102" s="794" t="s">
        <v>1927</v>
      </c>
      <c r="C102" s="794" t="s">
        <v>1910</v>
      </c>
      <c r="D102" s="794" t="s">
        <v>1907</v>
      </c>
      <c r="E102" s="794" t="s">
        <v>1924</v>
      </c>
      <c r="F102" s="794" t="s">
        <v>1944</v>
      </c>
      <c r="G102" s="794" t="s">
        <v>1945</v>
      </c>
      <c r="H102" s="811">
        <v>3</v>
      </c>
      <c r="I102" s="811">
        <v>233.34</v>
      </c>
      <c r="J102" s="794"/>
      <c r="K102" s="794">
        <v>77.78</v>
      </c>
      <c r="L102" s="811"/>
      <c r="M102" s="811"/>
      <c r="N102" s="794"/>
      <c r="O102" s="794"/>
      <c r="P102" s="811"/>
      <c r="Q102" s="811"/>
      <c r="R102" s="799"/>
      <c r="S102" s="812"/>
    </row>
    <row r="103" spans="1:19" ht="14.4" customHeight="1" x14ac:dyDescent="0.3">
      <c r="A103" s="793"/>
      <c r="B103" s="794" t="s">
        <v>1927</v>
      </c>
      <c r="C103" s="794" t="s">
        <v>1910</v>
      </c>
      <c r="D103" s="794" t="s">
        <v>1907</v>
      </c>
      <c r="E103" s="794" t="s">
        <v>1924</v>
      </c>
      <c r="F103" s="794" t="s">
        <v>1946</v>
      </c>
      <c r="G103" s="794" t="s">
        <v>1947</v>
      </c>
      <c r="H103" s="811"/>
      <c r="I103" s="811"/>
      <c r="J103" s="794"/>
      <c r="K103" s="794"/>
      <c r="L103" s="811">
        <v>2</v>
      </c>
      <c r="M103" s="811">
        <v>500</v>
      </c>
      <c r="N103" s="794">
        <v>1</v>
      </c>
      <c r="O103" s="794">
        <v>250</v>
      </c>
      <c r="P103" s="811">
        <v>4</v>
      </c>
      <c r="Q103" s="811">
        <v>1000</v>
      </c>
      <c r="R103" s="799">
        <v>2</v>
      </c>
      <c r="S103" s="812">
        <v>250</v>
      </c>
    </row>
    <row r="104" spans="1:19" ht="14.4" customHeight="1" x14ac:dyDescent="0.3">
      <c r="A104" s="793"/>
      <c r="B104" s="794" t="s">
        <v>1927</v>
      </c>
      <c r="C104" s="794" t="s">
        <v>1910</v>
      </c>
      <c r="D104" s="794" t="s">
        <v>1907</v>
      </c>
      <c r="E104" s="794" t="s">
        <v>1924</v>
      </c>
      <c r="F104" s="794" t="s">
        <v>1948</v>
      </c>
      <c r="G104" s="794" t="s">
        <v>1949</v>
      </c>
      <c r="H104" s="811">
        <v>172</v>
      </c>
      <c r="I104" s="811">
        <v>19111.11</v>
      </c>
      <c r="J104" s="794">
        <v>0.94143352638742539</v>
      </c>
      <c r="K104" s="794">
        <v>111.11110465116279</v>
      </c>
      <c r="L104" s="811">
        <v>174</v>
      </c>
      <c r="M104" s="811">
        <v>20300.010000000002</v>
      </c>
      <c r="N104" s="794">
        <v>1</v>
      </c>
      <c r="O104" s="794">
        <v>116.66672413793104</v>
      </c>
      <c r="P104" s="811">
        <v>174</v>
      </c>
      <c r="Q104" s="811">
        <v>20300.010000000002</v>
      </c>
      <c r="R104" s="799">
        <v>1</v>
      </c>
      <c r="S104" s="812">
        <v>116.66672413793104</v>
      </c>
    </row>
    <row r="105" spans="1:19" ht="14.4" customHeight="1" x14ac:dyDescent="0.3">
      <c r="A105" s="793"/>
      <c r="B105" s="794" t="s">
        <v>1927</v>
      </c>
      <c r="C105" s="794" t="s">
        <v>1910</v>
      </c>
      <c r="D105" s="794" t="s">
        <v>1907</v>
      </c>
      <c r="E105" s="794" t="s">
        <v>1924</v>
      </c>
      <c r="F105" s="794" t="s">
        <v>1950</v>
      </c>
      <c r="G105" s="794" t="s">
        <v>1951</v>
      </c>
      <c r="H105" s="811">
        <v>2</v>
      </c>
      <c r="I105" s="811">
        <v>537.78</v>
      </c>
      <c r="J105" s="794">
        <v>0.224075</v>
      </c>
      <c r="K105" s="794">
        <v>268.89</v>
      </c>
      <c r="L105" s="811">
        <v>8</v>
      </c>
      <c r="M105" s="811">
        <v>2400</v>
      </c>
      <c r="N105" s="794">
        <v>1</v>
      </c>
      <c r="O105" s="794">
        <v>300</v>
      </c>
      <c r="P105" s="811">
        <v>10</v>
      </c>
      <c r="Q105" s="811">
        <v>3000</v>
      </c>
      <c r="R105" s="799">
        <v>1.25</v>
      </c>
      <c r="S105" s="812">
        <v>300</v>
      </c>
    </row>
    <row r="106" spans="1:19" ht="14.4" customHeight="1" x14ac:dyDescent="0.3">
      <c r="A106" s="793"/>
      <c r="B106" s="794" t="s">
        <v>1927</v>
      </c>
      <c r="C106" s="794" t="s">
        <v>1910</v>
      </c>
      <c r="D106" s="794" t="s">
        <v>1907</v>
      </c>
      <c r="E106" s="794" t="s">
        <v>1924</v>
      </c>
      <c r="F106" s="794" t="s">
        <v>1952</v>
      </c>
      <c r="G106" s="794" t="s">
        <v>1953</v>
      </c>
      <c r="H106" s="811">
        <v>13</v>
      </c>
      <c r="I106" s="811">
        <v>2426.67</v>
      </c>
      <c r="J106" s="794">
        <v>0.44210578095024677</v>
      </c>
      <c r="K106" s="794">
        <v>186.66692307692307</v>
      </c>
      <c r="L106" s="811">
        <v>26</v>
      </c>
      <c r="M106" s="811">
        <v>5488.89</v>
      </c>
      <c r="N106" s="794">
        <v>1</v>
      </c>
      <c r="O106" s="794">
        <v>211.11115384615385</v>
      </c>
      <c r="P106" s="811">
        <v>22</v>
      </c>
      <c r="Q106" s="811">
        <v>4644.4400000000005</v>
      </c>
      <c r="R106" s="799">
        <v>0.84615286515124188</v>
      </c>
      <c r="S106" s="812">
        <v>211.1109090909091</v>
      </c>
    </row>
    <row r="107" spans="1:19" ht="14.4" customHeight="1" x14ac:dyDescent="0.3">
      <c r="A107" s="793"/>
      <c r="B107" s="794" t="s">
        <v>1927</v>
      </c>
      <c r="C107" s="794" t="s">
        <v>1910</v>
      </c>
      <c r="D107" s="794" t="s">
        <v>1907</v>
      </c>
      <c r="E107" s="794" t="s">
        <v>1924</v>
      </c>
      <c r="F107" s="794" t="s">
        <v>1954</v>
      </c>
      <c r="G107" s="794" t="s">
        <v>1955</v>
      </c>
      <c r="H107" s="811">
        <v>35</v>
      </c>
      <c r="I107" s="811">
        <v>20416.669999999998</v>
      </c>
      <c r="J107" s="794">
        <v>1.250000459183767</v>
      </c>
      <c r="K107" s="794">
        <v>583.3334285714285</v>
      </c>
      <c r="L107" s="811">
        <v>28</v>
      </c>
      <c r="M107" s="811">
        <v>16333.33</v>
      </c>
      <c r="N107" s="794">
        <v>1</v>
      </c>
      <c r="O107" s="794">
        <v>583.33321428571423</v>
      </c>
      <c r="P107" s="811">
        <v>75</v>
      </c>
      <c r="Q107" s="811">
        <v>43749.990000000005</v>
      </c>
      <c r="R107" s="799">
        <v>2.6785713629737478</v>
      </c>
      <c r="S107" s="812">
        <v>583.33320000000003</v>
      </c>
    </row>
    <row r="108" spans="1:19" ht="14.4" customHeight="1" x14ac:dyDescent="0.3">
      <c r="A108" s="793"/>
      <c r="B108" s="794" t="s">
        <v>1927</v>
      </c>
      <c r="C108" s="794" t="s">
        <v>1910</v>
      </c>
      <c r="D108" s="794" t="s">
        <v>1907</v>
      </c>
      <c r="E108" s="794" t="s">
        <v>1924</v>
      </c>
      <c r="F108" s="794" t="s">
        <v>1956</v>
      </c>
      <c r="G108" s="794" t="s">
        <v>1957</v>
      </c>
      <c r="H108" s="811">
        <v>18</v>
      </c>
      <c r="I108" s="811">
        <v>8400</v>
      </c>
      <c r="J108" s="794">
        <v>0.71999917714379758</v>
      </c>
      <c r="K108" s="794">
        <v>466.66666666666669</v>
      </c>
      <c r="L108" s="811">
        <v>25</v>
      </c>
      <c r="M108" s="811">
        <v>11666.68</v>
      </c>
      <c r="N108" s="794">
        <v>1</v>
      </c>
      <c r="O108" s="794">
        <v>466.66720000000004</v>
      </c>
      <c r="P108" s="811">
        <v>27</v>
      </c>
      <c r="Q108" s="811">
        <v>12600</v>
      </c>
      <c r="R108" s="799">
        <v>1.0799987657156962</v>
      </c>
      <c r="S108" s="812">
        <v>466.66666666666669</v>
      </c>
    </row>
    <row r="109" spans="1:19" ht="14.4" customHeight="1" x14ac:dyDescent="0.3">
      <c r="A109" s="793"/>
      <c r="B109" s="794" t="s">
        <v>1927</v>
      </c>
      <c r="C109" s="794" t="s">
        <v>1910</v>
      </c>
      <c r="D109" s="794" t="s">
        <v>1907</v>
      </c>
      <c r="E109" s="794" t="s">
        <v>1924</v>
      </c>
      <c r="F109" s="794" t="s">
        <v>1958</v>
      </c>
      <c r="G109" s="794" t="s">
        <v>1957</v>
      </c>
      <c r="H109" s="811">
        <v>5</v>
      </c>
      <c r="I109" s="811">
        <v>5000</v>
      </c>
      <c r="J109" s="794">
        <v>0.41666666666666669</v>
      </c>
      <c r="K109" s="794">
        <v>1000</v>
      </c>
      <c r="L109" s="811">
        <v>12</v>
      </c>
      <c r="M109" s="811">
        <v>12000</v>
      </c>
      <c r="N109" s="794">
        <v>1</v>
      </c>
      <c r="O109" s="794">
        <v>1000</v>
      </c>
      <c r="P109" s="811">
        <v>3</v>
      </c>
      <c r="Q109" s="811">
        <v>3000</v>
      </c>
      <c r="R109" s="799">
        <v>0.25</v>
      </c>
      <c r="S109" s="812">
        <v>1000</v>
      </c>
    </row>
    <row r="110" spans="1:19" ht="14.4" customHeight="1" x14ac:dyDescent="0.3">
      <c r="A110" s="793"/>
      <c r="B110" s="794" t="s">
        <v>1927</v>
      </c>
      <c r="C110" s="794" t="s">
        <v>1910</v>
      </c>
      <c r="D110" s="794" t="s">
        <v>1907</v>
      </c>
      <c r="E110" s="794" t="s">
        <v>1924</v>
      </c>
      <c r="F110" s="794" t="s">
        <v>1963</v>
      </c>
      <c r="G110" s="794" t="s">
        <v>1964</v>
      </c>
      <c r="H110" s="811"/>
      <c r="I110" s="811"/>
      <c r="J110" s="794"/>
      <c r="K110" s="794"/>
      <c r="L110" s="811">
        <v>1</v>
      </c>
      <c r="M110" s="811">
        <v>5.5600000000000005</v>
      </c>
      <c r="N110" s="794">
        <v>1</v>
      </c>
      <c r="O110" s="794">
        <v>5.5600000000000005</v>
      </c>
      <c r="P110" s="811"/>
      <c r="Q110" s="811"/>
      <c r="R110" s="799"/>
      <c r="S110" s="812"/>
    </row>
    <row r="111" spans="1:19" ht="14.4" customHeight="1" x14ac:dyDescent="0.3">
      <c r="A111" s="793"/>
      <c r="B111" s="794" t="s">
        <v>1927</v>
      </c>
      <c r="C111" s="794" t="s">
        <v>1910</v>
      </c>
      <c r="D111" s="794" t="s">
        <v>1907</v>
      </c>
      <c r="E111" s="794" t="s">
        <v>1924</v>
      </c>
      <c r="F111" s="794" t="s">
        <v>1969</v>
      </c>
      <c r="G111" s="794" t="s">
        <v>1970</v>
      </c>
      <c r="H111" s="811">
        <v>3</v>
      </c>
      <c r="I111" s="811">
        <v>916.67000000000007</v>
      </c>
      <c r="J111" s="794">
        <v>1.4999836366016495</v>
      </c>
      <c r="K111" s="794">
        <v>305.55666666666667</v>
      </c>
      <c r="L111" s="811">
        <v>2</v>
      </c>
      <c r="M111" s="811">
        <v>611.12</v>
      </c>
      <c r="N111" s="794">
        <v>1</v>
      </c>
      <c r="O111" s="794">
        <v>305.56</v>
      </c>
      <c r="P111" s="811">
        <v>4</v>
      </c>
      <c r="Q111" s="811">
        <v>1222.24</v>
      </c>
      <c r="R111" s="799">
        <v>2</v>
      </c>
      <c r="S111" s="812">
        <v>305.56</v>
      </c>
    </row>
    <row r="112" spans="1:19" ht="14.4" customHeight="1" x14ac:dyDescent="0.3">
      <c r="A112" s="793"/>
      <c r="B112" s="794" t="s">
        <v>1927</v>
      </c>
      <c r="C112" s="794" t="s">
        <v>1910</v>
      </c>
      <c r="D112" s="794" t="s">
        <v>1907</v>
      </c>
      <c r="E112" s="794" t="s">
        <v>1924</v>
      </c>
      <c r="F112" s="794" t="s">
        <v>1973</v>
      </c>
      <c r="G112" s="794" t="s">
        <v>1974</v>
      </c>
      <c r="H112" s="811">
        <v>54</v>
      </c>
      <c r="I112" s="811">
        <v>24600.010000000002</v>
      </c>
      <c r="J112" s="794">
        <v>1.0384619118920304</v>
      </c>
      <c r="K112" s="794">
        <v>455.55574074074076</v>
      </c>
      <c r="L112" s="811">
        <v>52</v>
      </c>
      <c r="M112" s="811">
        <v>23688.89</v>
      </c>
      <c r="N112" s="794">
        <v>1</v>
      </c>
      <c r="O112" s="794">
        <v>455.5555769230769</v>
      </c>
      <c r="P112" s="811">
        <v>57</v>
      </c>
      <c r="Q112" s="811">
        <v>25966.67</v>
      </c>
      <c r="R112" s="799">
        <v>1.0961539354524421</v>
      </c>
      <c r="S112" s="812">
        <v>455.55561403508767</v>
      </c>
    </row>
    <row r="113" spans="1:19" ht="14.4" customHeight="1" x14ac:dyDescent="0.3">
      <c r="A113" s="793"/>
      <c r="B113" s="794" t="s">
        <v>1927</v>
      </c>
      <c r="C113" s="794" t="s">
        <v>1910</v>
      </c>
      <c r="D113" s="794" t="s">
        <v>1907</v>
      </c>
      <c r="E113" s="794" t="s">
        <v>1924</v>
      </c>
      <c r="F113" s="794" t="s">
        <v>1977</v>
      </c>
      <c r="G113" s="794" t="s">
        <v>1978</v>
      </c>
      <c r="H113" s="811"/>
      <c r="I113" s="811"/>
      <c r="J113" s="794"/>
      <c r="K113" s="794"/>
      <c r="L113" s="811"/>
      <c r="M113" s="811"/>
      <c r="N113" s="794"/>
      <c r="O113" s="794"/>
      <c r="P113" s="811">
        <v>1</v>
      </c>
      <c r="Q113" s="811">
        <v>58.89</v>
      </c>
      <c r="R113" s="799"/>
      <c r="S113" s="812">
        <v>58.89</v>
      </c>
    </row>
    <row r="114" spans="1:19" ht="14.4" customHeight="1" x14ac:dyDescent="0.3">
      <c r="A114" s="793"/>
      <c r="B114" s="794" t="s">
        <v>1927</v>
      </c>
      <c r="C114" s="794" t="s">
        <v>1910</v>
      </c>
      <c r="D114" s="794" t="s">
        <v>1907</v>
      </c>
      <c r="E114" s="794" t="s">
        <v>1924</v>
      </c>
      <c r="F114" s="794" t="s">
        <v>1979</v>
      </c>
      <c r="G114" s="794" t="s">
        <v>1980</v>
      </c>
      <c r="H114" s="811">
        <v>8</v>
      </c>
      <c r="I114" s="811">
        <v>622.23</v>
      </c>
      <c r="J114" s="794">
        <v>0.7999974286118362</v>
      </c>
      <c r="K114" s="794">
        <v>77.778750000000002</v>
      </c>
      <c r="L114" s="811">
        <v>10</v>
      </c>
      <c r="M114" s="811">
        <v>777.79</v>
      </c>
      <c r="N114" s="794">
        <v>1</v>
      </c>
      <c r="O114" s="794">
        <v>77.778999999999996</v>
      </c>
      <c r="P114" s="811">
        <v>12</v>
      </c>
      <c r="Q114" s="811">
        <v>933.34</v>
      </c>
      <c r="R114" s="799">
        <v>1.1999897144473446</v>
      </c>
      <c r="S114" s="812">
        <v>77.778333333333336</v>
      </c>
    </row>
    <row r="115" spans="1:19" ht="14.4" customHeight="1" x14ac:dyDescent="0.3">
      <c r="A115" s="793"/>
      <c r="B115" s="794" t="s">
        <v>1927</v>
      </c>
      <c r="C115" s="794" t="s">
        <v>1910</v>
      </c>
      <c r="D115" s="794" t="s">
        <v>1907</v>
      </c>
      <c r="E115" s="794" t="s">
        <v>1924</v>
      </c>
      <c r="F115" s="794" t="s">
        <v>2003</v>
      </c>
      <c r="G115" s="794" t="s">
        <v>2004</v>
      </c>
      <c r="H115" s="811"/>
      <c r="I115" s="811"/>
      <c r="J115" s="794"/>
      <c r="K115" s="794"/>
      <c r="L115" s="811"/>
      <c r="M115" s="811"/>
      <c r="N115" s="794"/>
      <c r="O115" s="794"/>
      <c r="P115" s="811">
        <v>3</v>
      </c>
      <c r="Q115" s="811">
        <v>2100</v>
      </c>
      <c r="R115" s="799"/>
      <c r="S115" s="812">
        <v>700</v>
      </c>
    </row>
    <row r="116" spans="1:19" ht="14.4" customHeight="1" x14ac:dyDescent="0.3">
      <c r="A116" s="793"/>
      <c r="B116" s="794" t="s">
        <v>1927</v>
      </c>
      <c r="C116" s="794" t="s">
        <v>1910</v>
      </c>
      <c r="D116" s="794" t="s">
        <v>1907</v>
      </c>
      <c r="E116" s="794" t="s">
        <v>1924</v>
      </c>
      <c r="F116" s="794" t="s">
        <v>2005</v>
      </c>
      <c r="G116" s="794" t="s">
        <v>2006</v>
      </c>
      <c r="H116" s="811"/>
      <c r="I116" s="811"/>
      <c r="J116" s="794"/>
      <c r="K116" s="794"/>
      <c r="L116" s="811">
        <v>1</v>
      </c>
      <c r="M116" s="811">
        <v>1111.1099999999999</v>
      </c>
      <c r="N116" s="794">
        <v>1</v>
      </c>
      <c r="O116" s="794">
        <v>1111.1099999999999</v>
      </c>
      <c r="P116" s="811"/>
      <c r="Q116" s="811"/>
      <c r="R116" s="799"/>
      <c r="S116" s="812"/>
    </row>
    <row r="117" spans="1:19" ht="14.4" customHeight="1" x14ac:dyDescent="0.3">
      <c r="A117" s="793"/>
      <c r="B117" s="794" t="s">
        <v>1927</v>
      </c>
      <c r="C117" s="794" t="s">
        <v>1910</v>
      </c>
      <c r="D117" s="794" t="s">
        <v>1907</v>
      </c>
      <c r="E117" s="794" t="s">
        <v>1924</v>
      </c>
      <c r="F117" s="794" t="s">
        <v>1983</v>
      </c>
      <c r="G117" s="794" t="s">
        <v>1984</v>
      </c>
      <c r="H117" s="811">
        <v>56</v>
      </c>
      <c r="I117" s="811">
        <v>4977.78</v>
      </c>
      <c r="J117" s="794">
        <v>0.62745152413929572</v>
      </c>
      <c r="K117" s="794">
        <v>88.888928571428565</v>
      </c>
      <c r="L117" s="811">
        <v>84</v>
      </c>
      <c r="M117" s="811">
        <v>7933.3300000000017</v>
      </c>
      <c r="N117" s="794">
        <v>1</v>
      </c>
      <c r="O117" s="794">
        <v>94.444404761904778</v>
      </c>
      <c r="P117" s="811">
        <v>82</v>
      </c>
      <c r="Q117" s="811">
        <v>7744.4299999999994</v>
      </c>
      <c r="R117" s="799">
        <v>0.97618906562565755</v>
      </c>
      <c r="S117" s="812">
        <v>94.444268292682921</v>
      </c>
    </row>
    <row r="118" spans="1:19" ht="14.4" customHeight="1" x14ac:dyDescent="0.3">
      <c r="A118" s="793"/>
      <c r="B118" s="794" t="s">
        <v>1927</v>
      </c>
      <c r="C118" s="794" t="s">
        <v>1910</v>
      </c>
      <c r="D118" s="794" t="s">
        <v>1907</v>
      </c>
      <c r="E118" s="794" t="s">
        <v>1924</v>
      </c>
      <c r="F118" s="794" t="s">
        <v>1987</v>
      </c>
      <c r="G118" s="794" t="s">
        <v>1988</v>
      </c>
      <c r="H118" s="811">
        <v>2</v>
      </c>
      <c r="I118" s="811">
        <v>193.33</v>
      </c>
      <c r="J118" s="794">
        <v>0.49998706907699075</v>
      </c>
      <c r="K118" s="794">
        <v>96.665000000000006</v>
      </c>
      <c r="L118" s="811">
        <v>4</v>
      </c>
      <c r="M118" s="811">
        <v>386.67</v>
      </c>
      <c r="N118" s="794">
        <v>1</v>
      </c>
      <c r="O118" s="794">
        <v>96.667500000000004</v>
      </c>
      <c r="P118" s="811">
        <v>27</v>
      </c>
      <c r="Q118" s="811">
        <v>2610</v>
      </c>
      <c r="R118" s="799">
        <v>6.7499418108464582</v>
      </c>
      <c r="S118" s="812">
        <v>96.666666666666671</v>
      </c>
    </row>
    <row r="119" spans="1:19" ht="14.4" customHeight="1" x14ac:dyDescent="0.3">
      <c r="A119" s="793"/>
      <c r="B119" s="794" t="s">
        <v>1927</v>
      </c>
      <c r="C119" s="794" t="s">
        <v>1910</v>
      </c>
      <c r="D119" s="794" t="s">
        <v>1907</v>
      </c>
      <c r="E119" s="794" t="s">
        <v>1924</v>
      </c>
      <c r="F119" s="794" t="s">
        <v>1991</v>
      </c>
      <c r="G119" s="794" t="s">
        <v>1992</v>
      </c>
      <c r="H119" s="811">
        <v>208</v>
      </c>
      <c r="I119" s="811">
        <v>266933.32999999996</v>
      </c>
      <c r="J119" s="794">
        <v>1.034825857724365</v>
      </c>
      <c r="K119" s="794">
        <v>1283.3333173076921</v>
      </c>
      <c r="L119" s="811">
        <v>201</v>
      </c>
      <c r="M119" s="811">
        <v>257950</v>
      </c>
      <c r="N119" s="794">
        <v>1</v>
      </c>
      <c r="O119" s="794">
        <v>1283.3333333333333</v>
      </c>
      <c r="P119" s="811">
        <v>220</v>
      </c>
      <c r="Q119" s="811">
        <v>282333.33</v>
      </c>
      <c r="R119" s="799">
        <v>1.0945273502616786</v>
      </c>
      <c r="S119" s="812">
        <v>1283.3333181818182</v>
      </c>
    </row>
    <row r="120" spans="1:19" ht="14.4" customHeight="1" x14ac:dyDescent="0.3">
      <c r="A120" s="793"/>
      <c r="B120" s="794" t="s">
        <v>1927</v>
      </c>
      <c r="C120" s="794" t="s">
        <v>1910</v>
      </c>
      <c r="D120" s="794" t="s">
        <v>1907</v>
      </c>
      <c r="E120" s="794" t="s">
        <v>1924</v>
      </c>
      <c r="F120" s="794" t="s">
        <v>2007</v>
      </c>
      <c r="G120" s="794" t="s">
        <v>2008</v>
      </c>
      <c r="H120" s="811">
        <v>12</v>
      </c>
      <c r="I120" s="811">
        <v>5600</v>
      </c>
      <c r="J120" s="794">
        <v>2.3999931428767347</v>
      </c>
      <c r="K120" s="794">
        <v>466.66666666666669</v>
      </c>
      <c r="L120" s="811">
        <v>5</v>
      </c>
      <c r="M120" s="811">
        <v>2333.34</v>
      </c>
      <c r="N120" s="794">
        <v>1</v>
      </c>
      <c r="O120" s="794">
        <v>466.66800000000001</v>
      </c>
      <c r="P120" s="811">
        <v>6</v>
      </c>
      <c r="Q120" s="811">
        <v>2800</v>
      </c>
      <c r="R120" s="799">
        <v>1.1999965714383674</v>
      </c>
      <c r="S120" s="812">
        <v>466.66666666666669</v>
      </c>
    </row>
    <row r="121" spans="1:19" ht="14.4" customHeight="1" x14ac:dyDescent="0.3">
      <c r="A121" s="793"/>
      <c r="B121" s="794" t="s">
        <v>1927</v>
      </c>
      <c r="C121" s="794" t="s">
        <v>585</v>
      </c>
      <c r="D121" s="794" t="s">
        <v>1913</v>
      </c>
      <c r="E121" s="794" t="s">
        <v>1924</v>
      </c>
      <c r="F121" s="794" t="s">
        <v>1944</v>
      </c>
      <c r="G121" s="794" t="s">
        <v>1945</v>
      </c>
      <c r="H121" s="811"/>
      <c r="I121" s="811"/>
      <c r="J121" s="794"/>
      <c r="K121" s="794"/>
      <c r="L121" s="811"/>
      <c r="M121" s="811"/>
      <c r="N121" s="794"/>
      <c r="O121" s="794"/>
      <c r="P121" s="811">
        <v>1</v>
      </c>
      <c r="Q121" s="811">
        <v>77.78</v>
      </c>
      <c r="R121" s="799"/>
      <c r="S121" s="812">
        <v>77.78</v>
      </c>
    </row>
    <row r="122" spans="1:19" ht="14.4" customHeight="1" x14ac:dyDescent="0.3">
      <c r="A122" s="793"/>
      <c r="B122" s="794" t="s">
        <v>1927</v>
      </c>
      <c r="C122" s="794" t="s">
        <v>585</v>
      </c>
      <c r="D122" s="794" t="s">
        <v>1913</v>
      </c>
      <c r="E122" s="794" t="s">
        <v>1924</v>
      </c>
      <c r="F122" s="794" t="s">
        <v>1948</v>
      </c>
      <c r="G122" s="794" t="s">
        <v>1949</v>
      </c>
      <c r="H122" s="811"/>
      <c r="I122" s="811"/>
      <c r="J122" s="794"/>
      <c r="K122" s="794"/>
      <c r="L122" s="811"/>
      <c r="M122" s="811"/>
      <c r="N122" s="794"/>
      <c r="O122" s="794"/>
      <c r="P122" s="811">
        <v>3</v>
      </c>
      <c r="Q122" s="811">
        <v>350</v>
      </c>
      <c r="R122" s="799"/>
      <c r="S122" s="812">
        <v>116.66666666666667</v>
      </c>
    </row>
    <row r="123" spans="1:19" ht="14.4" customHeight="1" x14ac:dyDescent="0.3">
      <c r="A123" s="793"/>
      <c r="B123" s="794" t="s">
        <v>1927</v>
      </c>
      <c r="C123" s="794" t="s">
        <v>585</v>
      </c>
      <c r="D123" s="794" t="s">
        <v>1913</v>
      </c>
      <c r="E123" s="794" t="s">
        <v>1924</v>
      </c>
      <c r="F123" s="794" t="s">
        <v>1983</v>
      </c>
      <c r="G123" s="794" t="s">
        <v>1984</v>
      </c>
      <c r="H123" s="811"/>
      <c r="I123" s="811"/>
      <c r="J123" s="794"/>
      <c r="K123" s="794"/>
      <c r="L123" s="811"/>
      <c r="M123" s="811"/>
      <c r="N123" s="794"/>
      <c r="O123" s="794"/>
      <c r="P123" s="811">
        <v>1</v>
      </c>
      <c r="Q123" s="811">
        <v>94.44</v>
      </c>
      <c r="R123" s="799"/>
      <c r="S123" s="812">
        <v>94.44</v>
      </c>
    </row>
    <row r="124" spans="1:19" ht="14.4" customHeight="1" x14ac:dyDescent="0.3">
      <c r="A124" s="793"/>
      <c r="B124" s="794" t="s">
        <v>1927</v>
      </c>
      <c r="C124" s="794" t="s">
        <v>585</v>
      </c>
      <c r="D124" s="794" t="s">
        <v>1913</v>
      </c>
      <c r="E124" s="794" t="s">
        <v>1924</v>
      </c>
      <c r="F124" s="794" t="s">
        <v>1925</v>
      </c>
      <c r="G124" s="794" t="s">
        <v>1926</v>
      </c>
      <c r="H124" s="811"/>
      <c r="I124" s="811"/>
      <c r="J124" s="794"/>
      <c r="K124" s="794"/>
      <c r="L124" s="811"/>
      <c r="M124" s="811"/>
      <c r="N124" s="794"/>
      <c r="O124" s="794"/>
      <c r="P124" s="811">
        <v>6</v>
      </c>
      <c r="Q124" s="811">
        <v>2066.66</v>
      </c>
      <c r="R124" s="799"/>
      <c r="S124" s="812">
        <v>344.44333333333333</v>
      </c>
    </row>
    <row r="125" spans="1:19" ht="14.4" customHeight="1" x14ac:dyDescent="0.3">
      <c r="A125" s="793"/>
      <c r="B125" s="794" t="s">
        <v>1927</v>
      </c>
      <c r="C125" s="794" t="s">
        <v>585</v>
      </c>
      <c r="D125" s="794" t="s">
        <v>1154</v>
      </c>
      <c r="E125" s="794" t="s">
        <v>1924</v>
      </c>
      <c r="F125" s="794" t="s">
        <v>1944</v>
      </c>
      <c r="G125" s="794" t="s">
        <v>1945</v>
      </c>
      <c r="H125" s="811"/>
      <c r="I125" s="811"/>
      <c r="J125" s="794"/>
      <c r="K125" s="794"/>
      <c r="L125" s="811"/>
      <c r="M125" s="811"/>
      <c r="N125" s="794"/>
      <c r="O125" s="794"/>
      <c r="P125" s="811">
        <v>2</v>
      </c>
      <c r="Q125" s="811">
        <v>155.56</v>
      </c>
      <c r="R125" s="799"/>
      <c r="S125" s="812">
        <v>77.78</v>
      </c>
    </row>
    <row r="126" spans="1:19" ht="14.4" customHeight="1" x14ac:dyDescent="0.3">
      <c r="A126" s="793"/>
      <c r="B126" s="794" t="s">
        <v>1927</v>
      </c>
      <c r="C126" s="794" t="s">
        <v>585</v>
      </c>
      <c r="D126" s="794" t="s">
        <v>1154</v>
      </c>
      <c r="E126" s="794" t="s">
        <v>1924</v>
      </c>
      <c r="F126" s="794" t="s">
        <v>1948</v>
      </c>
      <c r="G126" s="794" t="s">
        <v>1949</v>
      </c>
      <c r="H126" s="811"/>
      <c r="I126" s="811"/>
      <c r="J126" s="794"/>
      <c r="K126" s="794"/>
      <c r="L126" s="811"/>
      <c r="M126" s="811"/>
      <c r="N126" s="794"/>
      <c r="O126" s="794"/>
      <c r="P126" s="811">
        <v>1</v>
      </c>
      <c r="Q126" s="811">
        <v>116.67</v>
      </c>
      <c r="R126" s="799"/>
      <c r="S126" s="812">
        <v>116.67</v>
      </c>
    </row>
    <row r="127" spans="1:19" ht="14.4" customHeight="1" x14ac:dyDescent="0.3">
      <c r="A127" s="793"/>
      <c r="B127" s="794" t="s">
        <v>1927</v>
      </c>
      <c r="C127" s="794" t="s">
        <v>585</v>
      </c>
      <c r="D127" s="794" t="s">
        <v>1154</v>
      </c>
      <c r="E127" s="794" t="s">
        <v>1924</v>
      </c>
      <c r="F127" s="794" t="s">
        <v>1961</v>
      </c>
      <c r="G127" s="794" t="s">
        <v>1962</v>
      </c>
      <c r="H127" s="811"/>
      <c r="I127" s="811"/>
      <c r="J127" s="794"/>
      <c r="K127" s="794"/>
      <c r="L127" s="811"/>
      <c r="M127" s="811"/>
      <c r="N127" s="794"/>
      <c r="O127" s="794"/>
      <c r="P127" s="811">
        <v>1</v>
      </c>
      <c r="Q127" s="811">
        <v>50</v>
      </c>
      <c r="R127" s="799"/>
      <c r="S127" s="812">
        <v>50</v>
      </c>
    </row>
    <row r="128" spans="1:19" ht="14.4" customHeight="1" x14ac:dyDescent="0.3">
      <c r="A128" s="793"/>
      <c r="B128" s="794" t="s">
        <v>1927</v>
      </c>
      <c r="C128" s="794" t="s">
        <v>585</v>
      </c>
      <c r="D128" s="794" t="s">
        <v>1154</v>
      </c>
      <c r="E128" s="794" t="s">
        <v>1924</v>
      </c>
      <c r="F128" s="794" t="s">
        <v>1925</v>
      </c>
      <c r="G128" s="794" t="s">
        <v>1926</v>
      </c>
      <c r="H128" s="811"/>
      <c r="I128" s="811"/>
      <c r="J128" s="794"/>
      <c r="K128" s="794"/>
      <c r="L128" s="811"/>
      <c r="M128" s="811"/>
      <c r="N128" s="794"/>
      <c r="O128" s="794"/>
      <c r="P128" s="811">
        <v>4</v>
      </c>
      <c r="Q128" s="811">
        <v>1377.78</v>
      </c>
      <c r="R128" s="799"/>
      <c r="S128" s="812">
        <v>344.44499999999999</v>
      </c>
    </row>
    <row r="129" spans="1:19" ht="14.4" customHeight="1" x14ac:dyDescent="0.3">
      <c r="A129" s="793"/>
      <c r="B129" s="794" t="s">
        <v>1927</v>
      </c>
      <c r="C129" s="794" t="s">
        <v>585</v>
      </c>
      <c r="D129" s="794" t="s">
        <v>1163</v>
      </c>
      <c r="E129" s="794" t="s">
        <v>1924</v>
      </c>
      <c r="F129" s="794" t="s">
        <v>1952</v>
      </c>
      <c r="G129" s="794" t="s">
        <v>1953</v>
      </c>
      <c r="H129" s="811"/>
      <c r="I129" s="811"/>
      <c r="J129" s="794"/>
      <c r="K129" s="794"/>
      <c r="L129" s="811"/>
      <c r="M129" s="811"/>
      <c r="N129" s="794"/>
      <c r="O129" s="794"/>
      <c r="P129" s="811">
        <v>1</v>
      </c>
      <c r="Q129" s="811">
        <v>211.11</v>
      </c>
      <c r="R129" s="799"/>
      <c r="S129" s="812">
        <v>211.11</v>
      </c>
    </row>
    <row r="130" spans="1:19" ht="14.4" customHeight="1" x14ac:dyDescent="0.3">
      <c r="A130" s="793"/>
      <c r="B130" s="794" t="s">
        <v>1927</v>
      </c>
      <c r="C130" s="794" t="s">
        <v>585</v>
      </c>
      <c r="D130" s="794" t="s">
        <v>1163</v>
      </c>
      <c r="E130" s="794" t="s">
        <v>1924</v>
      </c>
      <c r="F130" s="794" t="s">
        <v>1961</v>
      </c>
      <c r="G130" s="794" t="s">
        <v>1962</v>
      </c>
      <c r="H130" s="811"/>
      <c r="I130" s="811"/>
      <c r="J130" s="794"/>
      <c r="K130" s="794"/>
      <c r="L130" s="811"/>
      <c r="M130" s="811"/>
      <c r="N130" s="794"/>
      <c r="O130" s="794"/>
      <c r="P130" s="811">
        <v>2</v>
      </c>
      <c r="Q130" s="811">
        <v>100</v>
      </c>
      <c r="R130" s="799"/>
      <c r="S130" s="812">
        <v>50</v>
      </c>
    </row>
    <row r="131" spans="1:19" ht="14.4" customHeight="1" x14ac:dyDescent="0.3">
      <c r="A131" s="793"/>
      <c r="B131" s="794" t="s">
        <v>1927</v>
      </c>
      <c r="C131" s="794" t="s">
        <v>585</v>
      </c>
      <c r="D131" s="794" t="s">
        <v>1163</v>
      </c>
      <c r="E131" s="794" t="s">
        <v>1924</v>
      </c>
      <c r="F131" s="794" t="s">
        <v>1983</v>
      </c>
      <c r="G131" s="794" t="s">
        <v>1984</v>
      </c>
      <c r="H131" s="811"/>
      <c r="I131" s="811"/>
      <c r="J131" s="794"/>
      <c r="K131" s="794"/>
      <c r="L131" s="811"/>
      <c r="M131" s="811"/>
      <c r="N131" s="794"/>
      <c r="O131" s="794"/>
      <c r="P131" s="811">
        <v>1</v>
      </c>
      <c r="Q131" s="811">
        <v>94.44</v>
      </c>
      <c r="R131" s="799"/>
      <c r="S131" s="812">
        <v>94.44</v>
      </c>
    </row>
    <row r="132" spans="1:19" ht="14.4" customHeight="1" x14ac:dyDescent="0.3">
      <c r="A132" s="793"/>
      <c r="B132" s="794" t="s">
        <v>1927</v>
      </c>
      <c r="C132" s="794" t="s">
        <v>585</v>
      </c>
      <c r="D132" s="794" t="s">
        <v>1163</v>
      </c>
      <c r="E132" s="794" t="s">
        <v>1924</v>
      </c>
      <c r="F132" s="794" t="s">
        <v>1925</v>
      </c>
      <c r="G132" s="794" t="s">
        <v>1926</v>
      </c>
      <c r="H132" s="811"/>
      <c r="I132" s="811"/>
      <c r="J132" s="794"/>
      <c r="K132" s="794"/>
      <c r="L132" s="811"/>
      <c r="M132" s="811"/>
      <c r="N132" s="794"/>
      <c r="O132" s="794"/>
      <c r="P132" s="811">
        <v>3</v>
      </c>
      <c r="Q132" s="811">
        <v>1033.32</v>
      </c>
      <c r="R132" s="799"/>
      <c r="S132" s="812">
        <v>344.44</v>
      </c>
    </row>
    <row r="133" spans="1:19" ht="14.4" customHeight="1" x14ac:dyDescent="0.3">
      <c r="A133" s="793"/>
      <c r="B133" s="794" t="s">
        <v>1927</v>
      </c>
      <c r="C133" s="794" t="s">
        <v>585</v>
      </c>
      <c r="D133" s="794" t="s">
        <v>1166</v>
      </c>
      <c r="E133" s="794" t="s">
        <v>1924</v>
      </c>
      <c r="F133" s="794" t="s">
        <v>1944</v>
      </c>
      <c r="G133" s="794" t="s">
        <v>1945</v>
      </c>
      <c r="H133" s="811"/>
      <c r="I133" s="811"/>
      <c r="J133" s="794"/>
      <c r="K133" s="794"/>
      <c r="L133" s="811"/>
      <c r="M133" s="811"/>
      <c r="N133" s="794"/>
      <c r="O133" s="794"/>
      <c r="P133" s="811">
        <v>1</v>
      </c>
      <c r="Q133" s="811">
        <v>77.78</v>
      </c>
      <c r="R133" s="799"/>
      <c r="S133" s="812">
        <v>77.78</v>
      </c>
    </row>
    <row r="134" spans="1:19" ht="14.4" customHeight="1" x14ac:dyDescent="0.3">
      <c r="A134" s="793"/>
      <c r="B134" s="794" t="s">
        <v>1927</v>
      </c>
      <c r="C134" s="794" t="s">
        <v>585</v>
      </c>
      <c r="D134" s="794" t="s">
        <v>1166</v>
      </c>
      <c r="E134" s="794" t="s">
        <v>1924</v>
      </c>
      <c r="F134" s="794" t="s">
        <v>1948</v>
      </c>
      <c r="G134" s="794" t="s">
        <v>1949</v>
      </c>
      <c r="H134" s="811"/>
      <c r="I134" s="811"/>
      <c r="J134" s="794"/>
      <c r="K134" s="794"/>
      <c r="L134" s="811"/>
      <c r="M134" s="811"/>
      <c r="N134" s="794"/>
      <c r="O134" s="794"/>
      <c r="P134" s="811">
        <v>1</v>
      </c>
      <c r="Q134" s="811">
        <v>116.67</v>
      </c>
      <c r="R134" s="799"/>
      <c r="S134" s="812">
        <v>116.67</v>
      </c>
    </row>
    <row r="135" spans="1:19" ht="14.4" customHeight="1" x14ac:dyDescent="0.3">
      <c r="A135" s="793"/>
      <c r="B135" s="794" t="s">
        <v>1927</v>
      </c>
      <c r="C135" s="794" t="s">
        <v>585</v>
      </c>
      <c r="D135" s="794" t="s">
        <v>1166</v>
      </c>
      <c r="E135" s="794" t="s">
        <v>1924</v>
      </c>
      <c r="F135" s="794" t="s">
        <v>1961</v>
      </c>
      <c r="G135" s="794" t="s">
        <v>1962</v>
      </c>
      <c r="H135" s="811"/>
      <c r="I135" s="811"/>
      <c r="J135" s="794"/>
      <c r="K135" s="794"/>
      <c r="L135" s="811"/>
      <c r="M135" s="811"/>
      <c r="N135" s="794"/>
      <c r="O135" s="794"/>
      <c r="P135" s="811">
        <v>1</v>
      </c>
      <c r="Q135" s="811">
        <v>50</v>
      </c>
      <c r="R135" s="799"/>
      <c r="S135" s="812">
        <v>50</v>
      </c>
    </row>
    <row r="136" spans="1:19" ht="14.4" customHeight="1" x14ac:dyDescent="0.3">
      <c r="A136" s="793"/>
      <c r="B136" s="794" t="s">
        <v>1927</v>
      </c>
      <c r="C136" s="794" t="s">
        <v>585</v>
      </c>
      <c r="D136" s="794" t="s">
        <v>1166</v>
      </c>
      <c r="E136" s="794" t="s">
        <v>1924</v>
      </c>
      <c r="F136" s="794" t="s">
        <v>1969</v>
      </c>
      <c r="G136" s="794" t="s">
        <v>1970</v>
      </c>
      <c r="H136" s="811"/>
      <c r="I136" s="811"/>
      <c r="J136" s="794"/>
      <c r="K136" s="794"/>
      <c r="L136" s="811"/>
      <c r="M136" s="811"/>
      <c r="N136" s="794"/>
      <c r="O136" s="794"/>
      <c r="P136" s="811">
        <v>1</v>
      </c>
      <c r="Q136" s="811">
        <v>305.56</v>
      </c>
      <c r="R136" s="799"/>
      <c r="S136" s="812">
        <v>305.56</v>
      </c>
    </row>
    <row r="137" spans="1:19" ht="14.4" customHeight="1" x14ac:dyDescent="0.3">
      <c r="A137" s="793"/>
      <c r="B137" s="794" t="s">
        <v>1927</v>
      </c>
      <c r="C137" s="794" t="s">
        <v>585</v>
      </c>
      <c r="D137" s="794" t="s">
        <v>1166</v>
      </c>
      <c r="E137" s="794" t="s">
        <v>1924</v>
      </c>
      <c r="F137" s="794" t="s">
        <v>1979</v>
      </c>
      <c r="G137" s="794" t="s">
        <v>1980</v>
      </c>
      <c r="H137" s="811"/>
      <c r="I137" s="811"/>
      <c r="J137" s="794"/>
      <c r="K137" s="794"/>
      <c r="L137" s="811"/>
      <c r="M137" s="811"/>
      <c r="N137" s="794"/>
      <c r="O137" s="794"/>
      <c r="P137" s="811">
        <v>1</v>
      </c>
      <c r="Q137" s="811">
        <v>77.78</v>
      </c>
      <c r="R137" s="799"/>
      <c r="S137" s="812">
        <v>77.78</v>
      </c>
    </row>
    <row r="138" spans="1:19" ht="14.4" customHeight="1" x14ac:dyDescent="0.3">
      <c r="A138" s="793"/>
      <c r="B138" s="794" t="s">
        <v>1927</v>
      </c>
      <c r="C138" s="794" t="s">
        <v>585</v>
      </c>
      <c r="D138" s="794" t="s">
        <v>1166</v>
      </c>
      <c r="E138" s="794" t="s">
        <v>1924</v>
      </c>
      <c r="F138" s="794" t="s">
        <v>1983</v>
      </c>
      <c r="G138" s="794" t="s">
        <v>1984</v>
      </c>
      <c r="H138" s="811"/>
      <c r="I138" s="811"/>
      <c r="J138" s="794"/>
      <c r="K138" s="794"/>
      <c r="L138" s="811"/>
      <c r="M138" s="811"/>
      <c r="N138" s="794"/>
      <c r="O138" s="794"/>
      <c r="P138" s="811">
        <v>2</v>
      </c>
      <c r="Q138" s="811">
        <v>188.88</v>
      </c>
      <c r="R138" s="799"/>
      <c r="S138" s="812">
        <v>94.44</v>
      </c>
    </row>
    <row r="139" spans="1:19" ht="14.4" customHeight="1" x14ac:dyDescent="0.3">
      <c r="A139" s="793"/>
      <c r="B139" s="794" t="s">
        <v>1927</v>
      </c>
      <c r="C139" s="794" t="s">
        <v>585</v>
      </c>
      <c r="D139" s="794" t="s">
        <v>1166</v>
      </c>
      <c r="E139" s="794" t="s">
        <v>1924</v>
      </c>
      <c r="F139" s="794" t="s">
        <v>1995</v>
      </c>
      <c r="G139" s="794" t="s">
        <v>1996</v>
      </c>
      <c r="H139" s="811"/>
      <c r="I139" s="811"/>
      <c r="J139" s="794"/>
      <c r="K139" s="794"/>
      <c r="L139" s="811"/>
      <c r="M139" s="811"/>
      <c r="N139" s="794"/>
      <c r="O139" s="794"/>
      <c r="P139" s="811">
        <v>1</v>
      </c>
      <c r="Q139" s="811">
        <v>116.67</v>
      </c>
      <c r="R139" s="799"/>
      <c r="S139" s="812">
        <v>116.67</v>
      </c>
    </row>
    <row r="140" spans="1:19" ht="14.4" customHeight="1" x14ac:dyDescent="0.3">
      <c r="A140" s="793"/>
      <c r="B140" s="794" t="s">
        <v>1927</v>
      </c>
      <c r="C140" s="794" t="s">
        <v>585</v>
      </c>
      <c r="D140" s="794" t="s">
        <v>1166</v>
      </c>
      <c r="E140" s="794" t="s">
        <v>1924</v>
      </c>
      <c r="F140" s="794" t="s">
        <v>1925</v>
      </c>
      <c r="G140" s="794" t="s">
        <v>1926</v>
      </c>
      <c r="H140" s="811"/>
      <c r="I140" s="811"/>
      <c r="J140" s="794"/>
      <c r="K140" s="794"/>
      <c r="L140" s="811"/>
      <c r="M140" s="811"/>
      <c r="N140" s="794"/>
      <c r="O140" s="794"/>
      <c r="P140" s="811">
        <v>7</v>
      </c>
      <c r="Q140" s="811">
        <v>2411.1</v>
      </c>
      <c r="R140" s="799"/>
      <c r="S140" s="812">
        <v>344.44285714285712</v>
      </c>
    </row>
    <row r="141" spans="1:19" ht="14.4" customHeight="1" x14ac:dyDescent="0.3">
      <c r="A141" s="793"/>
      <c r="B141" s="794" t="s">
        <v>1927</v>
      </c>
      <c r="C141" s="794" t="s">
        <v>585</v>
      </c>
      <c r="D141" s="794" t="s">
        <v>1167</v>
      </c>
      <c r="E141" s="794" t="s">
        <v>1924</v>
      </c>
      <c r="F141" s="794" t="s">
        <v>1948</v>
      </c>
      <c r="G141" s="794" t="s">
        <v>1949</v>
      </c>
      <c r="H141" s="811"/>
      <c r="I141" s="811"/>
      <c r="J141" s="794"/>
      <c r="K141" s="794"/>
      <c r="L141" s="811"/>
      <c r="M141" s="811"/>
      <c r="N141" s="794"/>
      <c r="O141" s="794"/>
      <c r="P141" s="811">
        <v>1</v>
      </c>
      <c r="Q141" s="811">
        <v>116.67</v>
      </c>
      <c r="R141" s="799"/>
      <c r="S141" s="812">
        <v>116.67</v>
      </c>
    </row>
    <row r="142" spans="1:19" ht="14.4" customHeight="1" x14ac:dyDescent="0.3">
      <c r="A142" s="793"/>
      <c r="B142" s="794" t="s">
        <v>1927</v>
      </c>
      <c r="C142" s="794" t="s">
        <v>585</v>
      </c>
      <c r="D142" s="794" t="s">
        <v>1167</v>
      </c>
      <c r="E142" s="794" t="s">
        <v>1924</v>
      </c>
      <c r="F142" s="794" t="s">
        <v>1952</v>
      </c>
      <c r="G142" s="794" t="s">
        <v>1953</v>
      </c>
      <c r="H142" s="811"/>
      <c r="I142" s="811"/>
      <c r="J142" s="794"/>
      <c r="K142" s="794"/>
      <c r="L142" s="811"/>
      <c r="M142" s="811"/>
      <c r="N142" s="794"/>
      <c r="O142" s="794"/>
      <c r="P142" s="811">
        <v>1</v>
      </c>
      <c r="Q142" s="811">
        <v>211.11</v>
      </c>
      <c r="R142" s="799"/>
      <c r="S142" s="812">
        <v>211.11</v>
      </c>
    </row>
    <row r="143" spans="1:19" ht="14.4" customHeight="1" x14ac:dyDescent="0.3">
      <c r="A143" s="793"/>
      <c r="B143" s="794" t="s">
        <v>1927</v>
      </c>
      <c r="C143" s="794" t="s">
        <v>585</v>
      </c>
      <c r="D143" s="794" t="s">
        <v>1167</v>
      </c>
      <c r="E143" s="794" t="s">
        <v>1924</v>
      </c>
      <c r="F143" s="794" t="s">
        <v>1925</v>
      </c>
      <c r="G143" s="794" t="s">
        <v>1926</v>
      </c>
      <c r="H143" s="811"/>
      <c r="I143" s="811"/>
      <c r="J143" s="794"/>
      <c r="K143" s="794"/>
      <c r="L143" s="811"/>
      <c r="M143" s="811"/>
      <c r="N143" s="794"/>
      <c r="O143" s="794"/>
      <c r="P143" s="811">
        <v>1</v>
      </c>
      <c r="Q143" s="811">
        <v>344.44</v>
      </c>
      <c r="R143" s="799"/>
      <c r="S143" s="812">
        <v>344.44</v>
      </c>
    </row>
    <row r="144" spans="1:19" ht="14.4" customHeight="1" x14ac:dyDescent="0.3">
      <c r="A144" s="793"/>
      <c r="B144" s="794" t="s">
        <v>1927</v>
      </c>
      <c r="C144" s="794" t="s">
        <v>585</v>
      </c>
      <c r="D144" s="794" t="s">
        <v>1172</v>
      </c>
      <c r="E144" s="794" t="s">
        <v>1924</v>
      </c>
      <c r="F144" s="794" t="s">
        <v>1944</v>
      </c>
      <c r="G144" s="794" t="s">
        <v>1945</v>
      </c>
      <c r="H144" s="811"/>
      <c r="I144" s="811"/>
      <c r="J144" s="794"/>
      <c r="K144" s="794"/>
      <c r="L144" s="811"/>
      <c r="M144" s="811"/>
      <c r="N144" s="794"/>
      <c r="O144" s="794"/>
      <c r="P144" s="811">
        <v>1</v>
      </c>
      <c r="Q144" s="811">
        <v>77.78</v>
      </c>
      <c r="R144" s="799"/>
      <c r="S144" s="812">
        <v>77.78</v>
      </c>
    </row>
    <row r="145" spans="1:19" ht="14.4" customHeight="1" x14ac:dyDescent="0.3">
      <c r="A145" s="793"/>
      <c r="B145" s="794" t="s">
        <v>1927</v>
      </c>
      <c r="C145" s="794" t="s">
        <v>585</v>
      </c>
      <c r="D145" s="794" t="s">
        <v>1172</v>
      </c>
      <c r="E145" s="794" t="s">
        <v>1924</v>
      </c>
      <c r="F145" s="794" t="s">
        <v>1948</v>
      </c>
      <c r="G145" s="794" t="s">
        <v>1949</v>
      </c>
      <c r="H145" s="811"/>
      <c r="I145" s="811"/>
      <c r="J145" s="794"/>
      <c r="K145" s="794"/>
      <c r="L145" s="811"/>
      <c r="M145" s="811"/>
      <c r="N145" s="794"/>
      <c r="O145" s="794"/>
      <c r="P145" s="811">
        <v>3</v>
      </c>
      <c r="Q145" s="811">
        <v>350</v>
      </c>
      <c r="R145" s="799"/>
      <c r="S145" s="812">
        <v>116.66666666666667</v>
      </c>
    </row>
    <row r="146" spans="1:19" ht="14.4" customHeight="1" x14ac:dyDescent="0.3">
      <c r="A146" s="793"/>
      <c r="B146" s="794" t="s">
        <v>1927</v>
      </c>
      <c r="C146" s="794" t="s">
        <v>585</v>
      </c>
      <c r="D146" s="794" t="s">
        <v>1172</v>
      </c>
      <c r="E146" s="794" t="s">
        <v>1924</v>
      </c>
      <c r="F146" s="794" t="s">
        <v>1954</v>
      </c>
      <c r="G146" s="794" t="s">
        <v>1955</v>
      </c>
      <c r="H146" s="811"/>
      <c r="I146" s="811"/>
      <c r="J146" s="794"/>
      <c r="K146" s="794"/>
      <c r="L146" s="811"/>
      <c r="M146" s="811"/>
      <c r="N146" s="794"/>
      <c r="O146" s="794"/>
      <c r="P146" s="811">
        <v>1</v>
      </c>
      <c r="Q146" s="811">
        <v>583.33000000000004</v>
      </c>
      <c r="R146" s="799"/>
      <c r="S146" s="812">
        <v>583.33000000000004</v>
      </c>
    </row>
    <row r="147" spans="1:19" ht="14.4" customHeight="1" x14ac:dyDescent="0.3">
      <c r="A147" s="793"/>
      <c r="B147" s="794" t="s">
        <v>1927</v>
      </c>
      <c r="C147" s="794" t="s">
        <v>585</v>
      </c>
      <c r="D147" s="794" t="s">
        <v>1172</v>
      </c>
      <c r="E147" s="794" t="s">
        <v>1924</v>
      </c>
      <c r="F147" s="794" t="s">
        <v>1961</v>
      </c>
      <c r="G147" s="794" t="s">
        <v>1962</v>
      </c>
      <c r="H147" s="811"/>
      <c r="I147" s="811"/>
      <c r="J147" s="794"/>
      <c r="K147" s="794"/>
      <c r="L147" s="811"/>
      <c r="M147" s="811"/>
      <c r="N147" s="794"/>
      <c r="O147" s="794"/>
      <c r="P147" s="811">
        <v>1</v>
      </c>
      <c r="Q147" s="811">
        <v>50</v>
      </c>
      <c r="R147" s="799"/>
      <c r="S147" s="812">
        <v>50</v>
      </c>
    </row>
    <row r="148" spans="1:19" ht="14.4" customHeight="1" x14ac:dyDescent="0.3">
      <c r="A148" s="793"/>
      <c r="B148" s="794" t="s">
        <v>1927</v>
      </c>
      <c r="C148" s="794" t="s">
        <v>585</v>
      </c>
      <c r="D148" s="794" t="s">
        <v>1172</v>
      </c>
      <c r="E148" s="794" t="s">
        <v>1924</v>
      </c>
      <c r="F148" s="794" t="s">
        <v>1983</v>
      </c>
      <c r="G148" s="794" t="s">
        <v>1984</v>
      </c>
      <c r="H148" s="811"/>
      <c r="I148" s="811"/>
      <c r="J148" s="794"/>
      <c r="K148" s="794"/>
      <c r="L148" s="811"/>
      <c r="M148" s="811"/>
      <c r="N148" s="794"/>
      <c r="O148" s="794"/>
      <c r="P148" s="811">
        <v>3</v>
      </c>
      <c r="Q148" s="811">
        <v>283.33</v>
      </c>
      <c r="R148" s="799"/>
      <c r="S148" s="812">
        <v>94.443333333333328</v>
      </c>
    </row>
    <row r="149" spans="1:19" ht="14.4" customHeight="1" x14ac:dyDescent="0.3">
      <c r="A149" s="793"/>
      <c r="B149" s="794" t="s">
        <v>1927</v>
      </c>
      <c r="C149" s="794" t="s">
        <v>585</v>
      </c>
      <c r="D149" s="794" t="s">
        <v>1172</v>
      </c>
      <c r="E149" s="794" t="s">
        <v>1924</v>
      </c>
      <c r="F149" s="794" t="s">
        <v>1925</v>
      </c>
      <c r="G149" s="794" t="s">
        <v>1926</v>
      </c>
      <c r="H149" s="811"/>
      <c r="I149" s="811"/>
      <c r="J149" s="794"/>
      <c r="K149" s="794"/>
      <c r="L149" s="811"/>
      <c r="M149" s="811"/>
      <c r="N149" s="794"/>
      <c r="O149" s="794"/>
      <c r="P149" s="811">
        <v>6</v>
      </c>
      <c r="Q149" s="811">
        <v>2066.66</v>
      </c>
      <c r="R149" s="799"/>
      <c r="S149" s="812">
        <v>344.44333333333333</v>
      </c>
    </row>
    <row r="150" spans="1:19" ht="14.4" customHeight="1" x14ac:dyDescent="0.3">
      <c r="A150" s="793"/>
      <c r="B150" s="794" t="s">
        <v>1927</v>
      </c>
      <c r="C150" s="794" t="s">
        <v>585</v>
      </c>
      <c r="D150" s="794" t="s">
        <v>1173</v>
      </c>
      <c r="E150" s="794" t="s">
        <v>1924</v>
      </c>
      <c r="F150" s="794" t="s">
        <v>1944</v>
      </c>
      <c r="G150" s="794" t="s">
        <v>1945</v>
      </c>
      <c r="H150" s="811"/>
      <c r="I150" s="811"/>
      <c r="J150" s="794"/>
      <c r="K150" s="794"/>
      <c r="L150" s="811"/>
      <c r="M150" s="811"/>
      <c r="N150" s="794"/>
      <c r="O150" s="794"/>
      <c r="P150" s="811">
        <v>1</v>
      </c>
      <c r="Q150" s="811">
        <v>77.78</v>
      </c>
      <c r="R150" s="799"/>
      <c r="S150" s="812">
        <v>77.78</v>
      </c>
    </row>
    <row r="151" spans="1:19" ht="14.4" customHeight="1" x14ac:dyDescent="0.3">
      <c r="A151" s="793"/>
      <c r="B151" s="794" t="s">
        <v>1927</v>
      </c>
      <c r="C151" s="794" t="s">
        <v>585</v>
      </c>
      <c r="D151" s="794" t="s">
        <v>1173</v>
      </c>
      <c r="E151" s="794" t="s">
        <v>1924</v>
      </c>
      <c r="F151" s="794" t="s">
        <v>1948</v>
      </c>
      <c r="G151" s="794" t="s">
        <v>1949</v>
      </c>
      <c r="H151" s="811"/>
      <c r="I151" s="811"/>
      <c r="J151" s="794"/>
      <c r="K151" s="794"/>
      <c r="L151" s="811"/>
      <c r="M151" s="811"/>
      <c r="N151" s="794"/>
      <c r="O151" s="794"/>
      <c r="P151" s="811">
        <v>2</v>
      </c>
      <c r="Q151" s="811">
        <v>233.33</v>
      </c>
      <c r="R151" s="799"/>
      <c r="S151" s="812">
        <v>116.66500000000001</v>
      </c>
    </row>
    <row r="152" spans="1:19" ht="14.4" customHeight="1" x14ac:dyDescent="0.3">
      <c r="A152" s="793"/>
      <c r="B152" s="794" t="s">
        <v>1927</v>
      </c>
      <c r="C152" s="794" t="s">
        <v>585</v>
      </c>
      <c r="D152" s="794" t="s">
        <v>1173</v>
      </c>
      <c r="E152" s="794" t="s">
        <v>1924</v>
      </c>
      <c r="F152" s="794" t="s">
        <v>1954</v>
      </c>
      <c r="G152" s="794" t="s">
        <v>1955</v>
      </c>
      <c r="H152" s="811"/>
      <c r="I152" s="811"/>
      <c r="J152" s="794"/>
      <c r="K152" s="794"/>
      <c r="L152" s="811"/>
      <c r="M152" s="811"/>
      <c r="N152" s="794"/>
      <c r="O152" s="794"/>
      <c r="P152" s="811">
        <v>1</v>
      </c>
      <c r="Q152" s="811">
        <v>583.33000000000004</v>
      </c>
      <c r="R152" s="799"/>
      <c r="S152" s="812">
        <v>583.33000000000004</v>
      </c>
    </row>
    <row r="153" spans="1:19" ht="14.4" customHeight="1" x14ac:dyDescent="0.3">
      <c r="A153" s="793"/>
      <c r="B153" s="794" t="s">
        <v>1927</v>
      </c>
      <c r="C153" s="794" t="s">
        <v>585</v>
      </c>
      <c r="D153" s="794" t="s">
        <v>1173</v>
      </c>
      <c r="E153" s="794" t="s">
        <v>1924</v>
      </c>
      <c r="F153" s="794" t="s">
        <v>1961</v>
      </c>
      <c r="G153" s="794" t="s">
        <v>1962</v>
      </c>
      <c r="H153" s="811"/>
      <c r="I153" s="811"/>
      <c r="J153" s="794"/>
      <c r="K153" s="794"/>
      <c r="L153" s="811"/>
      <c r="M153" s="811"/>
      <c r="N153" s="794"/>
      <c r="O153" s="794"/>
      <c r="P153" s="811">
        <v>1</v>
      </c>
      <c r="Q153" s="811">
        <v>50</v>
      </c>
      <c r="R153" s="799"/>
      <c r="S153" s="812">
        <v>50</v>
      </c>
    </row>
    <row r="154" spans="1:19" ht="14.4" customHeight="1" x14ac:dyDescent="0.3">
      <c r="A154" s="793"/>
      <c r="B154" s="794" t="s">
        <v>1927</v>
      </c>
      <c r="C154" s="794" t="s">
        <v>585</v>
      </c>
      <c r="D154" s="794" t="s">
        <v>1173</v>
      </c>
      <c r="E154" s="794" t="s">
        <v>1924</v>
      </c>
      <c r="F154" s="794" t="s">
        <v>1969</v>
      </c>
      <c r="G154" s="794" t="s">
        <v>1970</v>
      </c>
      <c r="H154" s="811"/>
      <c r="I154" s="811"/>
      <c r="J154" s="794"/>
      <c r="K154" s="794"/>
      <c r="L154" s="811"/>
      <c r="M154" s="811"/>
      <c r="N154" s="794"/>
      <c r="O154" s="794"/>
      <c r="P154" s="811">
        <v>1</v>
      </c>
      <c r="Q154" s="811">
        <v>305.56</v>
      </c>
      <c r="R154" s="799"/>
      <c r="S154" s="812">
        <v>305.56</v>
      </c>
    </row>
    <row r="155" spans="1:19" ht="14.4" customHeight="1" x14ac:dyDescent="0.3">
      <c r="A155" s="793"/>
      <c r="B155" s="794" t="s">
        <v>1927</v>
      </c>
      <c r="C155" s="794" t="s">
        <v>585</v>
      </c>
      <c r="D155" s="794" t="s">
        <v>1173</v>
      </c>
      <c r="E155" s="794" t="s">
        <v>1924</v>
      </c>
      <c r="F155" s="794" t="s">
        <v>1979</v>
      </c>
      <c r="G155" s="794" t="s">
        <v>1980</v>
      </c>
      <c r="H155" s="811"/>
      <c r="I155" s="811"/>
      <c r="J155" s="794"/>
      <c r="K155" s="794"/>
      <c r="L155" s="811"/>
      <c r="M155" s="811"/>
      <c r="N155" s="794"/>
      <c r="O155" s="794"/>
      <c r="P155" s="811">
        <v>1</v>
      </c>
      <c r="Q155" s="811">
        <v>77.78</v>
      </c>
      <c r="R155" s="799"/>
      <c r="S155" s="812">
        <v>77.78</v>
      </c>
    </row>
    <row r="156" spans="1:19" ht="14.4" customHeight="1" x14ac:dyDescent="0.3">
      <c r="A156" s="793"/>
      <c r="B156" s="794" t="s">
        <v>1927</v>
      </c>
      <c r="C156" s="794" t="s">
        <v>585</v>
      </c>
      <c r="D156" s="794" t="s">
        <v>1173</v>
      </c>
      <c r="E156" s="794" t="s">
        <v>1924</v>
      </c>
      <c r="F156" s="794" t="s">
        <v>1983</v>
      </c>
      <c r="G156" s="794" t="s">
        <v>1984</v>
      </c>
      <c r="H156" s="811"/>
      <c r="I156" s="811"/>
      <c r="J156" s="794"/>
      <c r="K156" s="794"/>
      <c r="L156" s="811"/>
      <c r="M156" s="811"/>
      <c r="N156" s="794"/>
      <c r="O156" s="794"/>
      <c r="P156" s="811">
        <v>3</v>
      </c>
      <c r="Q156" s="811">
        <v>283.32</v>
      </c>
      <c r="R156" s="799"/>
      <c r="S156" s="812">
        <v>94.44</v>
      </c>
    </row>
    <row r="157" spans="1:19" ht="14.4" customHeight="1" x14ac:dyDescent="0.3">
      <c r="A157" s="793"/>
      <c r="B157" s="794" t="s">
        <v>1927</v>
      </c>
      <c r="C157" s="794" t="s">
        <v>585</v>
      </c>
      <c r="D157" s="794" t="s">
        <v>1173</v>
      </c>
      <c r="E157" s="794" t="s">
        <v>1924</v>
      </c>
      <c r="F157" s="794" t="s">
        <v>1995</v>
      </c>
      <c r="G157" s="794" t="s">
        <v>1996</v>
      </c>
      <c r="H157" s="811"/>
      <c r="I157" s="811"/>
      <c r="J157" s="794"/>
      <c r="K157" s="794"/>
      <c r="L157" s="811"/>
      <c r="M157" s="811"/>
      <c r="N157" s="794"/>
      <c r="O157" s="794"/>
      <c r="P157" s="811">
        <v>1</v>
      </c>
      <c r="Q157" s="811">
        <v>116.67</v>
      </c>
      <c r="R157" s="799"/>
      <c r="S157" s="812">
        <v>116.67</v>
      </c>
    </row>
    <row r="158" spans="1:19" ht="14.4" customHeight="1" x14ac:dyDescent="0.3">
      <c r="A158" s="793"/>
      <c r="B158" s="794" t="s">
        <v>1927</v>
      </c>
      <c r="C158" s="794" t="s">
        <v>585</v>
      </c>
      <c r="D158" s="794" t="s">
        <v>1173</v>
      </c>
      <c r="E158" s="794" t="s">
        <v>1924</v>
      </c>
      <c r="F158" s="794" t="s">
        <v>1925</v>
      </c>
      <c r="G158" s="794" t="s">
        <v>1926</v>
      </c>
      <c r="H158" s="811"/>
      <c r="I158" s="811"/>
      <c r="J158" s="794"/>
      <c r="K158" s="794"/>
      <c r="L158" s="811"/>
      <c r="M158" s="811"/>
      <c r="N158" s="794"/>
      <c r="O158" s="794"/>
      <c r="P158" s="811">
        <v>10</v>
      </c>
      <c r="Q158" s="811">
        <v>3444.45</v>
      </c>
      <c r="R158" s="799"/>
      <c r="S158" s="812">
        <v>344.44499999999999</v>
      </c>
    </row>
    <row r="159" spans="1:19" ht="14.4" customHeight="1" x14ac:dyDescent="0.3">
      <c r="A159" s="793"/>
      <c r="B159" s="794" t="s">
        <v>1927</v>
      </c>
      <c r="C159" s="794" t="s">
        <v>585</v>
      </c>
      <c r="D159" s="794" t="s">
        <v>1181</v>
      </c>
      <c r="E159" s="794" t="s">
        <v>1924</v>
      </c>
      <c r="F159" s="794" t="s">
        <v>1948</v>
      </c>
      <c r="G159" s="794" t="s">
        <v>1949</v>
      </c>
      <c r="H159" s="811"/>
      <c r="I159" s="811"/>
      <c r="J159" s="794"/>
      <c r="K159" s="794"/>
      <c r="L159" s="811"/>
      <c r="M159" s="811"/>
      <c r="N159" s="794"/>
      <c r="O159" s="794"/>
      <c r="P159" s="811">
        <v>3</v>
      </c>
      <c r="Q159" s="811">
        <v>350</v>
      </c>
      <c r="R159" s="799"/>
      <c r="S159" s="812">
        <v>116.66666666666667</v>
      </c>
    </row>
    <row r="160" spans="1:19" ht="14.4" customHeight="1" x14ac:dyDescent="0.3">
      <c r="A160" s="793"/>
      <c r="B160" s="794" t="s">
        <v>1927</v>
      </c>
      <c r="C160" s="794" t="s">
        <v>585</v>
      </c>
      <c r="D160" s="794" t="s">
        <v>1181</v>
      </c>
      <c r="E160" s="794" t="s">
        <v>1924</v>
      </c>
      <c r="F160" s="794" t="s">
        <v>1952</v>
      </c>
      <c r="G160" s="794" t="s">
        <v>1953</v>
      </c>
      <c r="H160" s="811"/>
      <c r="I160" s="811"/>
      <c r="J160" s="794"/>
      <c r="K160" s="794"/>
      <c r="L160" s="811"/>
      <c r="M160" s="811"/>
      <c r="N160" s="794"/>
      <c r="O160" s="794"/>
      <c r="P160" s="811">
        <v>1</v>
      </c>
      <c r="Q160" s="811">
        <v>211.11</v>
      </c>
      <c r="R160" s="799"/>
      <c r="S160" s="812">
        <v>211.11</v>
      </c>
    </row>
    <row r="161" spans="1:19" ht="14.4" customHeight="1" x14ac:dyDescent="0.3">
      <c r="A161" s="793"/>
      <c r="B161" s="794" t="s">
        <v>1927</v>
      </c>
      <c r="C161" s="794" t="s">
        <v>585</v>
      </c>
      <c r="D161" s="794" t="s">
        <v>1181</v>
      </c>
      <c r="E161" s="794" t="s">
        <v>1924</v>
      </c>
      <c r="F161" s="794" t="s">
        <v>1954</v>
      </c>
      <c r="G161" s="794" t="s">
        <v>1955</v>
      </c>
      <c r="H161" s="811"/>
      <c r="I161" s="811"/>
      <c r="J161" s="794"/>
      <c r="K161" s="794"/>
      <c r="L161" s="811"/>
      <c r="M161" s="811"/>
      <c r="N161" s="794"/>
      <c r="O161" s="794"/>
      <c r="P161" s="811">
        <v>1</v>
      </c>
      <c r="Q161" s="811">
        <v>583.33000000000004</v>
      </c>
      <c r="R161" s="799"/>
      <c r="S161" s="812">
        <v>583.33000000000004</v>
      </c>
    </row>
    <row r="162" spans="1:19" ht="14.4" customHeight="1" x14ac:dyDescent="0.3">
      <c r="A162" s="793"/>
      <c r="B162" s="794" t="s">
        <v>1927</v>
      </c>
      <c r="C162" s="794" t="s">
        <v>585</v>
      </c>
      <c r="D162" s="794" t="s">
        <v>1181</v>
      </c>
      <c r="E162" s="794" t="s">
        <v>1924</v>
      </c>
      <c r="F162" s="794" t="s">
        <v>1925</v>
      </c>
      <c r="G162" s="794" t="s">
        <v>1926</v>
      </c>
      <c r="H162" s="811"/>
      <c r="I162" s="811"/>
      <c r="J162" s="794"/>
      <c r="K162" s="794"/>
      <c r="L162" s="811"/>
      <c r="M162" s="811"/>
      <c r="N162" s="794"/>
      <c r="O162" s="794"/>
      <c r="P162" s="811">
        <v>3</v>
      </c>
      <c r="Q162" s="811">
        <v>1033.33</v>
      </c>
      <c r="R162" s="799"/>
      <c r="S162" s="812">
        <v>344.44333333333333</v>
      </c>
    </row>
    <row r="163" spans="1:19" ht="14.4" customHeight="1" x14ac:dyDescent="0.3">
      <c r="A163" s="793"/>
      <c r="B163" s="794" t="s">
        <v>1927</v>
      </c>
      <c r="C163" s="794" t="s">
        <v>585</v>
      </c>
      <c r="D163" s="794" t="s">
        <v>1920</v>
      </c>
      <c r="E163" s="794" t="s">
        <v>1924</v>
      </c>
      <c r="F163" s="794" t="s">
        <v>1944</v>
      </c>
      <c r="G163" s="794" t="s">
        <v>1945</v>
      </c>
      <c r="H163" s="811"/>
      <c r="I163" s="811"/>
      <c r="J163" s="794"/>
      <c r="K163" s="794"/>
      <c r="L163" s="811"/>
      <c r="M163" s="811"/>
      <c r="N163" s="794"/>
      <c r="O163" s="794"/>
      <c r="P163" s="811">
        <v>2</v>
      </c>
      <c r="Q163" s="811">
        <v>155.56</v>
      </c>
      <c r="R163" s="799"/>
      <c r="S163" s="812">
        <v>77.78</v>
      </c>
    </row>
    <row r="164" spans="1:19" ht="14.4" customHeight="1" x14ac:dyDescent="0.3">
      <c r="A164" s="793"/>
      <c r="B164" s="794" t="s">
        <v>1927</v>
      </c>
      <c r="C164" s="794" t="s">
        <v>585</v>
      </c>
      <c r="D164" s="794" t="s">
        <v>1920</v>
      </c>
      <c r="E164" s="794" t="s">
        <v>1924</v>
      </c>
      <c r="F164" s="794" t="s">
        <v>1948</v>
      </c>
      <c r="G164" s="794" t="s">
        <v>1949</v>
      </c>
      <c r="H164" s="811"/>
      <c r="I164" s="811"/>
      <c r="J164" s="794"/>
      <c r="K164" s="794"/>
      <c r="L164" s="811"/>
      <c r="M164" s="811"/>
      <c r="N164" s="794"/>
      <c r="O164" s="794"/>
      <c r="P164" s="811">
        <v>1</v>
      </c>
      <c r="Q164" s="811">
        <v>116.67</v>
      </c>
      <c r="R164" s="799"/>
      <c r="S164" s="812">
        <v>116.67</v>
      </c>
    </row>
    <row r="165" spans="1:19" ht="14.4" customHeight="1" x14ac:dyDescent="0.3">
      <c r="A165" s="793"/>
      <c r="B165" s="794" t="s">
        <v>1927</v>
      </c>
      <c r="C165" s="794" t="s">
        <v>585</v>
      </c>
      <c r="D165" s="794" t="s">
        <v>1920</v>
      </c>
      <c r="E165" s="794" t="s">
        <v>1924</v>
      </c>
      <c r="F165" s="794" t="s">
        <v>1952</v>
      </c>
      <c r="G165" s="794" t="s">
        <v>1953</v>
      </c>
      <c r="H165" s="811"/>
      <c r="I165" s="811"/>
      <c r="J165" s="794"/>
      <c r="K165" s="794"/>
      <c r="L165" s="811"/>
      <c r="M165" s="811"/>
      <c r="N165" s="794"/>
      <c r="O165" s="794"/>
      <c r="P165" s="811">
        <v>2</v>
      </c>
      <c r="Q165" s="811">
        <v>422.22</v>
      </c>
      <c r="R165" s="799"/>
      <c r="S165" s="812">
        <v>211.11</v>
      </c>
    </row>
    <row r="166" spans="1:19" ht="14.4" customHeight="1" x14ac:dyDescent="0.3">
      <c r="A166" s="793"/>
      <c r="B166" s="794" t="s">
        <v>1927</v>
      </c>
      <c r="C166" s="794" t="s">
        <v>585</v>
      </c>
      <c r="D166" s="794" t="s">
        <v>1920</v>
      </c>
      <c r="E166" s="794" t="s">
        <v>1924</v>
      </c>
      <c r="F166" s="794" t="s">
        <v>1983</v>
      </c>
      <c r="G166" s="794" t="s">
        <v>1984</v>
      </c>
      <c r="H166" s="811"/>
      <c r="I166" s="811"/>
      <c r="J166" s="794"/>
      <c r="K166" s="794"/>
      <c r="L166" s="811"/>
      <c r="M166" s="811"/>
      <c r="N166" s="794"/>
      <c r="O166" s="794"/>
      <c r="P166" s="811">
        <v>3</v>
      </c>
      <c r="Q166" s="811">
        <v>283.33</v>
      </c>
      <c r="R166" s="799"/>
      <c r="S166" s="812">
        <v>94.443333333333328</v>
      </c>
    </row>
    <row r="167" spans="1:19" ht="14.4" customHeight="1" x14ac:dyDescent="0.3">
      <c r="A167" s="793"/>
      <c r="B167" s="794" t="s">
        <v>1927</v>
      </c>
      <c r="C167" s="794" t="s">
        <v>585</v>
      </c>
      <c r="D167" s="794" t="s">
        <v>1920</v>
      </c>
      <c r="E167" s="794" t="s">
        <v>1924</v>
      </c>
      <c r="F167" s="794" t="s">
        <v>1925</v>
      </c>
      <c r="G167" s="794" t="s">
        <v>1926</v>
      </c>
      <c r="H167" s="811"/>
      <c r="I167" s="811"/>
      <c r="J167" s="794"/>
      <c r="K167" s="794"/>
      <c r="L167" s="811"/>
      <c r="M167" s="811"/>
      <c r="N167" s="794"/>
      <c r="O167" s="794"/>
      <c r="P167" s="811">
        <v>7</v>
      </c>
      <c r="Q167" s="811">
        <v>2411.1</v>
      </c>
      <c r="R167" s="799"/>
      <c r="S167" s="812">
        <v>344.44285714285712</v>
      </c>
    </row>
    <row r="168" spans="1:19" ht="14.4" customHeight="1" x14ac:dyDescent="0.3">
      <c r="A168" s="793"/>
      <c r="B168" s="794" t="s">
        <v>1927</v>
      </c>
      <c r="C168" s="794" t="s">
        <v>585</v>
      </c>
      <c r="D168" s="794" t="s">
        <v>1921</v>
      </c>
      <c r="E168" s="794" t="s">
        <v>1924</v>
      </c>
      <c r="F168" s="794" t="s">
        <v>1944</v>
      </c>
      <c r="G168" s="794" t="s">
        <v>1945</v>
      </c>
      <c r="H168" s="811"/>
      <c r="I168" s="811"/>
      <c r="J168" s="794"/>
      <c r="K168" s="794"/>
      <c r="L168" s="811"/>
      <c r="M168" s="811"/>
      <c r="N168" s="794"/>
      <c r="O168" s="794"/>
      <c r="P168" s="811">
        <v>1</v>
      </c>
      <c r="Q168" s="811">
        <v>77.78</v>
      </c>
      <c r="R168" s="799"/>
      <c r="S168" s="812">
        <v>77.78</v>
      </c>
    </row>
    <row r="169" spans="1:19" ht="14.4" customHeight="1" x14ac:dyDescent="0.3">
      <c r="A169" s="793"/>
      <c r="B169" s="794" t="s">
        <v>1927</v>
      </c>
      <c r="C169" s="794" t="s">
        <v>585</v>
      </c>
      <c r="D169" s="794" t="s">
        <v>1921</v>
      </c>
      <c r="E169" s="794" t="s">
        <v>1924</v>
      </c>
      <c r="F169" s="794" t="s">
        <v>1948</v>
      </c>
      <c r="G169" s="794" t="s">
        <v>1949</v>
      </c>
      <c r="H169" s="811"/>
      <c r="I169" s="811"/>
      <c r="J169" s="794"/>
      <c r="K169" s="794"/>
      <c r="L169" s="811"/>
      <c r="M169" s="811"/>
      <c r="N169" s="794"/>
      <c r="O169" s="794"/>
      <c r="P169" s="811">
        <v>1</v>
      </c>
      <c r="Q169" s="811">
        <v>116.67</v>
      </c>
      <c r="R169" s="799"/>
      <c r="S169" s="812">
        <v>116.67</v>
      </c>
    </row>
    <row r="170" spans="1:19" ht="14.4" customHeight="1" x14ac:dyDescent="0.3">
      <c r="A170" s="793"/>
      <c r="B170" s="794" t="s">
        <v>1927</v>
      </c>
      <c r="C170" s="794" t="s">
        <v>585</v>
      </c>
      <c r="D170" s="794" t="s">
        <v>1921</v>
      </c>
      <c r="E170" s="794" t="s">
        <v>1924</v>
      </c>
      <c r="F170" s="794" t="s">
        <v>1961</v>
      </c>
      <c r="G170" s="794" t="s">
        <v>1962</v>
      </c>
      <c r="H170" s="811"/>
      <c r="I170" s="811"/>
      <c r="J170" s="794"/>
      <c r="K170" s="794"/>
      <c r="L170" s="811"/>
      <c r="M170" s="811"/>
      <c r="N170" s="794"/>
      <c r="O170" s="794"/>
      <c r="P170" s="811">
        <v>1</v>
      </c>
      <c r="Q170" s="811">
        <v>50</v>
      </c>
      <c r="R170" s="799"/>
      <c r="S170" s="812">
        <v>50</v>
      </c>
    </row>
    <row r="171" spans="1:19" ht="14.4" customHeight="1" x14ac:dyDescent="0.3">
      <c r="A171" s="793"/>
      <c r="B171" s="794" t="s">
        <v>1927</v>
      </c>
      <c r="C171" s="794" t="s">
        <v>585</v>
      </c>
      <c r="D171" s="794" t="s">
        <v>1921</v>
      </c>
      <c r="E171" s="794" t="s">
        <v>1924</v>
      </c>
      <c r="F171" s="794" t="s">
        <v>1983</v>
      </c>
      <c r="G171" s="794" t="s">
        <v>1984</v>
      </c>
      <c r="H171" s="811"/>
      <c r="I171" s="811"/>
      <c r="J171" s="794"/>
      <c r="K171" s="794"/>
      <c r="L171" s="811"/>
      <c r="M171" s="811"/>
      <c r="N171" s="794"/>
      <c r="O171" s="794"/>
      <c r="P171" s="811">
        <v>2</v>
      </c>
      <c r="Q171" s="811">
        <v>188.88</v>
      </c>
      <c r="R171" s="799"/>
      <c r="S171" s="812">
        <v>94.44</v>
      </c>
    </row>
    <row r="172" spans="1:19" ht="14.4" customHeight="1" x14ac:dyDescent="0.3">
      <c r="A172" s="793"/>
      <c r="B172" s="794" t="s">
        <v>1927</v>
      </c>
      <c r="C172" s="794" t="s">
        <v>585</v>
      </c>
      <c r="D172" s="794" t="s">
        <v>1921</v>
      </c>
      <c r="E172" s="794" t="s">
        <v>1924</v>
      </c>
      <c r="F172" s="794" t="s">
        <v>1987</v>
      </c>
      <c r="G172" s="794" t="s">
        <v>1988</v>
      </c>
      <c r="H172" s="811"/>
      <c r="I172" s="811"/>
      <c r="J172" s="794"/>
      <c r="K172" s="794"/>
      <c r="L172" s="811"/>
      <c r="M172" s="811"/>
      <c r="N172" s="794"/>
      <c r="O172" s="794"/>
      <c r="P172" s="811">
        <v>1</v>
      </c>
      <c r="Q172" s="811">
        <v>96.67</v>
      </c>
      <c r="R172" s="799"/>
      <c r="S172" s="812">
        <v>96.67</v>
      </c>
    </row>
    <row r="173" spans="1:19" ht="14.4" customHeight="1" x14ac:dyDescent="0.3">
      <c r="A173" s="793"/>
      <c r="B173" s="794" t="s">
        <v>1927</v>
      </c>
      <c r="C173" s="794" t="s">
        <v>585</v>
      </c>
      <c r="D173" s="794" t="s">
        <v>1921</v>
      </c>
      <c r="E173" s="794" t="s">
        <v>1924</v>
      </c>
      <c r="F173" s="794" t="s">
        <v>1925</v>
      </c>
      <c r="G173" s="794" t="s">
        <v>1926</v>
      </c>
      <c r="H173" s="811"/>
      <c r="I173" s="811"/>
      <c r="J173" s="794"/>
      <c r="K173" s="794"/>
      <c r="L173" s="811"/>
      <c r="M173" s="811"/>
      <c r="N173" s="794"/>
      <c r="O173" s="794"/>
      <c r="P173" s="811">
        <v>4</v>
      </c>
      <c r="Q173" s="811">
        <v>1377.77</v>
      </c>
      <c r="R173" s="799"/>
      <c r="S173" s="812">
        <v>344.4425</v>
      </c>
    </row>
    <row r="174" spans="1:19" ht="14.4" customHeight="1" x14ac:dyDescent="0.3">
      <c r="A174" s="793"/>
      <c r="B174" s="794" t="s">
        <v>2009</v>
      </c>
      <c r="C174" s="794" t="s">
        <v>579</v>
      </c>
      <c r="D174" s="794" t="s">
        <v>1913</v>
      </c>
      <c r="E174" s="794" t="s">
        <v>1924</v>
      </c>
      <c r="F174" s="794" t="s">
        <v>1944</v>
      </c>
      <c r="G174" s="794" t="s">
        <v>1945</v>
      </c>
      <c r="H174" s="811"/>
      <c r="I174" s="811"/>
      <c r="J174" s="794"/>
      <c r="K174" s="794"/>
      <c r="L174" s="811">
        <v>8</v>
      </c>
      <c r="M174" s="811">
        <v>622.23</v>
      </c>
      <c r="N174" s="794">
        <v>1</v>
      </c>
      <c r="O174" s="794">
        <v>77.778750000000002</v>
      </c>
      <c r="P174" s="811"/>
      <c r="Q174" s="811"/>
      <c r="R174" s="799"/>
      <c r="S174" s="812"/>
    </row>
    <row r="175" spans="1:19" ht="14.4" customHeight="1" x14ac:dyDescent="0.3">
      <c r="A175" s="793"/>
      <c r="B175" s="794" t="s">
        <v>2009</v>
      </c>
      <c r="C175" s="794" t="s">
        <v>579</v>
      </c>
      <c r="D175" s="794" t="s">
        <v>1913</v>
      </c>
      <c r="E175" s="794" t="s">
        <v>1924</v>
      </c>
      <c r="F175" s="794" t="s">
        <v>1948</v>
      </c>
      <c r="G175" s="794" t="s">
        <v>1949</v>
      </c>
      <c r="H175" s="811"/>
      <c r="I175" s="811"/>
      <c r="J175" s="794"/>
      <c r="K175" s="794"/>
      <c r="L175" s="811">
        <v>25</v>
      </c>
      <c r="M175" s="811">
        <v>2916.6800000000003</v>
      </c>
      <c r="N175" s="794">
        <v>1</v>
      </c>
      <c r="O175" s="794">
        <v>116.66720000000001</v>
      </c>
      <c r="P175" s="811"/>
      <c r="Q175" s="811"/>
      <c r="R175" s="799"/>
      <c r="S175" s="812"/>
    </row>
    <row r="176" spans="1:19" ht="14.4" customHeight="1" x14ac:dyDescent="0.3">
      <c r="A176" s="793"/>
      <c r="B176" s="794" t="s">
        <v>2009</v>
      </c>
      <c r="C176" s="794" t="s">
        <v>579</v>
      </c>
      <c r="D176" s="794" t="s">
        <v>1913</v>
      </c>
      <c r="E176" s="794" t="s">
        <v>1924</v>
      </c>
      <c r="F176" s="794" t="s">
        <v>1952</v>
      </c>
      <c r="G176" s="794" t="s">
        <v>1953</v>
      </c>
      <c r="H176" s="811"/>
      <c r="I176" s="811"/>
      <c r="J176" s="794"/>
      <c r="K176" s="794"/>
      <c r="L176" s="811">
        <v>16</v>
      </c>
      <c r="M176" s="811">
        <v>3377.78</v>
      </c>
      <c r="N176" s="794">
        <v>1</v>
      </c>
      <c r="O176" s="794">
        <v>211.11125000000001</v>
      </c>
      <c r="P176" s="811"/>
      <c r="Q176" s="811"/>
      <c r="R176" s="799"/>
      <c r="S176" s="812"/>
    </row>
    <row r="177" spans="1:19" ht="14.4" customHeight="1" x14ac:dyDescent="0.3">
      <c r="A177" s="793"/>
      <c r="B177" s="794" t="s">
        <v>2009</v>
      </c>
      <c r="C177" s="794" t="s">
        <v>579</v>
      </c>
      <c r="D177" s="794" t="s">
        <v>1913</v>
      </c>
      <c r="E177" s="794" t="s">
        <v>1924</v>
      </c>
      <c r="F177" s="794" t="s">
        <v>1954</v>
      </c>
      <c r="G177" s="794" t="s">
        <v>1955</v>
      </c>
      <c r="H177" s="811"/>
      <c r="I177" s="811"/>
      <c r="J177" s="794"/>
      <c r="K177" s="794"/>
      <c r="L177" s="811">
        <v>6</v>
      </c>
      <c r="M177" s="811">
        <v>3500</v>
      </c>
      <c r="N177" s="794">
        <v>1</v>
      </c>
      <c r="O177" s="794">
        <v>583.33333333333337</v>
      </c>
      <c r="P177" s="811"/>
      <c r="Q177" s="811"/>
      <c r="R177" s="799"/>
      <c r="S177" s="812"/>
    </row>
    <row r="178" spans="1:19" ht="14.4" customHeight="1" x14ac:dyDescent="0.3">
      <c r="A178" s="793"/>
      <c r="B178" s="794" t="s">
        <v>2009</v>
      </c>
      <c r="C178" s="794" t="s">
        <v>579</v>
      </c>
      <c r="D178" s="794" t="s">
        <v>1913</v>
      </c>
      <c r="E178" s="794" t="s">
        <v>1924</v>
      </c>
      <c r="F178" s="794" t="s">
        <v>1961</v>
      </c>
      <c r="G178" s="794" t="s">
        <v>1962</v>
      </c>
      <c r="H178" s="811"/>
      <c r="I178" s="811"/>
      <c r="J178" s="794"/>
      <c r="K178" s="794"/>
      <c r="L178" s="811">
        <v>24</v>
      </c>
      <c r="M178" s="811">
        <v>1200</v>
      </c>
      <c r="N178" s="794">
        <v>1</v>
      </c>
      <c r="O178" s="794">
        <v>50</v>
      </c>
      <c r="P178" s="811"/>
      <c r="Q178" s="811"/>
      <c r="R178" s="799"/>
      <c r="S178" s="812"/>
    </row>
    <row r="179" spans="1:19" ht="14.4" customHeight="1" x14ac:dyDescent="0.3">
      <c r="A179" s="793"/>
      <c r="B179" s="794" t="s">
        <v>2009</v>
      </c>
      <c r="C179" s="794" t="s">
        <v>579</v>
      </c>
      <c r="D179" s="794" t="s">
        <v>1913</v>
      </c>
      <c r="E179" s="794" t="s">
        <v>1924</v>
      </c>
      <c r="F179" s="794" t="s">
        <v>1975</v>
      </c>
      <c r="G179" s="794" t="s">
        <v>1976</v>
      </c>
      <c r="H179" s="811"/>
      <c r="I179" s="811"/>
      <c r="J179" s="794"/>
      <c r="K179" s="794"/>
      <c r="L179" s="811">
        <v>106</v>
      </c>
      <c r="M179" s="811">
        <v>0</v>
      </c>
      <c r="N179" s="794"/>
      <c r="O179" s="794">
        <v>0</v>
      </c>
      <c r="P179" s="811"/>
      <c r="Q179" s="811"/>
      <c r="R179" s="799"/>
      <c r="S179" s="812"/>
    </row>
    <row r="180" spans="1:19" ht="14.4" customHeight="1" x14ac:dyDescent="0.3">
      <c r="A180" s="793"/>
      <c r="B180" s="794" t="s">
        <v>2009</v>
      </c>
      <c r="C180" s="794" t="s">
        <v>579</v>
      </c>
      <c r="D180" s="794" t="s">
        <v>1913</v>
      </c>
      <c r="E180" s="794" t="s">
        <v>1924</v>
      </c>
      <c r="F180" s="794" t="s">
        <v>1983</v>
      </c>
      <c r="G180" s="794" t="s">
        <v>1984</v>
      </c>
      <c r="H180" s="811"/>
      <c r="I180" s="811"/>
      <c r="J180" s="794"/>
      <c r="K180" s="794"/>
      <c r="L180" s="811">
        <v>49</v>
      </c>
      <c r="M180" s="811">
        <v>4627.78</v>
      </c>
      <c r="N180" s="794">
        <v>1</v>
      </c>
      <c r="O180" s="794">
        <v>94.444489795918358</v>
      </c>
      <c r="P180" s="811"/>
      <c r="Q180" s="811"/>
      <c r="R180" s="799"/>
      <c r="S180" s="812"/>
    </row>
    <row r="181" spans="1:19" ht="14.4" customHeight="1" x14ac:dyDescent="0.3">
      <c r="A181" s="793"/>
      <c r="B181" s="794" t="s">
        <v>2009</v>
      </c>
      <c r="C181" s="794" t="s">
        <v>579</v>
      </c>
      <c r="D181" s="794" t="s">
        <v>1913</v>
      </c>
      <c r="E181" s="794" t="s">
        <v>1924</v>
      </c>
      <c r="F181" s="794" t="s">
        <v>1987</v>
      </c>
      <c r="G181" s="794" t="s">
        <v>1988</v>
      </c>
      <c r="H181" s="811"/>
      <c r="I181" s="811"/>
      <c r="J181" s="794"/>
      <c r="K181" s="794"/>
      <c r="L181" s="811">
        <v>7</v>
      </c>
      <c r="M181" s="811">
        <v>676.67</v>
      </c>
      <c r="N181" s="794">
        <v>1</v>
      </c>
      <c r="O181" s="794">
        <v>96.667142857142849</v>
      </c>
      <c r="P181" s="811"/>
      <c r="Q181" s="811"/>
      <c r="R181" s="799"/>
      <c r="S181" s="812"/>
    </row>
    <row r="182" spans="1:19" ht="14.4" customHeight="1" x14ac:dyDescent="0.3">
      <c r="A182" s="793"/>
      <c r="B182" s="794" t="s">
        <v>2009</v>
      </c>
      <c r="C182" s="794" t="s">
        <v>579</v>
      </c>
      <c r="D182" s="794" t="s">
        <v>1913</v>
      </c>
      <c r="E182" s="794" t="s">
        <v>1924</v>
      </c>
      <c r="F182" s="794" t="s">
        <v>1995</v>
      </c>
      <c r="G182" s="794" t="s">
        <v>1996</v>
      </c>
      <c r="H182" s="811"/>
      <c r="I182" s="811"/>
      <c r="J182" s="794"/>
      <c r="K182" s="794"/>
      <c r="L182" s="811">
        <v>9</v>
      </c>
      <c r="M182" s="811">
        <v>1050</v>
      </c>
      <c r="N182" s="794">
        <v>1</v>
      </c>
      <c r="O182" s="794">
        <v>116.66666666666667</v>
      </c>
      <c r="P182" s="811"/>
      <c r="Q182" s="811"/>
      <c r="R182" s="799"/>
      <c r="S182" s="812"/>
    </row>
    <row r="183" spans="1:19" ht="14.4" customHeight="1" x14ac:dyDescent="0.3">
      <c r="A183" s="793"/>
      <c r="B183" s="794" t="s">
        <v>2009</v>
      </c>
      <c r="C183" s="794" t="s">
        <v>579</v>
      </c>
      <c r="D183" s="794" t="s">
        <v>1913</v>
      </c>
      <c r="E183" s="794" t="s">
        <v>1924</v>
      </c>
      <c r="F183" s="794" t="s">
        <v>1925</v>
      </c>
      <c r="G183" s="794" t="s">
        <v>1926</v>
      </c>
      <c r="H183" s="811"/>
      <c r="I183" s="811"/>
      <c r="J183" s="794"/>
      <c r="K183" s="794"/>
      <c r="L183" s="811">
        <v>108</v>
      </c>
      <c r="M183" s="811">
        <v>37200</v>
      </c>
      <c r="N183" s="794">
        <v>1</v>
      </c>
      <c r="O183" s="794">
        <v>344.44444444444446</v>
      </c>
      <c r="P183" s="811"/>
      <c r="Q183" s="811"/>
      <c r="R183" s="799"/>
      <c r="S183" s="812"/>
    </row>
    <row r="184" spans="1:19" ht="14.4" customHeight="1" x14ac:dyDescent="0.3">
      <c r="A184" s="793"/>
      <c r="B184" s="794" t="s">
        <v>2009</v>
      </c>
      <c r="C184" s="794" t="s">
        <v>579</v>
      </c>
      <c r="D184" s="794" t="s">
        <v>1154</v>
      </c>
      <c r="E184" s="794" t="s">
        <v>1924</v>
      </c>
      <c r="F184" s="794" t="s">
        <v>1948</v>
      </c>
      <c r="G184" s="794" t="s">
        <v>1949</v>
      </c>
      <c r="H184" s="811"/>
      <c r="I184" s="811"/>
      <c r="J184" s="794"/>
      <c r="K184" s="794"/>
      <c r="L184" s="811"/>
      <c r="M184" s="811"/>
      <c r="N184" s="794"/>
      <c r="O184" s="794"/>
      <c r="P184" s="811">
        <v>31</v>
      </c>
      <c r="Q184" s="811">
        <v>3616.6800000000003</v>
      </c>
      <c r="R184" s="799"/>
      <c r="S184" s="812">
        <v>116.66709677419355</v>
      </c>
    </row>
    <row r="185" spans="1:19" ht="14.4" customHeight="1" x14ac:dyDescent="0.3">
      <c r="A185" s="793"/>
      <c r="B185" s="794" t="s">
        <v>2009</v>
      </c>
      <c r="C185" s="794" t="s">
        <v>579</v>
      </c>
      <c r="D185" s="794" t="s">
        <v>1154</v>
      </c>
      <c r="E185" s="794" t="s">
        <v>1924</v>
      </c>
      <c r="F185" s="794" t="s">
        <v>1952</v>
      </c>
      <c r="G185" s="794" t="s">
        <v>1953</v>
      </c>
      <c r="H185" s="811"/>
      <c r="I185" s="811"/>
      <c r="J185" s="794"/>
      <c r="K185" s="794"/>
      <c r="L185" s="811"/>
      <c r="M185" s="811"/>
      <c r="N185" s="794"/>
      <c r="O185" s="794"/>
      <c r="P185" s="811">
        <v>15</v>
      </c>
      <c r="Q185" s="811">
        <v>3166.67</v>
      </c>
      <c r="R185" s="799"/>
      <c r="S185" s="812">
        <v>211.11133333333333</v>
      </c>
    </row>
    <row r="186" spans="1:19" ht="14.4" customHeight="1" x14ac:dyDescent="0.3">
      <c r="A186" s="793"/>
      <c r="B186" s="794" t="s">
        <v>2009</v>
      </c>
      <c r="C186" s="794" t="s">
        <v>579</v>
      </c>
      <c r="D186" s="794" t="s">
        <v>1154</v>
      </c>
      <c r="E186" s="794" t="s">
        <v>1924</v>
      </c>
      <c r="F186" s="794" t="s">
        <v>1954</v>
      </c>
      <c r="G186" s="794" t="s">
        <v>1955</v>
      </c>
      <c r="H186" s="811"/>
      <c r="I186" s="811"/>
      <c r="J186" s="794"/>
      <c r="K186" s="794"/>
      <c r="L186" s="811"/>
      <c r="M186" s="811"/>
      <c r="N186" s="794"/>
      <c r="O186" s="794"/>
      <c r="P186" s="811">
        <v>3</v>
      </c>
      <c r="Q186" s="811">
        <v>1750</v>
      </c>
      <c r="R186" s="799"/>
      <c r="S186" s="812">
        <v>583.33333333333337</v>
      </c>
    </row>
    <row r="187" spans="1:19" ht="14.4" customHeight="1" x14ac:dyDescent="0.3">
      <c r="A187" s="793"/>
      <c r="B187" s="794" t="s">
        <v>2009</v>
      </c>
      <c r="C187" s="794" t="s">
        <v>579</v>
      </c>
      <c r="D187" s="794" t="s">
        <v>1154</v>
      </c>
      <c r="E187" s="794" t="s">
        <v>1924</v>
      </c>
      <c r="F187" s="794" t="s">
        <v>1961</v>
      </c>
      <c r="G187" s="794" t="s">
        <v>1962</v>
      </c>
      <c r="H187" s="811"/>
      <c r="I187" s="811"/>
      <c r="J187" s="794"/>
      <c r="K187" s="794"/>
      <c r="L187" s="811"/>
      <c r="M187" s="811"/>
      <c r="N187" s="794"/>
      <c r="O187" s="794"/>
      <c r="P187" s="811">
        <v>19</v>
      </c>
      <c r="Q187" s="811">
        <v>950</v>
      </c>
      <c r="R187" s="799"/>
      <c r="S187" s="812">
        <v>50</v>
      </c>
    </row>
    <row r="188" spans="1:19" ht="14.4" customHeight="1" x14ac:dyDescent="0.3">
      <c r="A188" s="793"/>
      <c r="B188" s="794" t="s">
        <v>2009</v>
      </c>
      <c r="C188" s="794" t="s">
        <v>579</v>
      </c>
      <c r="D188" s="794" t="s">
        <v>1154</v>
      </c>
      <c r="E188" s="794" t="s">
        <v>1924</v>
      </c>
      <c r="F188" s="794" t="s">
        <v>1975</v>
      </c>
      <c r="G188" s="794" t="s">
        <v>1976</v>
      </c>
      <c r="H188" s="811"/>
      <c r="I188" s="811"/>
      <c r="J188" s="794"/>
      <c r="K188" s="794"/>
      <c r="L188" s="811"/>
      <c r="M188" s="811"/>
      <c r="N188" s="794"/>
      <c r="O188" s="794"/>
      <c r="P188" s="811">
        <v>75</v>
      </c>
      <c r="Q188" s="811">
        <v>0</v>
      </c>
      <c r="R188" s="799"/>
      <c r="S188" s="812">
        <v>0</v>
      </c>
    </row>
    <row r="189" spans="1:19" ht="14.4" customHeight="1" x14ac:dyDescent="0.3">
      <c r="A189" s="793"/>
      <c r="B189" s="794" t="s">
        <v>2009</v>
      </c>
      <c r="C189" s="794" t="s">
        <v>579</v>
      </c>
      <c r="D189" s="794" t="s">
        <v>1154</v>
      </c>
      <c r="E189" s="794" t="s">
        <v>1924</v>
      </c>
      <c r="F189" s="794" t="s">
        <v>1983</v>
      </c>
      <c r="G189" s="794" t="s">
        <v>1984</v>
      </c>
      <c r="H189" s="811"/>
      <c r="I189" s="811"/>
      <c r="J189" s="794"/>
      <c r="K189" s="794"/>
      <c r="L189" s="811"/>
      <c r="M189" s="811"/>
      <c r="N189" s="794"/>
      <c r="O189" s="794"/>
      <c r="P189" s="811">
        <v>13</v>
      </c>
      <c r="Q189" s="811">
        <v>1227.77</v>
      </c>
      <c r="R189" s="799"/>
      <c r="S189" s="812">
        <v>94.443846153846152</v>
      </c>
    </row>
    <row r="190" spans="1:19" ht="14.4" customHeight="1" x14ac:dyDescent="0.3">
      <c r="A190" s="793"/>
      <c r="B190" s="794" t="s">
        <v>2009</v>
      </c>
      <c r="C190" s="794" t="s">
        <v>579</v>
      </c>
      <c r="D190" s="794" t="s">
        <v>1154</v>
      </c>
      <c r="E190" s="794" t="s">
        <v>1924</v>
      </c>
      <c r="F190" s="794" t="s">
        <v>1987</v>
      </c>
      <c r="G190" s="794" t="s">
        <v>1988</v>
      </c>
      <c r="H190" s="811"/>
      <c r="I190" s="811"/>
      <c r="J190" s="794"/>
      <c r="K190" s="794"/>
      <c r="L190" s="811"/>
      <c r="M190" s="811"/>
      <c r="N190" s="794"/>
      <c r="O190" s="794"/>
      <c r="P190" s="811">
        <v>3</v>
      </c>
      <c r="Q190" s="811">
        <v>290.01</v>
      </c>
      <c r="R190" s="799"/>
      <c r="S190" s="812">
        <v>96.67</v>
      </c>
    </row>
    <row r="191" spans="1:19" ht="14.4" customHeight="1" x14ac:dyDescent="0.3">
      <c r="A191" s="793"/>
      <c r="B191" s="794" t="s">
        <v>2009</v>
      </c>
      <c r="C191" s="794" t="s">
        <v>579</v>
      </c>
      <c r="D191" s="794" t="s">
        <v>1154</v>
      </c>
      <c r="E191" s="794" t="s">
        <v>1924</v>
      </c>
      <c r="F191" s="794" t="s">
        <v>1995</v>
      </c>
      <c r="G191" s="794" t="s">
        <v>1996</v>
      </c>
      <c r="H191" s="811"/>
      <c r="I191" s="811"/>
      <c r="J191" s="794"/>
      <c r="K191" s="794"/>
      <c r="L191" s="811"/>
      <c r="M191" s="811"/>
      <c r="N191" s="794"/>
      <c r="O191" s="794"/>
      <c r="P191" s="811">
        <v>7</v>
      </c>
      <c r="Q191" s="811">
        <v>816.66000000000008</v>
      </c>
      <c r="R191" s="799"/>
      <c r="S191" s="812">
        <v>116.6657142857143</v>
      </c>
    </row>
    <row r="192" spans="1:19" ht="14.4" customHeight="1" x14ac:dyDescent="0.3">
      <c r="A192" s="793"/>
      <c r="B192" s="794" t="s">
        <v>2009</v>
      </c>
      <c r="C192" s="794" t="s">
        <v>579</v>
      </c>
      <c r="D192" s="794" t="s">
        <v>1154</v>
      </c>
      <c r="E192" s="794" t="s">
        <v>1924</v>
      </c>
      <c r="F192" s="794" t="s">
        <v>1925</v>
      </c>
      <c r="G192" s="794" t="s">
        <v>1926</v>
      </c>
      <c r="H192" s="811"/>
      <c r="I192" s="811"/>
      <c r="J192" s="794"/>
      <c r="K192" s="794"/>
      <c r="L192" s="811"/>
      <c r="M192" s="811"/>
      <c r="N192" s="794"/>
      <c r="O192" s="794"/>
      <c r="P192" s="811">
        <v>78</v>
      </c>
      <c r="Q192" s="811">
        <v>26866.670000000002</v>
      </c>
      <c r="R192" s="799"/>
      <c r="S192" s="812">
        <v>344.44448717948723</v>
      </c>
    </row>
    <row r="193" spans="1:19" ht="14.4" customHeight="1" x14ac:dyDescent="0.3">
      <c r="A193" s="793"/>
      <c r="B193" s="794" t="s">
        <v>2009</v>
      </c>
      <c r="C193" s="794" t="s">
        <v>579</v>
      </c>
      <c r="D193" s="794" t="s">
        <v>1155</v>
      </c>
      <c r="E193" s="794" t="s">
        <v>1924</v>
      </c>
      <c r="F193" s="794" t="s">
        <v>1944</v>
      </c>
      <c r="G193" s="794" t="s">
        <v>1945</v>
      </c>
      <c r="H193" s="811"/>
      <c r="I193" s="811"/>
      <c r="J193" s="794"/>
      <c r="K193" s="794"/>
      <c r="L193" s="811">
        <v>4</v>
      </c>
      <c r="M193" s="811">
        <v>311.12</v>
      </c>
      <c r="N193" s="794">
        <v>1</v>
      </c>
      <c r="O193" s="794">
        <v>77.78</v>
      </c>
      <c r="P193" s="811"/>
      <c r="Q193" s="811"/>
      <c r="R193" s="799"/>
      <c r="S193" s="812"/>
    </row>
    <row r="194" spans="1:19" ht="14.4" customHeight="1" x14ac:dyDescent="0.3">
      <c r="A194" s="793"/>
      <c r="B194" s="794" t="s">
        <v>2009</v>
      </c>
      <c r="C194" s="794" t="s">
        <v>579</v>
      </c>
      <c r="D194" s="794" t="s">
        <v>1155</v>
      </c>
      <c r="E194" s="794" t="s">
        <v>1924</v>
      </c>
      <c r="F194" s="794" t="s">
        <v>1948</v>
      </c>
      <c r="G194" s="794" t="s">
        <v>1949</v>
      </c>
      <c r="H194" s="811"/>
      <c r="I194" s="811"/>
      <c r="J194" s="794"/>
      <c r="K194" s="794"/>
      <c r="L194" s="811">
        <v>14</v>
      </c>
      <c r="M194" s="811">
        <v>1633.33</v>
      </c>
      <c r="N194" s="794">
        <v>1</v>
      </c>
      <c r="O194" s="794">
        <v>116.66642857142857</v>
      </c>
      <c r="P194" s="811"/>
      <c r="Q194" s="811"/>
      <c r="R194" s="799"/>
      <c r="S194" s="812"/>
    </row>
    <row r="195" spans="1:19" ht="14.4" customHeight="1" x14ac:dyDescent="0.3">
      <c r="A195" s="793"/>
      <c r="B195" s="794" t="s">
        <v>2009</v>
      </c>
      <c r="C195" s="794" t="s">
        <v>579</v>
      </c>
      <c r="D195" s="794" t="s">
        <v>1155</v>
      </c>
      <c r="E195" s="794" t="s">
        <v>1924</v>
      </c>
      <c r="F195" s="794" t="s">
        <v>1952</v>
      </c>
      <c r="G195" s="794" t="s">
        <v>1953</v>
      </c>
      <c r="H195" s="811"/>
      <c r="I195" s="811"/>
      <c r="J195" s="794"/>
      <c r="K195" s="794"/>
      <c r="L195" s="811">
        <v>4</v>
      </c>
      <c r="M195" s="811">
        <v>844.44</v>
      </c>
      <c r="N195" s="794">
        <v>1</v>
      </c>
      <c r="O195" s="794">
        <v>211.11</v>
      </c>
      <c r="P195" s="811">
        <v>4</v>
      </c>
      <c r="Q195" s="811">
        <v>844.44</v>
      </c>
      <c r="R195" s="799">
        <v>1</v>
      </c>
      <c r="S195" s="812">
        <v>211.11</v>
      </c>
    </row>
    <row r="196" spans="1:19" ht="14.4" customHeight="1" x14ac:dyDescent="0.3">
      <c r="A196" s="793"/>
      <c r="B196" s="794" t="s">
        <v>2009</v>
      </c>
      <c r="C196" s="794" t="s">
        <v>579</v>
      </c>
      <c r="D196" s="794" t="s">
        <v>1155</v>
      </c>
      <c r="E196" s="794" t="s">
        <v>1924</v>
      </c>
      <c r="F196" s="794" t="s">
        <v>1954</v>
      </c>
      <c r="G196" s="794" t="s">
        <v>1955</v>
      </c>
      <c r="H196" s="811"/>
      <c r="I196" s="811"/>
      <c r="J196" s="794"/>
      <c r="K196" s="794"/>
      <c r="L196" s="811">
        <v>5</v>
      </c>
      <c r="M196" s="811">
        <v>2916.67</v>
      </c>
      <c r="N196" s="794">
        <v>1</v>
      </c>
      <c r="O196" s="794">
        <v>583.33400000000006</v>
      </c>
      <c r="P196" s="811">
        <v>2</v>
      </c>
      <c r="Q196" s="811">
        <v>1166.6600000000001</v>
      </c>
      <c r="R196" s="799">
        <v>0.39999725714599182</v>
      </c>
      <c r="S196" s="812">
        <v>583.33000000000004</v>
      </c>
    </row>
    <row r="197" spans="1:19" ht="14.4" customHeight="1" x14ac:dyDescent="0.3">
      <c r="A197" s="793"/>
      <c r="B197" s="794" t="s">
        <v>2009</v>
      </c>
      <c r="C197" s="794" t="s">
        <v>579</v>
      </c>
      <c r="D197" s="794" t="s">
        <v>1155</v>
      </c>
      <c r="E197" s="794" t="s">
        <v>1924</v>
      </c>
      <c r="F197" s="794" t="s">
        <v>1956</v>
      </c>
      <c r="G197" s="794" t="s">
        <v>1957</v>
      </c>
      <c r="H197" s="811"/>
      <c r="I197" s="811"/>
      <c r="J197" s="794"/>
      <c r="K197" s="794"/>
      <c r="L197" s="811">
        <v>1</v>
      </c>
      <c r="M197" s="811">
        <v>466.67</v>
      </c>
      <c r="N197" s="794">
        <v>1</v>
      </c>
      <c r="O197" s="794">
        <v>466.67</v>
      </c>
      <c r="P197" s="811">
        <v>1</v>
      </c>
      <c r="Q197" s="811">
        <v>466.67</v>
      </c>
      <c r="R197" s="799">
        <v>1</v>
      </c>
      <c r="S197" s="812">
        <v>466.67</v>
      </c>
    </row>
    <row r="198" spans="1:19" ht="14.4" customHeight="1" x14ac:dyDescent="0.3">
      <c r="A198" s="793"/>
      <c r="B198" s="794" t="s">
        <v>2009</v>
      </c>
      <c r="C198" s="794" t="s">
        <v>579</v>
      </c>
      <c r="D198" s="794" t="s">
        <v>1155</v>
      </c>
      <c r="E198" s="794" t="s">
        <v>1924</v>
      </c>
      <c r="F198" s="794" t="s">
        <v>1961</v>
      </c>
      <c r="G198" s="794" t="s">
        <v>1962</v>
      </c>
      <c r="H198" s="811"/>
      <c r="I198" s="811"/>
      <c r="J198" s="794"/>
      <c r="K198" s="794"/>
      <c r="L198" s="811">
        <v>19</v>
      </c>
      <c r="M198" s="811">
        <v>950</v>
      </c>
      <c r="N198" s="794">
        <v>1</v>
      </c>
      <c r="O198" s="794">
        <v>50</v>
      </c>
      <c r="P198" s="811">
        <v>1</v>
      </c>
      <c r="Q198" s="811">
        <v>50</v>
      </c>
      <c r="R198" s="799">
        <v>5.2631578947368418E-2</v>
      </c>
      <c r="S198" s="812">
        <v>50</v>
      </c>
    </row>
    <row r="199" spans="1:19" ht="14.4" customHeight="1" x14ac:dyDescent="0.3">
      <c r="A199" s="793"/>
      <c r="B199" s="794" t="s">
        <v>2009</v>
      </c>
      <c r="C199" s="794" t="s">
        <v>579</v>
      </c>
      <c r="D199" s="794" t="s">
        <v>1155</v>
      </c>
      <c r="E199" s="794" t="s">
        <v>1924</v>
      </c>
      <c r="F199" s="794" t="s">
        <v>1975</v>
      </c>
      <c r="G199" s="794" t="s">
        <v>1976</v>
      </c>
      <c r="H199" s="811"/>
      <c r="I199" s="811"/>
      <c r="J199" s="794"/>
      <c r="K199" s="794"/>
      <c r="L199" s="811">
        <v>59</v>
      </c>
      <c r="M199" s="811">
        <v>0</v>
      </c>
      <c r="N199" s="794"/>
      <c r="O199" s="794">
        <v>0</v>
      </c>
      <c r="P199" s="811">
        <v>11</v>
      </c>
      <c r="Q199" s="811">
        <v>0</v>
      </c>
      <c r="R199" s="799"/>
      <c r="S199" s="812">
        <v>0</v>
      </c>
    </row>
    <row r="200" spans="1:19" ht="14.4" customHeight="1" x14ac:dyDescent="0.3">
      <c r="A200" s="793"/>
      <c r="B200" s="794" t="s">
        <v>2009</v>
      </c>
      <c r="C200" s="794" t="s">
        <v>579</v>
      </c>
      <c r="D200" s="794" t="s">
        <v>1155</v>
      </c>
      <c r="E200" s="794" t="s">
        <v>1924</v>
      </c>
      <c r="F200" s="794" t="s">
        <v>1983</v>
      </c>
      <c r="G200" s="794" t="s">
        <v>1984</v>
      </c>
      <c r="H200" s="811"/>
      <c r="I200" s="811"/>
      <c r="J200" s="794"/>
      <c r="K200" s="794"/>
      <c r="L200" s="811">
        <v>26</v>
      </c>
      <c r="M200" s="811">
        <v>2455.54</v>
      </c>
      <c r="N200" s="794">
        <v>1</v>
      </c>
      <c r="O200" s="794">
        <v>94.443846153846152</v>
      </c>
      <c r="P200" s="811">
        <v>8</v>
      </c>
      <c r="Q200" s="811">
        <v>755.55</v>
      </c>
      <c r="R200" s="799">
        <v>0.30769199442892398</v>
      </c>
      <c r="S200" s="812">
        <v>94.443749999999994</v>
      </c>
    </row>
    <row r="201" spans="1:19" ht="14.4" customHeight="1" x14ac:dyDescent="0.3">
      <c r="A201" s="793"/>
      <c r="B201" s="794" t="s">
        <v>2009</v>
      </c>
      <c r="C201" s="794" t="s">
        <v>579</v>
      </c>
      <c r="D201" s="794" t="s">
        <v>1155</v>
      </c>
      <c r="E201" s="794" t="s">
        <v>1924</v>
      </c>
      <c r="F201" s="794" t="s">
        <v>1987</v>
      </c>
      <c r="G201" s="794" t="s">
        <v>1988</v>
      </c>
      <c r="H201" s="811"/>
      <c r="I201" s="811"/>
      <c r="J201" s="794"/>
      <c r="K201" s="794"/>
      <c r="L201" s="811">
        <v>7</v>
      </c>
      <c r="M201" s="811">
        <v>676.67</v>
      </c>
      <c r="N201" s="794">
        <v>1</v>
      </c>
      <c r="O201" s="794">
        <v>96.667142857142849</v>
      </c>
      <c r="P201" s="811"/>
      <c r="Q201" s="811"/>
      <c r="R201" s="799"/>
      <c r="S201" s="812"/>
    </row>
    <row r="202" spans="1:19" ht="14.4" customHeight="1" x14ac:dyDescent="0.3">
      <c r="A202" s="793"/>
      <c r="B202" s="794" t="s">
        <v>2009</v>
      </c>
      <c r="C202" s="794" t="s">
        <v>579</v>
      </c>
      <c r="D202" s="794" t="s">
        <v>1155</v>
      </c>
      <c r="E202" s="794" t="s">
        <v>1924</v>
      </c>
      <c r="F202" s="794" t="s">
        <v>1995</v>
      </c>
      <c r="G202" s="794" t="s">
        <v>1996</v>
      </c>
      <c r="H202" s="811"/>
      <c r="I202" s="811"/>
      <c r="J202" s="794"/>
      <c r="K202" s="794"/>
      <c r="L202" s="811">
        <v>6</v>
      </c>
      <c r="M202" s="811">
        <v>700</v>
      </c>
      <c r="N202" s="794">
        <v>1</v>
      </c>
      <c r="O202" s="794">
        <v>116.66666666666667</v>
      </c>
      <c r="P202" s="811">
        <v>2</v>
      </c>
      <c r="Q202" s="811">
        <v>233.33</v>
      </c>
      <c r="R202" s="799">
        <v>0.33332857142857147</v>
      </c>
      <c r="S202" s="812">
        <v>116.66500000000001</v>
      </c>
    </row>
    <row r="203" spans="1:19" ht="14.4" customHeight="1" x14ac:dyDescent="0.3">
      <c r="A203" s="793"/>
      <c r="B203" s="794" t="s">
        <v>2009</v>
      </c>
      <c r="C203" s="794" t="s">
        <v>579</v>
      </c>
      <c r="D203" s="794" t="s">
        <v>1155</v>
      </c>
      <c r="E203" s="794" t="s">
        <v>1924</v>
      </c>
      <c r="F203" s="794" t="s">
        <v>1925</v>
      </c>
      <c r="G203" s="794" t="s">
        <v>1926</v>
      </c>
      <c r="H203" s="811"/>
      <c r="I203" s="811"/>
      <c r="J203" s="794"/>
      <c r="K203" s="794"/>
      <c r="L203" s="811">
        <v>62</v>
      </c>
      <c r="M203" s="811">
        <v>21355.56</v>
      </c>
      <c r="N203" s="794">
        <v>1</v>
      </c>
      <c r="O203" s="794">
        <v>344.44451612903225</v>
      </c>
      <c r="P203" s="811">
        <v>11</v>
      </c>
      <c r="Q203" s="811">
        <v>3788.89</v>
      </c>
      <c r="R203" s="799">
        <v>0.17741936994393964</v>
      </c>
      <c r="S203" s="812">
        <v>344.44454545454545</v>
      </c>
    </row>
    <row r="204" spans="1:19" ht="14.4" customHeight="1" x14ac:dyDescent="0.3">
      <c r="A204" s="793"/>
      <c r="B204" s="794" t="s">
        <v>2009</v>
      </c>
      <c r="C204" s="794" t="s">
        <v>579</v>
      </c>
      <c r="D204" s="794" t="s">
        <v>1907</v>
      </c>
      <c r="E204" s="794" t="s">
        <v>1924</v>
      </c>
      <c r="F204" s="794" t="s">
        <v>1948</v>
      </c>
      <c r="G204" s="794" t="s">
        <v>1949</v>
      </c>
      <c r="H204" s="811">
        <v>1</v>
      </c>
      <c r="I204" s="811">
        <v>111.11</v>
      </c>
      <c r="J204" s="794"/>
      <c r="K204" s="794">
        <v>111.11</v>
      </c>
      <c r="L204" s="811"/>
      <c r="M204" s="811"/>
      <c r="N204" s="794"/>
      <c r="O204" s="794"/>
      <c r="P204" s="811"/>
      <c r="Q204" s="811"/>
      <c r="R204" s="799"/>
      <c r="S204" s="812"/>
    </row>
    <row r="205" spans="1:19" ht="14.4" customHeight="1" x14ac:dyDescent="0.3">
      <c r="A205" s="793"/>
      <c r="B205" s="794" t="s">
        <v>2009</v>
      </c>
      <c r="C205" s="794" t="s">
        <v>579</v>
      </c>
      <c r="D205" s="794" t="s">
        <v>1907</v>
      </c>
      <c r="E205" s="794" t="s">
        <v>1924</v>
      </c>
      <c r="F205" s="794" t="s">
        <v>1954</v>
      </c>
      <c r="G205" s="794" t="s">
        <v>1955</v>
      </c>
      <c r="H205" s="811">
        <v>1</v>
      </c>
      <c r="I205" s="811">
        <v>583.33000000000004</v>
      </c>
      <c r="J205" s="794"/>
      <c r="K205" s="794">
        <v>583.33000000000004</v>
      </c>
      <c r="L205" s="811"/>
      <c r="M205" s="811"/>
      <c r="N205" s="794"/>
      <c r="O205" s="794"/>
      <c r="P205" s="811"/>
      <c r="Q205" s="811"/>
      <c r="R205" s="799"/>
      <c r="S205" s="812"/>
    </row>
    <row r="206" spans="1:19" ht="14.4" customHeight="1" x14ac:dyDescent="0.3">
      <c r="A206" s="793"/>
      <c r="B206" s="794" t="s">
        <v>2009</v>
      </c>
      <c r="C206" s="794" t="s">
        <v>579</v>
      </c>
      <c r="D206" s="794" t="s">
        <v>1907</v>
      </c>
      <c r="E206" s="794" t="s">
        <v>1924</v>
      </c>
      <c r="F206" s="794" t="s">
        <v>1975</v>
      </c>
      <c r="G206" s="794" t="s">
        <v>1976</v>
      </c>
      <c r="H206" s="811"/>
      <c r="I206" s="811"/>
      <c r="J206" s="794"/>
      <c r="K206" s="794"/>
      <c r="L206" s="811">
        <v>1</v>
      </c>
      <c r="M206" s="811">
        <v>0</v>
      </c>
      <c r="N206" s="794"/>
      <c r="O206" s="794">
        <v>0</v>
      </c>
      <c r="P206" s="811"/>
      <c r="Q206" s="811"/>
      <c r="R206" s="799"/>
      <c r="S206" s="812"/>
    </row>
    <row r="207" spans="1:19" ht="14.4" customHeight="1" x14ac:dyDescent="0.3">
      <c r="A207" s="793"/>
      <c r="B207" s="794" t="s">
        <v>2009</v>
      </c>
      <c r="C207" s="794" t="s">
        <v>579</v>
      </c>
      <c r="D207" s="794" t="s">
        <v>1907</v>
      </c>
      <c r="E207" s="794" t="s">
        <v>1924</v>
      </c>
      <c r="F207" s="794" t="s">
        <v>1995</v>
      </c>
      <c r="G207" s="794" t="s">
        <v>1996</v>
      </c>
      <c r="H207" s="811">
        <v>1</v>
      </c>
      <c r="I207" s="811">
        <v>116.67</v>
      </c>
      <c r="J207" s="794"/>
      <c r="K207" s="794">
        <v>116.67</v>
      </c>
      <c r="L207" s="811"/>
      <c r="M207" s="811"/>
      <c r="N207" s="794"/>
      <c r="O207" s="794"/>
      <c r="P207" s="811"/>
      <c r="Q207" s="811"/>
      <c r="R207" s="799"/>
      <c r="S207" s="812"/>
    </row>
    <row r="208" spans="1:19" ht="14.4" customHeight="1" x14ac:dyDescent="0.3">
      <c r="A208" s="793"/>
      <c r="B208" s="794" t="s">
        <v>2009</v>
      </c>
      <c r="C208" s="794" t="s">
        <v>579</v>
      </c>
      <c r="D208" s="794" t="s">
        <v>1907</v>
      </c>
      <c r="E208" s="794" t="s">
        <v>1924</v>
      </c>
      <c r="F208" s="794" t="s">
        <v>1925</v>
      </c>
      <c r="G208" s="794" t="s">
        <v>1926</v>
      </c>
      <c r="H208" s="811">
        <v>1</v>
      </c>
      <c r="I208" s="811">
        <v>327.78</v>
      </c>
      <c r="J208" s="794"/>
      <c r="K208" s="794">
        <v>327.78</v>
      </c>
      <c r="L208" s="811"/>
      <c r="M208" s="811"/>
      <c r="N208" s="794"/>
      <c r="O208" s="794"/>
      <c r="P208" s="811"/>
      <c r="Q208" s="811"/>
      <c r="R208" s="799"/>
      <c r="S208" s="812"/>
    </row>
    <row r="209" spans="1:19" ht="14.4" customHeight="1" x14ac:dyDescent="0.3">
      <c r="A209" s="793"/>
      <c r="B209" s="794" t="s">
        <v>2009</v>
      </c>
      <c r="C209" s="794" t="s">
        <v>579</v>
      </c>
      <c r="D209" s="794" t="s">
        <v>1156</v>
      </c>
      <c r="E209" s="794" t="s">
        <v>1924</v>
      </c>
      <c r="F209" s="794" t="s">
        <v>1944</v>
      </c>
      <c r="G209" s="794" t="s">
        <v>1945</v>
      </c>
      <c r="H209" s="811">
        <v>20</v>
      </c>
      <c r="I209" s="811">
        <v>1555.56</v>
      </c>
      <c r="J209" s="794">
        <v>2.2222285714285714</v>
      </c>
      <c r="K209" s="794">
        <v>77.777999999999992</v>
      </c>
      <c r="L209" s="811">
        <v>9</v>
      </c>
      <c r="M209" s="811">
        <v>700</v>
      </c>
      <c r="N209" s="794">
        <v>1</v>
      </c>
      <c r="O209" s="794">
        <v>77.777777777777771</v>
      </c>
      <c r="P209" s="811">
        <v>2</v>
      </c>
      <c r="Q209" s="811">
        <v>155.56</v>
      </c>
      <c r="R209" s="799">
        <v>0.22222857142857144</v>
      </c>
      <c r="S209" s="812">
        <v>77.78</v>
      </c>
    </row>
    <row r="210" spans="1:19" ht="14.4" customHeight="1" x14ac:dyDescent="0.3">
      <c r="A210" s="793"/>
      <c r="B210" s="794" t="s">
        <v>2009</v>
      </c>
      <c r="C210" s="794" t="s">
        <v>579</v>
      </c>
      <c r="D210" s="794" t="s">
        <v>1156</v>
      </c>
      <c r="E210" s="794" t="s">
        <v>1924</v>
      </c>
      <c r="F210" s="794" t="s">
        <v>1948</v>
      </c>
      <c r="G210" s="794" t="s">
        <v>1949</v>
      </c>
      <c r="H210" s="811">
        <v>32</v>
      </c>
      <c r="I210" s="811">
        <v>3555.5599999999995</v>
      </c>
      <c r="J210" s="794">
        <v>1.3250501240990702</v>
      </c>
      <c r="K210" s="794">
        <v>111.11124999999998</v>
      </c>
      <c r="L210" s="811">
        <v>23</v>
      </c>
      <c r="M210" s="811">
        <v>2683.34</v>
      </c>
      <c r="N210" s="794">
        <v>1</v>
      </c>
      <c r="O210" s="794">
        <v>116.66695652173914</v>
      </c>
      <c r="P210" s="811">
        <v>22</v>
      </c>
      <c r="Q210" s="811">
        <v>2566.67</v>
      </c>
      <c r="R210" s="799">
        <v>0.9565206049177517</v>
      </c>
      <c r="S210" s="812">
        <v>116.66681818181819</v>
      </c>
    </row>
    <row r="211" spans="1:19" ht="14.4" customHeight="1" x14ac:dyDescent="0.3">
      <c r="A211" s="793"/>
      <c r="B211" s="794" t="s">
        <v>2009</v>
      </c>
      <c r="C211" s="794" t="s">
        <v>579</v>
      </c>
      <c r="D211" s="794" t="s">
        <v>1156</v>
      </c>
      <c r="E211" s="794" t="s">
        <v>1924</v>
      </c>
      <c r="F211" s="794" t="s">
        <v>1952</v>
      </c>
      <c r="G211" s="794" t="s">
        <v>1953</v>
      </c>
      <c r="H211" s="811">
        <v>23</v>
      </c>
      <c r="I211" s="811">
        <v>4293.34</v>
      </c>
      <c r="J211" s="794">
        <v>1.4526414800679401</v>
      </c>
      <c r="K211" s="794">
        <v>186.66695652173914</v>
      </c>
      <c r="L211" s="811">
        <v>14</v>
      </c>
      <c r="M211" s="811">
        <v>2955.5400000000004</v>
      </c>
      <c r="N211" s="794">
        <v>1</v>
      </c>
      <c r="O211" s="794">
        <v>211.11000000000004</v>
      </c>
      <c r="P211" s="811">
        <v>15</v>
      </c>
      <c r="Q211" s="811">
        <v>3166.66</v>
      </c>
      <c r="R211" s="799">
        <v>1.0714319549050255</v>
      </c>
      <c r="S211" s="812">
        <v>211.11066666666665</v>
      </c>
    </row>
    <row r="212" spans="1:19" ht="14.4" customHeight="1" x14ac:dyDescent="0.3">
      <c r="A212" s="793"/>
      <c r="B212" s="794" t="s">
        <v>2009</v>
      </c>
      <c r="C212" s="794" t="s">
        <v>579</v>
      </c>
      <c r="D212" s="794" t="s">
        <v>1156</v>
      </c>
      <c r="E212" s="794" t="s">
        <v>1924</v>
      </c>
      <c r="F212" s="794" t="s">
        <v>1954</v>
      </c>
      <c r="G212" s="794" t="s">
        <v>1955</v>
      </c>
      <c r="H212" s="811">
        <v>15</v>
      </c>
      <c r="I212" s="811">
        <v>8750</v>
      </c>
      <c r="J212" s="794">
        <v>2.1428588921297078</v>
      </c>
      <c r="K212" s="794">
        <v>583.33333333333337</v>
      </c>
      <c r="L212" s="811">
        <v>7</v>
      </c>
      <c r="M212" s="811">
        <v>4083.33</v>
      </c>
      <c r="N212" s="794">
        <v>1</v>
      </c>
      <c r="O212" s="794">
        <v>583.33285714285716</v>
      </c>
      <c r="P212" s="811">
        <v>3</v>
      </c>
      <c r="Q212" s="811">
        <v>1750</v>
      </c>
      <c r="R212" s="799">
        <v>0.42857177842594157</v>
      </c>
      <c r="S212" s="812">
        <v>583.33333333333337</v>
      </c>
    </row>
    <row r="213" spans="1:19" ht="14.4" customHeight="1" x14ac:dyDescent="0.3">
      <c r="A213" s="793"/>
      <c r="B213" s="794" t="s">
        <v>2009</v>
      </c>
      <c r="C213" s="794" t="s">
        <v>579</v>
      </c>
      <c r="D213" s="794" t="s">
        <v>1156</v>
      </c>
      <c r="E213" s="794" t="s">
        <v>1924</v>
      </c>
      <c r="F213" s="794" t="s">
        <v>1956</v>
      </c>
      <c r="G213" s="794" t="s">
        <v>1957</v>
      </c>
      <c r="H213" s="811">
        <v>4</v>
      </c>
      <c r="I213" s="811">
        <v>1866.67</v>
      </c>
      <c r="J213" s="794">
        <v>1.9999892857908157</v>
      </c>
      <c r="K213" s="794">
        <v>466.66750000000002</v>
      </c>
      <c r="L213" s="811">
        <v>2</v>
      </c>
      <c r="M213" s="811">
        <v>933.34</v>
      </c>
      <c r="N213" s="794">
        <v>1</v>
      </c>
      <c r="O213" s="794">
        <v>466.67</v>
      </c>
      <c r="P213" s="811">
        <v>1</v>
      </c>
      <c r="Q213" s="811">
        <v>466.67</v>
      </c>
      <c r="R213" s="799">
        <v>0.5</v>
      </c>
      <c r="S213" s="812">
        <v>466.67</v>
      </c>
    </row>
    <row r="214" spans="1:19" ht="14.4" customHeight="1" x14ac:dyDescent="0.3">
      <c r="A214" s="793"/>
      <c r="B214" s="794" t="s">
        <v>2009</v>
      </c>
      <c r="C214" s="794" t="s">
        <v>579</v>
      </c>
      <c r="D214" s="794" t="s">
        <v>1156</v>
      </c>
      <c r="E214" s="794" t="s">
        <v>1924</v>
      </c>
      <c r="F214" s="794" t="s">
        <v>1961</v>
      </c>
      <c r="G214" s="794" t="s">
        <v>1962</v>
      </c>
      <c r="H214" s="811">
        <v>22</v>
      </c>
      <c r="I214" s="811">
        <v>1100</v>
      </c>
      <c r="J214" s="794">
        <v>1.4666666666666666</v>
      </c>
      <c r="K214" s="794">
        <v>50</v>
      </c>
      <c r="L214" s="811">
        <v>15</v>
      </c>
      <c r="M214" s="811">
        <v>750</v>
      </c>
      <c r="N214" s="794">
        <v>1</v>
      </c>
      <c r="O214" s="794">
        <v>50</v>
      </c>
      <c r="P214" s="811">
        <v>12</v>
      </c>
      <c r="Q214" s="811">
        <v>600</v>
      </c>
      <c r="R214" s="799">
        <v>0.8</v>
      </c>
      <c r="S214" s="812">
        <v>50</v>
      </c>
    </row>
    <row r="215" spans="1:19" ht="14.4" customHeight="1" x14ac:dyDescent="0.3">
      <c r="A215" s="793"/>
      <c r="B215" s="794" t="s">
        <v>2009</v>
      </c>
      <c r="C215" s="794" t="s">
        <v>579</v>
      </c>
      <c r="D215" s="794" t="s">
        <v>1156</v>
      </c>
      <c r="E215" s="794" t="s">
        <v>1924</v>
      </c>
      <c r="F215" s="794" t="s">
        <v>2010</v>
      </c>
      <c r="G215" s="794" t="s">
        <v>2011</v>
      </c>
      <c r="H215" s="811">
        <v>2</v>
      </c>
      <c r="I215" s="811">
        <v>0</v>
      </c>
      <c r="J215" s="794"/>
      <c r="K215" s="794">
        <v>0</v>
      </c>
      <c r="L215" s="811"/>
      <c r="M215" s="811"/>
      <c r="N215" s="794"/>
      <c r="O215" s="794"/>
      <c r="P215" s="811"/>
      <c r="Q215" s="811"/>
      <c r="R215" s="799"/>
      <c r="S215" s="812"/>
    </row>
    <row r="216" spans="1:19" ht="14.4" customHeight="1" x14ac:dyDescent="0.3">
      <c r="A216" s="793"/>
      <c r="B216" s="794" t="s">
        <v>2009</v>
      </c>
      <c r="C216" s="794" t="s">
        <v>579</v>
      </c>
      <c r="D216" s="794" t="s">
        <v>1156</v>
      </c>
      <c r="E216" s="794" t="s">
        <v>1924</v>
      </c>
      <c r="F216" s="794" t="s">
        <v>1975</v>
      </c>
      <c r="G216" s="794" t="s">
        <v>1976</v>
      </c>
      <c r="H216" s="811">
        <v>124</v>
      </c>
      <c r="I216" s="811">
        <v>0</v>
      </c>
      <c r="J216" s="794"/>
      <c r="K216" s="794">
        <v>0</v>
      </c>
      <c r="L216" s="811">
        <v>73</v>
      </c>
      <c r="M216" s="811">
        <v>0</v>
      </c>
      <c r="N216" s="794"/>
      <c r="O216" s="794">
        <v>0</v>
      </c>
      <c r="P216" s="811">
        <v>58</v>
      </c>
      <c r="Q216" s="811">
        <v>0</v>
      </c>
      <c r="R216" s="799"/>
      <c r="S216" s="812">
        <v>0</v>
      </c>
    </row>
    <row r="217" spans="1:19" ht="14.4" customHeight="1" x14ac:dyDescent="0.3">
      <c r="A217" s="793"/>
      <c r="B217" s="794" t="s">
        <v>2009</v>
      </c>
      <c r="C217" s="794" t="s">
        <v>579</v>
      </c>
      <c r="D217" s="794" t="s">
        <v>1156</v>
      </c>
      <c r="E217" s="794" t="s">
        <v>1924</v>
      </c>
      <c r="F217" s="794" t="s">
        <v>1979</v>
      </c>
      <c r="G217" s="794" t="s">
        <v>1980</v>
      </c>
      <c r="H217" s="811"/>
      <c r="I217" s="811"/>
      <c r="J217" s="794"/>
      <c r="K217" s="794"/>
      <c r="L217" s="811">
        <v>1</v>
      </c>
      <c r="M217" s="811">
        <v>77.78</v>
      </c>
      <c r="N217" s="794">
        <v>1</v>
      </c>
      <c r="O217" s="794">
        <v>77.78</v>
      </c>
      <c r="P217" s="811"/>
      <c r="Q217" s="811"/>
      <c r="R217" s="799"/>
      <c r="S217" s="812"/>
    </row>
    <row r="218" spans="1:19" ht="14.4" customHeight="1" x14ac:dyDescent="0.3">
      <c r="A218" s="793"/>
      <c r="B218" s="794" t="s">
        <v>2009</v>
      </c>
      <c r="C218" s="794" t="s">
        <v>579</v>
      </c>
      <c r="D218" s="794" t="s">
        <v>1156</v>
      </c>
      <c r="E218" s="794" t="s">
        <v>1924</v>
      </c>
      <c r="F218" s="794" t="s">
        <v>1983</v>
      </c>
      <c r="G218" s="794" t="s">
        <v>1984</v>
      </c>
      <c r="H218" s="811">
        <v>47</v>
      </c>
      <c r="I218" s="811">
        <v>4177.7700000000004</v>
      </c>
      <c r="J218" s="794">
        <v>2.1064421957011694</v>
      </c>
      <c r="K218" s="794">
        <v>88.88872340425533</v>
      </c>
      <c r="L218" s="811">
        <v>21</v>
      </c>
      <c r="M218" s="811">
        <v>1983.33</v>
      </c>
      <c r="N218" s="794">
        <v>1</v>
      </c>
      <c r="O218" s="794">
        <v>94.444285714285712</v>
      </c>
      <c r="P218" s="811">
        <v>15</v>
      </c>
      <c r="Q218" s="811">
        <v>1416.6599999999999</v>
      </c>
      <c r="R218" s="799">
        <v>0.71428355341773675</v>
      </c>
      <c r="S218" s="812">
        <v>94.443999999999988</v>
      </c>
    </row>
    <row r="219" spans="1:19" ht="14.4" customHeight="1" x14ac:dyDescent="0.3">
      <c r="A219" s="793"/>
      <c r="B219" s="794" t="s">
        <v>2009</v>
      </c>
      <c r="C219" s="794" t="s">
        <v>579</v>
      </c>
      <c r="D219" s="794" t="s">
        <v>1156</v>
      </c>
      <c r="E219" s="794" t="s">
        <v>1924</v>
      </c>
      <c r="F219" s="794" t="s">
        <v>1987</v>
      </c>
      <c r="G219" s="794" t="s">
        <v>1988</v>
      </c>
      <c r="H219" s="811">
        <v>5</v>
      </c>
      <c r="I219" s="811">
        <v>483.34000000000003</v>
      </c>
      <c r="J219" s="794">
        <v>1.6666321850970658</v>
      </c>
      <c r="K219" s="794">
        <v>96.668000000000006</v>
      </c>
      <c r="L219" s="811">
        <v>3</v>
      </c>
      <c r="M219" s="811">
        <v>290.01</v>
      </c>
      <c r="N219" s="794">
        <v>1</v>
      </c>
      <c r="O219" s="794">
        <v>96.67</v>
      </c>
      <c r="P219" s="811">
        <v>1</v>
      </c>
      <c r="Q219" s="811">
        <v>96.67</v>
      </c>
      <c r="R219" s="799">
        <v>0.33333333333333337</v>
      </c>
      <c r="S219" s="812">
        <v>96.67</v>
      </c>
    </row>
    <row r="220" spans="1:19" ht="14.4" customHeight="1" x14ac:dyDescent="0.3">
      <c r="A220" s="793"/>
      <c r="B220" s="794" t="s">
        <v>2009</v>
      </c>
      <c r="C220" s="794" t="s">
        <v>579</v>
      </c>
      <c r="D220" s="794" t="s">
        <v>1156</v>
      </c>
      <c r="E220" s="794" t="s">
        <v>1924</v>
      </c>
      <c r="F220" s="794" t="s">
        <v>1995</v>
      </c>
      <c r="G220" s="794" t="s">
        <v>1996</v>
      </c>
      <c r="H220" s="811">
        <v>9</v>
      </c>
      <c r="I220" s="811">
        <v>1050.01</v>
      </c>
      <c r="J220" s="794">
        <v>1.4999928572448966</v>
      </c>
      <c r="K220" s="794">
        <v>116.66777777777777</v>
      </c>
      <c r="L220" s="811">
        <v>6</v>
      </c>
      <c r="M220" s="811">
        <v>700.01</v>
      </c>
      <c r="N220" s="794">
        <v>1</v>
      </c>
      <c r="O220" s="794">
        <v>116.66833333333334</v>
      </c>
      <c r="P220" s="811">
        <v>5</v>
      </c>
      <c r="Q220" s="811">
        <v>583.34</v>
      </c>
      <c r="R220" s="799">
        <v>0.83333095241496558</v>
      </c>
      <c r="S220" s="812">
        <v>116.66800000000001</v>
      </c>
    </row>
    <row r="221" spans="1:19" ht="14.4" customHeight="1" x14ac:dyDescent="0.3">
      <c r="A221" s="793"/>
      <c r="B221" s="794" t="s">
        <v>2009</v>
      </c>
      <c r="C221" s="794" t="s">
        <v>579</v>
      </c>
      <c r="D221" s="794" t="s">
        <v>1156</v>
      </c>
      <c r="E221" s="794" t="s">
        <v>1924</v>
      </c>
      <c r="F221" s="794" t="s">
        <v>1925</v>
      </c>
      <c r="G221" s="794" t="s">
        <v>1926</v>
      </c>
      <c r="H221" s="811">
        <v>130</v>
      </c>
      <c r="I221" s="811">
        <v>42611.11</v>
      </c>
      <c r="J221" s="794">
        <v>1.606619279984858</v>
      </c>
      <c r="K221" s="794">
        <v>327.77776923076925</v>
      </c>
      <c r="L221" s="811">
        <v>77</v>
      </c>
      <c r="M221" s="811">
        <v>26522.22</v>
      </c>
      <c r="N221" s="794">
        <v>1</v>
      </c>
      <c r="O221" s="794">
        <v>344.44441558441559</v>
      </c>
      <c r="P221" s="811">
        <v>63</v>
      </c>
      <c r="Q221" s="811">
        <v>21700</v>
      </c>
      <c r="R221" s="799">
        <v>0.81818188673497161</v>
      </c>
      <c r="S221" s="812">
        <v>344.44444444444446</v>
      </c>
    </row>
    <row r="222" spans="1:19" ht="14.4" customHeight="1" x14ac:dyDescent="0.3">
      <c r="A222" s="793"/>
      <c r="B222" s="794" t="s">
        <v>2009</v>
      </c>
      <c r="C222" s="794" t="s">
        <v>579</v>
      </c>
      <c r="D222" s="794" t="s">
        <v>1914</v>
      </c>
      <c r="E222" s="794" t="s">
        <v>1924</v>
      </c>
      <c r="F222" s="794" t="s">
        <v>1944</v>
      </c>
      <c r="G222" s="794" t="s">
        <v>1945</v>
      </c>
      <c r="H222" s="811"/>
      <c r="I222" s="811"/>
      <c r="J222" s="794"/>
      <c r="K222" s="794"/>
      <c r="L222" s="811">
        <v>2</v>
      </c>
      <c r="M222" s="811">
        <v>155.56</v>
      </c>
      <c r="N222" s="794">
        <v>1</v>
      </c>
      <c r="O222" s="794">
        <v>77.78</v>
      </c>
      <c r="P222" s="811"/>
      <c r="Q222" s="811"/>
      <c r="R222" s="799"/>
      <c r="S222" s="812"/>
    </row>
    <row r="223" spans="1:19" ht="14.4" customHeight="1" x14ac:dyDescent="0.3">
      <c r="A223" s="793"/>
      <c r="B223" s="794" t="s">
        <v>2009</v>
      </c>
      <c r="C223" s="794" t="s">
        <v>579</v>
      </c>
      <c r="D223" s="794" t="s">
        <v>1914</v>
      </c>
      <c r="E223" s="794" t="s">
        <v>1924</v>
      </c>
      <c r="F223" s="794" t="s">
        <v>1948</v>
      </c>
      <c r="G223" s="794" t="s">
        <v>1949</v>
      </c>
      <c r="H223" s="811">
        <v>11</v>
      </c>
      <c r="I223" s="811">
        <v>1222.2099999999998</v>
      </c>
      <c r="J223" s="794">
        <v>0.28313657718431751</v>
      </c>
      <c r="K223" s="794">
        <v>111.10999999999999</v>
      </c>
      <c r="L223" s="811">
        <v>37</v>
      </c>
      <c r="M223" s="811">
        <v>4316.68</v>
      </c>
      <c r="N223" s="794">
        <v>1</v>
      </c>
      <c r="O223" s="794">
        <v>116.66702702702703</v>
      </c>
      <c r="P223" s="811"/>
      <c r="Q223" s="811"/>
      <c r="R223" s="799"/>
      <c r="S223" s="812"/>
    </row>
    <row r="224" spans="1:19" ht="14.4" customHeight="1" x14ac:dyDescent="0.3">
      <c r="A224" s="793"/>
      <c r="B224" s="794" t="s">
        <v>2009</v>
      </c>
      <c r="C224" s="794" t="s">
        <v>579</v>
      </c>
      <c r="D224" s="794" t="s">
        <v>1914</v>
      </c>
      <c r="E224" s="794" t="s">
        <v>1924</v>
      </c>
      <c r="F224" s="794" t="s">
        <v>1954</v>
      </c>
      <c r="G224" s="794" t="s">
        <v>1955</v>
      </c>
      <c r="H224" s="811">
        <v>16</v>
      </c>
      <c r="I224" s="811">
        <v>9333.33</v>
      </c>
      <c r="J224" s="794">
        <v>0.6666669047620748</v>
      </c>
      <c r="K224" s="794">
        <v>583.333125</v>
      </c>
      <c r="L224" s="811">
        <v>24</v>
      </c>
      <c r="M224" s="811">
        <v>13999.99</v>
      </c>
      <c r="N224" s="794">
        <v>1</v>
      </c>
      <c r="O224" s="794">
        <v>583.33291666666662</v>
      </c>
      <c r="P224" s="811"/>
      <c r="Q224" s="811"/>
      <c r="R224" s="799"/>
      <c r="S224" s="812"/>
    </row>
    <row r="225" spans="1:19" ht="14.4" customHeight="1" x14ac:dyDescent="0.3">
      <c r="A225" s="793"/>
      <c r="B225" s="794" t="s">
        <v>2009</v>
      </c>
      <c r="C225" s="794" t="s">
        <v>579</v>
      </c>
      <c r="D225" s="794" t="s">
        <v>1914</v>
      </c>
      <c r="E225" s="794" t="s">
        <v>1924</v>
      </c>
      <c r="F225" s="794" t="s">
        <v>1956</v>
      </c>
      <c r="G225" s="794" t="s">
        <v>1957</v>
      </c>
      <c r="H225" s="811">
        <v>2</v>
      </c>
      <c r="I225" s="811">
        <v>933.34</v>
      </c>
      <c r="J225" s="794">
        <v>1</v>
      </c>
      <c r="K225" s="794">
        <v>466.67</v>
      </c>
      <c r="L225" s="811">
        <v>2</v>
      </c>
      <c r="M225" s="811">
        <v>933.34</v>
      </c>
      <c r="N225" s="794">
        <v>1</v>
      </c>
      <c r="O225" s="794">
        <v>466.67</v>
      </c>
      <c r="P225" s="811"/>
      <c r="Q225" s="811"/>
      <c r="R225" s="799"/>
      <c r="S225" s="812"/>
    </row>
    <row r="226" spans="1:19" ht="14.4" customHeight="1" x14ac:dyDescent="0.3">
      <c r="A226" s="793"/>
      <c r="B226" s="794" t="s">
        <v>2009</v>
      </c>
      <c r="C226" s="794" t="s">
        <v>579</v>
      </c>
      <c r="D226" s="794" t="s">
        <v>1914</v>
      </c>
      <c r="E226" s="794" t="s">
        <v>1924</v>
      </c>
      <c r="F226" s="794" t="s">
        <v>1961</v>
      </c>
      <c r="G226" s="794" t="s">
        <v>1962</v>
      </c>
      <c r="H226" s="811">
        <v>12</v>
      </c>
      <c r="I226" s="811">
        <v>600</v>
      </c>
      <c r="J226" s="794">
        <v>0.35294117647058826</v>
      </c>
      <c r="K226" s="794">
        <v>50</v>
      </c>
      <c r="L226" s="811">
        <v>34</v>
      </c>
      <c r="M226" s="811">
        <v>1700</v>
      </c>
      <c r="N226" s="794">
        <v>1</v>
      </c>
      <c r="O226" s="794">
        <v>50</v>
      </c>
      <c r="P226" s="811"/>
      <c r="Q226" s="811"/>
      <c r="R226" s="799"/>
      <c r="S226" s="812"/>
    </row>
    <row r="227" spans="1:19" ht="14.4" customHeight="1" x14ac:dyDescent="0.3">
      <c r="A227" s="793"/>
      <c r="B227" s="794" t="s">
        <v>2009</v>
      </c>
      <c r="C227" s="794" t="s">
        <v>579</v>
      </c>
      <c r="D227" s="794" t="s">
        <v>1914</v>
      </c>
      <c r="E227" s="794" t="s">
        <v>1924</v>
      </c>
      <c r="F227" s="794" t="s">
        <v>2010</v>
      </c>
      <c r="G227" s="794" t="s">
        <v>2011</v>
      </c>
      <c r="H227" s="811">
        <v>1</v>
      </c>
      <c r="I227" s="811">
        <v>0</v>
      </c>
      <c r="J227" s="794"/>
      <c r="K227" s="794">
        <v>0</v>
      </c>
      <c r="L227" s="811"/>
      <c r="M227" s="811"/>
      <c r="N227" s="794"/>
      <c r="O227" s="794"/>
      <c r="P227" s="811"/>
      <c r="Q227" s="811"/>
      <c r="R227" s="799"/>
      <c r="S227" s="812"/>
    </row>
    <row r="228" spans="1:19" ht="14.4" customHeight="1" x14ac:dyDescent="0.3">
      <c r="A228" s="793"/>
      <c r="B228" s="794" t="s">
        <v>2009</v>
      </c>
      <c r="C228" s="794" t="s">
        <v>579</v>
      </c>
      <c r="D228" s="794" t="s">
        <v>1914</v>
      </c>
      <c r="E228" s="794" t="s">
        <v>1924</v>
      </c>
      <c r="F228" s="794" t="s">
        <v>1975</v>
      </c>
      <c r="G228" s="794" t="s">
        <v>1976</v>
      </c>
      <c r="H228" s="811">
        <v>52</v>
      </c>
      <c r="I228" s="811">
        <v>0</v>
      </c>
      <c r="J228" s="794"/>
      <c r="K228" s="794">
        <v>0</v>
      </c>
      <c r="L228" s="811">
        <v>142</v>
      </c>
      <c r="M228" s="811">
        <v>0</v>
      </c>
      <c r="N228" s="794"/>
      <c r="O228" s="794">
        <v>0</v>
      </c>
      <c r="P228" s="811"/>
      <c r="Q228" s="811"/>
      <c r="R228" s="799"/>
      <c r="S228" s="812"/>
    </row>
    <row r="229" spans="1:19" ht="14.4" customHeight="1" x14ac:dyDescent="0.3">
      <c r="A229" s="793"/>
      <c r="B229" s="794" t="s">
        <v>2009</v>
      </c>
      <c r="C229" s="794" t="s">
        <v>579</v>
      </c>
      <c r="D229" s="794" t="s">
        <v>1914</v>
      </c>
      <c r="E229" s="794" t="s">
        <v>1924</v>
      </c>
      <c r="F229" s="794" t="s">
        <v>1983</v>
      </c>
      <c r="G229" s="794" t="s">
        <v>1984</v>
      </c>
      <c r="H229" s="811">
        <v>25</v>
      </c>
      <c r="I229" s="811">
        <v>2222.2300000000005</v>
      </c>
      <c r="J229" s="794">
        <v>0.42780934999730491</v>
      </c>
      <c r="K229" s="794">
        <v>88.889200000000017</v>
      </c>
      <c r="L229" s="811">
        <v>55</v>
      </c>
      <c r="M229" s="811">
        <v>5194.4399999999996</v>
      </c>
      <c r="N229" s="794">
        <v>1</v>
      </c>
      <c r="O229" s="794">
        <v>94.444363636363633</v>
      </c>
      <c r="P229" s="811"/>
      <c r="Q229" s="811"/>
      <c r="R229" s="799"/>
      <c r="S229" s="812"/>
    </row>
    <row r="230" spans="1:19" ht="14.4" customHeight="1" x14ac:dyDescent="0.3">
      <c r="A230" s="793"/>
      <c r="B230" s="794" t="s">
        <v>2009</v>
      </c>
      <c r="C230" s="794" t="s">
        <v>579</v>
      </c>
      <c r="D230" s="794" t="s">
        <v>1914</v>
      </c>
      <c r="E230" s="794" t="s">
        <v>1924</v>
      </c>
      <c r="F230" s="794" t="s">
        <v>1987</v>
      </c>
      <c r="G230" s="794" t="s">
        <v>1988</v>
      </c>
      <c r="H230" s="811">
        <v>1</v>
      </c>
      <c r="I230" s="811">
        <v>96.67</v>
      </c>
      <c r="J230" s="794">
        <v>6.6668965517241385E-2</v>
      </c>
      <c r="K230" s="794">
        <v>96.67</v>
      </c>
      <c r="L230" s="811">
        <v>15</v>
      </c>
      <c r="M230" s="811">
        <v>1450</v>
      </c>
      <c r="N230" s="794">
        <v>1</v>
      </c>
      <c r="O230" s="794">
        <v>96.666666666666671</v>
      </c>
      <c r="P230" s="811"/>
      <c r="Q230" s="811"/>
      <c r="R230" s="799"/>
      <c r="S230" s="812"/>
    </row>
    <row r="231" spans="1:19" ht="14.4" customHeight="1" x14ac:dyDescent="0.3">
      <c r="A231" s="793"/>
      <c r="B231" s="794" t="s">
        <v>2009</v>
      </c>
      <c r="C231" s="794" t="s">
        <v>579</v>
      </c>
      <c r="D231" s="794" t="s">
        <v>1914</v>
      </c>
      <c r="E231" s="794" t="s">
        <v>1924</v>
      </c>
      <c r="F231" s="794" t="s">
        <v>1993</v>
      </c>
      <c r="G231" s="794" t="s">
        <v>1994</v>
      </c>
      <c r="H231" s="811"/>
      <c r="I231" s="811"/>
      <c r="J231" s="794"/>
      <c r="K231" s="794"/>
      <c r="L231" s="811">
        <v>1</v>
      </c>
      <c r="M231" s="811">
        <v>466.67</v>
      </c>
      <c r="N231" s="794">
        <v>1</v>
      </c>
      <c r="O231" s="794">
        <v>466.67</v>
      </c>
      <c r="P231" s="811"/>
      <c r="Q231" s="811"/>
      <c r="R231" s="799"/>
      <c r="S231" s="812"/>
    </row>
    <row r="232" spans="1:19" ht="14.4" customHeight="1" x14ac:dyDescent="0.3">
      <c r="A232" s="793"/>
      <c r="B232" s="794" t="s">
        <v>2009</v>
      </c>
      <c r="C232" s="794" t="s">
        <v>579</v>
      </c>
      <c r="D232" s="794" t="s">
        <v>1914</v>
      </c>
      <c r="E232" s="794" t="s">
        <v>1924</v>
      </c>
      <c r="F232" s="794" t="s">
        <v>1995</v>
      </c>
      <c r="G232" s="794" t="s">
        <v>1996</v>
      </c>
      <c r="H232" s="811">
        <v>1</v>
      </c>
      <c r="I232" s="811">
        <v>116.67</v>
      </c>
      <c r="J232" s="794">
        <v>6.2501674104153387E-2</v>
      </c>
      <c r="K232" s="794">
        <v>116.67</v>
      </c>
      <c r="L232" s="811">
        <v>16</v>
      </c>
      <c r="M232" s="811">
        <v>1866.6699999999998</v>
      </c>
      <c r="N232" s="794">
        <v>1</v>
      </c>
      <c r="O232" s="794">
        <v>116.66687499999999</v>
      </c>
      <c r="P232" s="811"/>
      <c r="Q232" s="811"/>
      <c r="R232" s="799"/>
      <c r="S232" s="812"/>
    </row>
    <row r="233" spans="1:19" ht="14.4" customHeight="1" x14ac:dyDescent="0.3">
      <c r="A233" s="793"/>
      <c r="B233" s="794" t="s">
        <v>2009</v>
      </c>
      <c r="C233" s="794" t="s">
        <v>579</v>
      </c>
      <c r="D233" s="794" t="s">
        <v>1914</v>
      </c>
      <c r="E233" s="794" t="s">
        <v>1924</v>
      </c>
      <c r="F233" s="794" t="s">
        <v>1925</v>
      </c>
      <c r="G233" s="794" t="s">
        <v>1926</v>
      </c>
      <c r="H233" s="811">
        <v>54</v>
      </c>
      <c r="I233" s="811">
        <v>17699.990000000002</v>
      </c>
      <c r="J233" s="794">
        <v>0.35685463709677423</v>
      </c>
      <c r="K233" s="794">
        <v>327.77759259259261</v>
      </c>
      <c r="L233" s="811">
        <v>144</v>
      </c>
      <c r="M233" s="811">
        <v>49600</v>
      </c>
      <c r="N233" s="794">
        <v>1</v>
      </c>
      <c r="O233" s="794">
        <v>344.44444444444446</v>
      </c>
      <c r="P233" s="811"/>
      <c r="Q233" s="811"/>
      <c r="R233" s="799"/>
      <c r="S233" s="812"/>
    </row>
    <row r="234" spans="1:19" ht="14.4" customHeight="1" x14ac:dyDescent="0.3">
      <c r="A234" s="793"/>
      <c r="B234" s="794" t="s">
        <v>2009</v>
      </c>
      <c r="C234" s="794" t="s">
        <v>579</v>
      </c>
      <c r="D234" s="794" t="s">
        <v>1915</v>
      </c>
      <c r="E234" s="794" t="s">
        <v>1924</v>
      </c>
      <c r="F234" s="794" t="s">
        <v>1944</v>
      </c>
      <c r="G234" s="794" t="s">
        <v>1945</v>
      </c>
      <c r="H234" s="811">
        <v>20</v>
      </c>
      <c r="I234" s="811">
        <v>1555.56</v>
      </c>
      <c r="J234" s="794"/>
      <c r="K234" s="794">
        <v>77.777999999999992</v>
      </c>
      <c r="L234" s="811"/>
      <c r="M234" s="811"/>
      <c r="N234" s="794"/>
      <c r="O234" s="794"/>
      <c r="P234" s="811"/>
      <c r="Q234" s="811"/>
      <c r="R234" s="799"/>
      <c r="S234" s="812"/>
    </row>
    <row r="235" spans="1:19" ht="14.4" customHeight="1" x14ac:dyDescent="0.3">
      <c r="A235" s="793"/>
      <c r="B235" s="794" t="s">
        <v>2009</v>
      </c>
      <c r="C235" s="794" t="s">
        <v>579</v>
      </c>
      <c r="D235" s="794" t="s">
        <v>1915</v>
      </c>
      <c r="E235" s="794" t="s">
        <v>1924</v>
      </c>
      <c r="F235" s="794" t="s">
        <v>1948</v>
      </c>
      <c r="G235" s="794" t="s">
        <v>1949</v>
      </c>
      <c r="H235" s="811">
        <v>19</v>
      </c>
      <c r="I235" s="811">
        <v>2111.1</v>
      </c>
      <c r="J235" s="794"/>
      <c r="K235" s="794">
        <v>111.11052631578947</v>
      </c>
      <c r="L235" s="811"/>
      <c r="M235" s="811"/>
      <c r="N235" s="794"/>
      <c r="O235" s="794"/>
      <c r="P235" s="811"/>
      <c r="Q235" s="811"/>
      <c r="R235" s="799"/>
      <c r="S235" s="812"/>
    </row>
    <row r="236" spans="1:19" ht="14.4" customHeight="1" x14ac:dyDescent="0.3">
      <c r="A236" s="793"/>
      <c r="B236" s="794" t="s">
        <v>2009</v>
      </c>
      <c r="C236" s="794" t="s">
        <v>579</v>
      </c>
      <c r="D236" s="794" t="s">
        <v>1915</v>
      </c>
      <c r="E236" s="794" t="s">
        <v>1924</v>
      </c>
      <c r="F236" s="794" t="s">
        <v>1952</v>
      </c>
      <c r="G236" s="794" t="s">
        <v>1953</v>
      </c>
      <c r="H236" s="811">
        <v>7</v>
      </c>
      <c r="I236" s="811">
        <v>1306.67</v>
      </c>
      <c r="J236" s="794"/>
      <c r="K236" s="794">
        <v>186.66714285714286</v>
      </c>
      <c r="L236" s="811"/>
      <c r="M236" s="811"/>
      <c r="N236" s="794"/>
      <c r="O236" s="794"/>
      <c r="P236" s="811"/>
      <c r="Q236" s="811"/>
      <c r="R236" s="799"/>
      <c r="S236" s="812"/>
    </row>
    <row r="237" spans="1:19" ht="14.4" customHeight="1" x14ac:dyDescent="0.3">
      <c r="A237" s="793"/>
      <c r="B237" s="794" t="s">
        <v>2009</v>
      </c>
      <c r="C237" s="794" t="s">
        <v>579</v>
      </c>
      <c r="D237" s="794" t="s">
        <v>1915</v>
      </c>
      <c r="E237" s="794" t="s">
        <v>1924</v>
      </c>
      <c r="F237" s="794" t="s">
        <v>1954</v>
      </c>
      <c r="G237" s="794" t="s">
        <v>1955</v>
      </c>
      <c r="H237" s="811">
        <v>4</v>
      </c>
      <c r="I237" s="811">
        <v>2333.33</v>
      </c>
      <c r="J237" s="794"/>
      <c r="K237" s="794">
        <v>583.33249999999998</v>
      </c>
      <c r="L237" s="811"/>
      <c r="M237" s="811"/>
      <c r="N237" s="794"/>
      <c r="O237" s="794"/>
      <c r="P237" s="811"/>
      <c r="Q237" s="811"/>
      <c r="R237" s="799"/>
      <c r="S237" s="812"/>
    </row>
    <row r="238" spans="1:19" ht="14.4" customHeight="1" x14ac:dyDescent="0.3">
      <c r="A238" s="793"/>
      <c r="B238" s="794" t="s">
        <v>2009</v>
      </c>
      <c r="C238" s="794" t="s">
        <v>579</v>
      </c>
      <c r="D238" s="794" t="s">
        <v>1915</v>
      </c>
      <c r="E238" s="794" t="s">
        <v>1924</v>
      </c>
      <c r="F238" s="794" t="s">
        <v>1956</v>
      </c>
      <c r="G238" s="794" t="s">
        <v>1957</v>
      </c>
      <c r="H238" s="811">
        <v>4</v>
      </c>
      <c r="I238" s="811">
        <v>1866.67</v>
      </c>
      <c r="J238" s="794"/>
      <c r="K238" s="794">
        <v>466.66750000000002</v>
      </c>
      <c r="L238" s="811"/>
      <c r="M238" s="811"/>
      <c r="N238" s="794"/>
      <c r="O238" s="794"/>
      <c r="P238" s="811"/>
      <c r="Q238" s="811"/>
      <c r="R238" s="799"/>
      <c r="S238" s="812"/>
    </row>
    <row r="239" spans="1:19" ht="14.4" customHeight="1" x14ac:dyDescent="0.3">
      <c r="A239" s="793"/>
      <c r="B239" s="794" t="s">
        <v>2009</v>
      </c>
      <c r="C239" s="794" t="s">
        <v>579</v>
      </c>
      <c r="D239" s="794" t="s">
        <v>1915</v>
      </c>
      <c r="E239" s="794" t="s">
        <v>1924</v>
      </c>
      <c r="F239" s="794" t="s">
        <v>1961</v>
      </c>
      <c r="G239" s="794" t="s">
        <v>1962</v>
      </c>
      <c r="H239" s="811">
        <v>11</v>
      </c>
      <c r="I239" s="811">
        <v>550</v>
      </c>
      <c r="J239" s="794"/>
      <c r="K239" s="794">
        <v>50</v>
      </c>
      <c r="L239" s="811"/>
      <c r="M239" s="811"/>
      <c r="N239" s="794"/>
      <c r="O239" s="794"/>
      <c r="P239" s="811"/>
      <c r="Q239" s="811"/>
      <c r="R239" s="799"/>
      <c r="S239" s="812"/>
    </row>
    <row r="240" spans="1:19" ht="14.4" customHeight="1" x14ac:dyDescent="0.3">
      <c r="A240" s="793"/>
      <c r="B240" s="794" t="s">
        <v>2009</v>
      </c>
      <c r="C240" s="794" t="s">
        <v>579</v>
      </c>
      <c r="D240" s="794" t="s">
        <v>1915</v>
      </c>
      <c r="E240" s="794" t="s">
        <v>1924</v>
      </c>
      <c r="F240" s="794" t="s">
        <v>2010</v>
      </c>
      <c r="G240" s="794" t="s">
        <v>2011</v>
      </c>
      <c r="H240" s="811">
        <v>1</v>
      </c>
      <c r="I240" s="811">
        <v>0</v>
      </c>
      <c r="J240" s="794"/>
      <c r="K240" s="794">
        <v>0</v>
      </c>
      <c r="L240" s="811"/>
      <c r="M240" s="811"/>
      <c r="N240" s="794"/>
      <c r="O240" s="794"/>
      <c r="P240" s="811"/>
      <c r="Q240" s="811"/>
      <c r="R240" s="799"/>
      <c r="S240" s="812"/>
    </row>
    <row r="241" spans="1:19" ht="14.4" customHeight="1" x14ac:dyDescent="0.3">
      <c r="A241" s="793"/>
      <c r="B241" s="794" t="s">
        <v>2009</v>
      </c>
      <c r="C241" s="794" t="s">
        <v>579</v>
      </c>
      <c r="D241" s="794" t="s">
        <v>1915</v>
      </c>
      <c r="E241" s="794" t="s">
        <v>1924</v>
      </c>
      <c r="F241" s="794" t="s">
        <v>1975</v>
      </c>
      <c r="G241" s="794" t="s">
        <v>1976</v>
      </c>
      <c r="H241" s="811">
        <v>59</v>
      </c>
      <c r="I241" s="811">
        <v>0</v>
      </c>
      <c r="J241" s="794"/>
      <c r="K241" s="794">
        <v>0</v>
      </c>
      <c r="L241" s="811"/>
      <c r="M241" s="811"/>
      <c r="N241" s="794"/>
      <c r="O241" s="794"/>
      <c r="P241" s="811"/>
      <c r="Q241" s="811"/>
      <c r="R241" s="799"/>
      <c r="S241" s="812"/>
    </row>
    <row r="242" spans="1:19" ht="14.4" customHeight="1" x14ac:dyDescent="0.3">
      <c r="A242" s="793"/>
      <c r="B242" s="794" t="s">
        <v>2009</v>
      </c>
      <c r="C242" s="794" t="s">
        <v>579</v>
      </c>
      <c r="D242" s="794" t="s">
        <v>1915</v>
      </c>
      <c r="E242" s="794" t="s">
        <v>1924</v>
      </c>
      <c r="F242" s="794" t="s">
        <v>1983</v>
      </c>
      <c r="G242" s="794" t="s">
        <v>1984</v>
      </c>
      <c r="H242" s="811">
        <v>25</v>
      </c>
      <c r="I242" s="811">
        <v>2222.23</v>
      </c>
      <c r="J242" s="794"/>
      <c r="K242" s="794">
        <v>88.889200000000002</v>
      </c>
      <c r="L242" s="811"/>
      <c r="M242" s="811"/>
      <c r="N242" s="794"/>
      <c r="O242" s="794"/>
      <c r="P242" s="811"/>
      <c r="Q242" s="811"/>
      <c r="R242" s="799"/>
      <c r="S242" s="812"/>
    </row>
    <row r="243" spans="1:19" ht="14.4" customHeight="1" x14ac:dyDescent="0.3">
      <c r="A243" s="793"/>
      <c r="B243" s="794" t="s">
        <v>2009</v>
      </c>
      <c r="C243" s="794" t="s">
        <v>579</v>
      </c>
      <c r="D243" s="794" t="s">
        <v>1915</v>
      </c>
      <c r="E243" s="794" t="s">
        <v>1924</v>
      </c>
      <c r="F243" s="794" t="s">
        <v>1987</v>
      </c>
      <c r="G243" s="794" t="s">
        <v>1988</v>
      </c>
      <c r="H243" s="811">
        <v>3</v>
      </c>
      <c r="I243" s="811">
        <v>290.01</v>
      </c>
      <c r="J243" s="794"/>
      <c r="K243" s="794">
        <v>96.67</v>
      </c>
      <c r="L243" s="811"/>
      <c r="M243" s="811"/>
      <c r="N243" s="794"/>
      <c r="O243" s="794"/>
      <c r="P243" s="811"/>
      <c r="Q243" s="811"/>
      <c r="R243" s="799"/>
      <c r="S243" s="812"/>
    </row>
    <row r="244" spans="1:19" ht="14.4" customHeight="1" x14ac:dyDescent="0.3">
      <c r="A244" s="793"/>
      <c r="B244" s="794" t="s">
        <v>2009</v>
      </c>
      <c r="C244" s="794" t="s">
        <v>579</v>
      </c>
      <c r="D244" s="794" t="s">
        <v>1915</v>
      </c>
      <c r="E244" s="794" t="s">
        <v>1924</v>
      </c>
      <c r="F244" s="794" t="s">
        <v>1995</v>
      </c>
      <c r="G244" s="794" t="s">
        <v>1996</v>
      </c>
      <c r="H244" s="811">
        <v>2</v>
      </c>
      <c r="I244" s="811">
        <v>233.34</v>
      </c>
      <c r="J244" s="794"/>
      <c r="K244" s="794">
        <v>116.67</v>
      </c>
      <c r="L244" s="811"/>
      <c r="M244" s="811"/>
      <c r="N244" s="794"/>
      <c r="O244" s="794"/>
      <c r="P244" s="811"/>
      <c r="Q244" s="811"/>
      <c r="R244" s="799"/>
      <c r="S244" s="812"/>
    </row>
    <row r="245" spans="1:19" ht="14.4" customHeight="1" x14ac:dyDescent="0.3">
      <c r="A245" s="793"/>
      <c r="B245" s="794" t="s">
        <v>2009</v>
      </c>
      <c r="C245" s="794" t="s">
        <v>579</v>
      </c>
      <c r="D245" s="794" t="s">
        <v>1915</v>
      </c>
      <c r="E245" s="794" t="s">
        <v>1924</v>
      </c>
      <c r="F245" s="794" t="s">
        <v>1925</v>
      </c>
      <c r="G245" s="794" t="s">
        <v>1926</v>
      </c>
      <c r="H245" s="811">
        <v>61</v>
      </c>
      <c r="I245" s="811">
        <v>19994.45</v>
      </c>
      <c r="J245" s="794"/>
      <c r="K245" s="794">
        <v>327.77786885245905</v>
      </c>
      <c r="L245" s="811"/>
      <c r="M245" s="811"/>
      <c r="N245" s="794"/>
      <c r="O245" s="794"/>
      <c r="P245" s="811"/>
      <c r="Q245" s="811"/>
      <c r="R245" s="799"/>
      <c r="S245" s="812"/>
    </row>
    <row r="246" spans="1:19" ht="14.4" customHeight="1" x14ac:dyDescent="0.3">
      <c r="A246" s="793"/>
      <c r="B246" s="794" t="s">
        <v>2009</v>
      </c>
      <c r="C246" s="794" t="s">
        <v>579</v>
      </c>
      <c r="D246" s="794" t="s">
        <v>1157</v>
      </c>
      <c r="E246" s="794" t="s">
        <v>1924</v>
      </c>
      <c r="F246" s="794" t="s">
        <v>1948</v>
      </c>
      <c r="G246" s="794" t="s">
        <v>1949</v>
      </c>
      <c r="H246" s="811"/>
      <c r="I246" s="811"/>
      <c r="J246" s="794"/>
      <c r="K246" s="794"/>
      <c r="L246" s="811"/>
      <c r="M246" s="811"/>
      <c r="N246" s="794"/>
      <c r="O246" s="794"/>
      <c r="P246" s="811">
        <v>11</v>
      </c>
      <c r="Q246" s="811">
        <v>1283.33</v>
      </c>
      <c r="R246" s="799"/>
      <c r="S246" s="812">
        <v>116.66636363636363</v>
      </c>
    </row>
    <row r="247" spans="1:19" ht="14.4" customHeight="1" x14ac:dyDescent="0.3">
      <c r="A247" s="793"/>
      <c r="B247" s="794" t="s">
        <v>2009</v>
      </c>
      <c r="C247" s="794" t="s">
        <v>579</v>
      </c>
      <c r="D247" s="794" t="s">
        <v>1157</v>
      </c>
      <c r="E247" s="794" t="s">
        <v>1924</v>
      </c>
      <c r="F247" s="794" t="s">
        <v>1954</v>
      </c>
      <c r="G247" s="794" t="s">
        <v>1955</v>
      </c>
      <c r="H247" s="811"/>
      <c r="I247" s="811"/>
      <c r="J247" s="794"/>
      <c r="K247" s="794"/>
      <c r="L247" s="811"/>
      <c r="M247" s="811"/>
      <c r="N247" s="794"/>
      <c r="O247" s="794"/>
      <c r="P247" s="811">
        <v>8</v>
      </c>
      <c r="Q247" s="811">
        <v>4666.66</v>
      </c>
      <c r="R247" s="799"/>
      <c r="S247" s="812">
        <v>583.33249999999998</v>
      </c>
    </row>
    <row r="248" spans="1:19" ht="14.4" customHeight="1" x14ac:dyDescent="0.3">
      <c r="A248" s="793"/>
      <c r="B248" s="794" t="s">
        <v>2009</v>
      </c>
      <c r="C248" s="794" t="s">
        <v>579</v>
      </c>
      <c r="D248" s="794" t="s">
        <v>1157</v>
      </c>
      <c r="E248" s="794" t="s">
        <v>1924</v>
      </c>
      <c r="F248" s="794" t="s">
        <v>1961</v>
      </c>
      <c r="G248" s="794" t="s">
        <v>1962</v>
      </c>
      <c r="H248" s="811"/>
      <c r="I248" s="811"/>
      <c r="J248" s="794"/>
      <c r="K248" s="794"/>
      <c r="L248" s="811"/>
      <c r="M248" s="811"/>
      <c r="N248" s="794"/>
      <c r="O248" s="794"/>
      <c r="P248" s="811">
        <v>3</v>
      </c>
      <c r="Q248" s="811">
        <v>150</v>
      </c>
      <c r="R248" s="799"/>
      <c r="S248" s="812">
        <v>50</v>
      </c>
    </row>
    <row r="249" spans="1:19" ht="14.4" customHeight="1" x14ac:dyDescent="0.3">
      <c r="A249" s="793"/>
      <c r="B249" s="794" t="s">
        <v>2009</v>
      </c>
      <c r="C249" s="794" t="s">
        <v>579</v>
      </c>
      <c r="D249" s="794" t="s">
        <v>1157</v>
      </c>
      <c r="E249" s="794" t="s">
        <v>1924</v>
      </c>
      <c r="F249" s="794" t="s">
        <v>1975</v>
      </c>
      <c r="G249" s="794" t="s">
        <v>1976</v>
      </c>
      <c r="H249" s="811"/>
      <c r="I249" s="811"/>
      <c r="J249" s="794"/>
      <c r="K249" s="794"/>
      <c r="L249" s="811"/>
      <c r="M249" s="811"/>
      <c r="N249" s="794"/>
      <c r="O249" s="794"/>
      <c r="P249" s="811">
        <v>22</v>
      </c>
      <c r="Q249" s="811">
        <v>0</v>
      </c>
      <c r="R249" s="799"/>
      <c r="S249" s="812">
        <v>0</v>
      </c>
    </row>
    <row r="250" spans="1:19" ht="14.4" customHeight="1" x14ac:dyDescent="0.3">
      <c r="A250" s="793"/>
      <c r="B250" s="794" t="s">
        <v>2009</v>
      </c>
      <c r="C250" s="794" t="s">
        <v>579</v>
      </c>
      <c r="D250" s="794" t="s">
        <v>1157</v>
      </c>
      <c r="E250" s="794" t="s">
        <v>1924</v>
      </c>
      <c r="F250" s="794" t="s">
        <v>1983</v>
      </c>
      <c r="G250" s="794" t="s">
        <v>1984</v>
      </c>
      <c r="H250" s="811"/>
      <c r="I250" s="811"/>
      <c r="J250" s="794"/>
      <c r="K250" s="794"/>
      <c r="L250" s="811"/>
      <c r="M250" s="811"/>
      <c r="N250" s="794"/>
      <c r="O250" s="794"/>
      <c r="P250" s="811">
        <v>10</v>
      </c>
      <c r="Q250" s="811">
        <v>944.43999999999994</v>
      </c>
      <c r="R250" s="799"/>
      <c r="S250" s="812">
        <v>94.443999999999988</v>
      </c>
    </row>
    <row r="251" spans="1:19" ht="14.4" customHeight="1" x14ac:dyDescent="0.3">
      <c r="A251" s="793"/>
      <c r="B251" s="794" t="s">
        <v>2009</v>
      </c>
      <c r="C251" s="794" t="s">
        <v>579</v>
      </c>
      <c r="D251" s="794" t="s">
        <v>1157</v>
      </c>
      <c r="E251" s="794" t="s">
        <v>1924</v>
      </c>
      <c r="F251" s="794" t="s">
        <v>1987</v>
      </c>
      <c r="G251" s="794" t="s">
        <v>1988</v>
      </c>
      <c r="H251" s="811"/>
      <c r="I251" s="811"/>
      <c r="J251" s="794"/>
      <c r="K251" s="794"/>
      <c r="L251" s="811"/>
      <c r="M251" s="811"/>
      <c r="N251" s="794"/>
      <c r="O251" s="794"/>
      <c r="P251" s="811">
        <v>3</v>
      </c>
      <c r="Q251" s="811">
        <v>290</v>
      </c>
      <c r="R251" s="799"/>
      <c r="S251" s="812">
        <v>96.666666666666671</v>
      </c>
    </row>
    <row r="252" spans="1:19" ht="14.4" customHeight="1" x14ac:dyDescent="0.3">
      <c r="A252" s="793"/>
      <c r="B252" s="794" t="s">
        <v>2009</v>
      </c>
      <c r="C252" s="794" t="s">
        <v>579</v>
      </c>
      <c r="D252" s="794" t="s">
        <v>1157</v>
      </c>
      <c r="E252" s="794" t="s">
        <v>1924</v>
      </c>
      <c r="F252" s="794" t="s">
        <v>1991</v>
      </c>
      <c r="G252" s="794" t="s">
        <v>1992</v>
      </c>
      <c r="H252" s="811"/>
      <c r="I252" s="811"/>
      <c r="J252" s="794"/>
      <c r="K252" s="794"/>
      <c r="L252" s="811"/>
      <c r="M252" s="811"/>
      <c r="N252" s="794"/>
      <c r="O252" s="794"/>
      <c r="P252" s="811">
        <v>1</v>
      </c>
      <c r="Q252" s="811">
        <v>1283.33</v>
      </c>
      <c r="R252" s="799"/>
      <c r="S252" s="812">
        <v>1283.33</v>
      </c>
    </row>
    <row r="253" spans="1:19" ht="14.4" customHeight="1" x14ac:dyDescent="0.3">
      <c r="A253" s="793"/>
      <c r="B253" s="794" t="s">
        <v>2009</v>
      </c>
      <c r="C253" s="794" t="s">
        <v>579</v>
      </c>
      <c r="D253" s="794" t="s">
        <v>1157</v>
      </c>
      <c r="E253" s="794" t="s">
        <v>1924</v>
      </c>
      <c r="F253" s="794" t="s">
        <v>1995</v>
      </c>
      <c r="G253" s="794" t="s">
        <v>1996</v>
      </c>
      <c r="H253" s="811"/>
      <c r="I253" s="811"/>
      <c r="J253" s="794"/>
      <c r="K253" s="794"/>
      <c r="L253" s="811"/>
      <c r="M253" s="811"/>
      <c r="N253" s="794"/>
      <c r="O253" s="794"/>
      <c r="P253" s="811">
        <v>2</v>
      </c>
      <c r="Q253" s="811">
        <v>233.34</v>
      </c>
      <c r="R253" s="799"/>
      <c r="S253" s="812">
        <v>116.67</v>
      </c>
    </row>
    <row r="254" spans="1:19" ht="14.4" customHeight="1" x14ac:dyDescent="0.3">
      <c r="A254" s="793"/>
      <c r="B254" s="794" t="s">
        <v>2009</v>
      </c>
      <c r="C254" s="794" t="s">
        <v>579</v>
      </c>
      <c r="D254" s="794" t="s">
        <v>1157</v>
      </c>
      <c r="E254" s="794" t="s">
        <v>1924</v>
      </c>
      <c r="F254" s="794" t="s">
        <v>1925</v>
      </c>
      <c r="G254" s="794" t="s">
        <v>1926</v>
      </c>
      <c r="H254" s="811"/>
      <c r="I254" s="811"/>
      <c r="J254" s="794"/>
      <c r="K254" s="794"/>
      <c r="L254" s="811"/>
      <c r="M254" s="811"/>
      <c r="N254" s="794"/>
      <c r="O254" s="794"/>
      <c r="P254" s="811">
        <v>23</v>
      </c>
      <c r="Q254" s="811">
        <v>7922.2099999999991</v>
      </c>
      <c r="R254" s="799"/>
      <c r="S254" s="812">
        <v>344.44391304347823</v>
      </c>
    </row>
    <row r="255" spans="1:19" ht="14.4" customHeight="1" x14ac:dyDescent="0.3">
      <c r="A255" s="793"/>
      <c r="B255" s="794" t="s">
        <v>2009</v>
      </c>
      <c r="C255" s="794" t="s">
        <v>579</v>
      </c>
      <c r="D255" s="794" t="s">
        <v>1158</v>
      </c>
      <c r="E255" s="794" t="s">
        <v>1924</v>
      </c>
      <c r="F255" s="794" t="s">
        <v>1944</v>
      </c>
      <c r="G255" s="794" t="s">
        <v>1945</v>
      </c>
      <c r="H255" s="811">
        <v>16</v>
      </c>
      <c r="I255" s="811">
        <v>1244.44</v>
      </c>
      <c r="J255" s="794">
        <v>1.3333190477210879</v>
      </c>
      <c r="K255" s="794">
        <v>77.777500000000003</v>
      </c>
      <c r="L255" s="811">
        <v>12</v>
      </c>
      <c r="M255" s="811">
        <v>933.33999999999992</v>
      </c>
      <c r="N255" s="794">
        <v>1</v>
      </c>
      <c r="O255" s="794">
        <v>77.778333333333322</v>
      </c>
      <c r="P255" s="811">
        <v>7</v>
      </c>
      <c r="Q255" s="811">
        <v>544.44000000000005</v>
      </c>
      <c r="R255" s="799">
        <v>0.58332440482567993</v>
      </c>
      <c r="S255" s="812">
        <v>77.777142857142863</v>
      </c>
    </row>
    <row r="256" spans="1:19" ht="14.4" customHeight="1" x14ac:dyDescent="0.3">
      <c r="A256" s="793"/>
      <c r="B256" s="794" t="s">
        <v>2009</v>
      </c>
      <c r="C256" s="794" t="s">
        <v>579</v>
      </c>
      <c r="D256" s="794" t="s">
        <v>1158</v>
      </c>
      <c r="E256" s="794" t="s">
        <v>1924</v>
      </c>
      <c r="F256" s="794" t="s">
        <v>1948</v>
      </c>
      <c r="G256" s="794" t="s">
        <v>1949</v>
      </c>
      <c r="H256" s="811">
        <v>29</v>
      </c>
      <c r="I256" s="811">
        <v>3222.22</v>
      </c>
      <c r="J256" s="794">
        <v>0.83693808587510155</v>
      </c>
      <c r="K256" s="794">
        <v>111.11103448275861</v>
      </c>
      <c r="L256" s="811">
        <v>33</v>
      </c>
      <c r="M256" s="811">
        <v>3850.01</v>
      </c>
      <c r="N256" s="794">
        <v>1</v>
      </c>
      <c r="O256" s="794">
        <v>116.6669696969697</v>
      </c>
      <c r="P256" s="811">
        <v>16</v>
      </c>
      <c r="Q256" s="811">
        <v>1866.67</v>
      </c>
      <c r="R256" s="799">
        <v>0.48484809130365897</v>
      </c>
      <c r="S256" s="812">
        <v>116.666875</v>
      </c>
    </row>
    <row r="257" spans="1:19" ht="14.4" customHeight="1" x14ac:dyDescent="0.3">
      <c r="A257" s="793"/>
      <c r="B257" s="794" t="s">
        <v>2009</v>
      </c>
      <c r="C257" s="794" t="s">
        <v>579</v>
      </c>
      <c r="D257" s="794" t="s">
        <v>1158</v>
      </c>
      <c r="E257" s="794" t="s">
        <v>1924</v>
      </c>
      <c r="F257" s="794" t="s">
        <v>1952</v>
      </c>
      <c r="G257" s="794" t="s">
        <v>1953</v>
      </c>
      <c r="H257" s="811">
        <v>21</v>
      </c>
      <c r="I257" s="811">
        <v>3920</v>
      </c>
      <c r="J257" s="794">
        <v>0.77368522853319532</v>
      </c>
      <c r="K257" s="794">
        <v>186.66666666666666</v>
      </c>
      <c r="L257" s="811">
        <v>24</v>
      </c>
      <c r="M257" s="811">
        <v>5066.6600000000008</v>
      </c>
      <c r="N257" s="794">
        <v>1</v>
      </c>
      <c r="O257" s="794">
        <v>211.11083333333337</v>
      </c>
      <c r="P257" s="811">
        <v>12</v>
      </c>
      <c r="Q257" s="811">
        <v>2533.3200000000002</v>
      </c>
      <c r="R257" s="799">
        <v>0.49999802631319246</v>
      </c>
      <c r="S257" s="812">
        <v>211.11</v>
      </c>
    </row>
    <row r="258" spans="1:19" ht="14.4" customHeight="1" x14ac:dyDescent="0.3">
      <c r="A258" s="793"/>
      <c r="B258" s="794" t="s">
        <v>2009</v>
      </c>
      <c r="C258" s="794" t="s">
        <v>579</v>
      </c>
      <c r="D258" s="794" t="s">
        <v>1158</v>
      </c>
      <c r="E258" s="794" t="s">
        <v>1924</v>
      </c>
      <c r="F258" s="794" t="s">
        <v>1954</v>
      </c>
      <c r="G258" s="794" t="s">
        <v>1955</v>
      </c>
      <c r="H258" s="811"/>
      <c r="I258" s="811"/>
      <c r="J258" s="794"/>
      <c r="K258" s="794"/>
      <c r="L258" s="811">
        <v>3</v>
      </c>
      <c r="M258" s="811">
        <v>1750</v>
      </c>
      <c r="N258" s="794">
        <v>1</v>
      </c>
      <c r="O258" s="794">
        <v>583.33333333333337</v>
      </c>
      <c r="P258" s="811"/>
      <c r="Q258" s="811"/>
      <c r="R258" s="799"/>
      <c r="S258" s="812"/>
    </row>
    <row r="259" spans="1:19" ht="14.4" customHeight="1" x14ac:dyDescent="0.3">
      <c r="A259" s="793"/>
      <c r="B259" s="794" t="s">
        <v>2009</v>
      </c>
      <c r="C259" s="794" t="s">
        <v>579</v>
      </c>
      <c r="D259" s="794" t="s">
        <v>1158</v>
      </c>
      <c r="E259" s="794" t="s">
        <v>1924</v>
      </c>
      <c r="F259" s="794" t="s">
        <v>1956</v>
      </c>
      <c r="G259" s="794" t="s">
        <v>1957</v>
      </c>
      <c r="H259" s="811"/>
      <c r="I259" s="811"/>
      <c r="J259" s="794"/>
      <c r="K259" s="794"/>
      <c r="L259" s="811">
        <v>1</v>
      </c>
      <c r="M259" s="811">
        <v>466.67</v>
      </c>
      <c r="N259" s="794">
        <v>1</v>
      </c>
      <c r="O259" s="794">
        <v>466.67</v>
      </c>
      <c r="P259" s="811"/>
      <c r="Q259" s="811"/>
      <c r="R259" s="799"/>
      <c r="S259" s="812"/>
    </row>
    <row r="260" spans="1:19" ht="14.4" customHeight="1" x14ac:dyDescent="0.3">
      <c r="A260" s="793"/>
      <c r="B260" s="794" t="s">
        <v>2009</v>
      </c>
      <c r="C260" s="794" t="s">
        <v>579</v>
      </c>
      <c r="D260" s="794" t="s">
        <v>1158</v>
      </c>
      <c r="E260" s="794" t="s">
        <v>1924</v>
      </c>
      <c r="F260" s="794" t="s">
        <v>1961</v>
      </c>
      <c r="G260" s="794" t="s">
        <v>1962</v>
      </c>
      <c r="H260" s="811">
        <v>16</v>
      </c>
      <c r="I260" s="811">
        <v>800</v>
      </c>
      <c r="J260" s="794">
        <v>1.2307692307692308</v>
      </c>
      <c r="K260" s="794">
        <v>50</v>
      </c>
      <c r="L260" s="811">
        <v>13</v>
      </c>
      <c r="M260" s="811">
        <v>650</v>
      </c>
      <c r="N260" s="794">
        <v>1</v>
      </c>
      <c r="O260" s="794">
        <v>50</v>
      </c>
      <c r="P260" s="811">
        <v>12</v>
      </c>
      <c r="Q260" s="811">
        <v>600</v>
      </c>
      <c r="R260" s="799">
        <v>0.92307692307692313</v>
      </c>
      <c r="S260" s="812">
        <v>50</v>
      </c>
    </row>
    <row r="261" spans="1:19" ht="14.4" customHeight="1" x14ac:dyDescent="0.3">
      <c r="A261" s="793"/>
      <c r="B261" s="794" t="s">
        <v>2009</v>
      </c>
      <c r="C261" s="794" t="s">
        <v>579</v>
      </c>
      <c r="D261" s="794" t="s">
        <v>1158</v>
      </c>
      <c r="E261" s="794" t="s">
        <v>1924</v>
      </c>
      <c r="F261" s="794" t="s">
        <v>1965</v>
      </c>
      <c r="G261" s="794" t="s">
        <v>1966</v>
      </c>
      <c r="H261" s="811"/>
      <c r="I261" s="811"/>
      <c r="J261" s="794"/>
      <c r="K261" s="794"/>
      <c r="L261" s="811">
        <v>2</v>
      </c>
      <c r="M261" s="811">
        <v>202.22</v>
      </c>
      <c r="N261" s="794">
        <v>1</v>
      </c>
      <c r="O261" s="794">
        <v>101.11</v>
      </c>
      <c r="P261" s="811"/>
      <c r="Q261" s="811"/>
      <c r="R261" s="799"/>
      <c r="S261" s="812"/>
    </row>
    <row r="262" spans="1:19" ht="14.4" customHeight="1" x14ac:dyDescent="0.3">
      <c r="A262" s="793"/>
      <c r="B262" s="794" t="s">
        <v>2009</v>
      </c>
      <c r="C262" s="794" t="s">
        <v>579</v>
      </c>
      <c r="D262" s="794" t="s">
        <v>1158</v>
      </c>
      <c r="E262" s="794" t="s">
        <v>1924</v>
      </c>
      <c r="F262" s="794" t="s">
        <v>1975</v>
      </c>
      <c r="G262" s="794" t="s">
        <v>1976</v>
      </c>
      <c r="H262" s="811">
        <v>77</v>
      </c>
      <c r="I262" s="811">
        <v>0</v>
      </c>
      <c r="J262" s="794"/>
      <c r="K262" s="794">
        <v>0</v>
      </c>
      <c r="L262" s="811">
        <v>87</v>
      </c>
      <c r="M262" s="811">
        <v>0</v>
      </c>
      <c r="N262" s="794"/>
      <c r="O262" s="794">
        <v>0</v>
      </c>
      <c r="P262" s="811">
        <v>63</v>
      </c>
      <c r="Q262" s="811">
        <v>0</v>
      </c>
      <c r="R262" s="799"/>
      <c r="S262" s="812">
        <v>0</v>
      </c>
    </row>
    <row r="263" spans="1:19" ht="14.4" customHeight="1" x14ac:dyDescent="0.3">
      <c r="A263" s="793"/>
      <c r="B263" s="794" t="s">
        <v>2009</v>
      </c>
      <c r="C263" s="794" t="s">
        <v>579</v>
      </c>
      <c r="D263" s="794" t="s">
        <v>1158</v>
      </c>
      <c r="E263" s="794" t="s">
        <v>1924</v>
      </c>
      <c r="F263" s="794" t="s">
        <v>1983</v>
      </c>
      <c r="G263" s="794" t="s">
        <v>1984</v>
      </c>
      <c r="H263" s="811">
        <v>20</v>
      </c>
      <c r="I263" s="811">
        <v>1777.78</v>
      </c>
      <c r="J263" s="794">
        <v>0.50874532113872328</v>
      </c>
      <c r="K263" s="794">
        <v>88.888999999999996</v>
      </c>
      <c r="L263" s="811">
        <v>37</v>
      </c>
      <c r="M263" s="811">
        <v>3494.4399999999996</v>
      </c>
      <c r="N263" s="794">
        <v>1</v>
      </c>
      <c r="O263" s="794">
        <v>94.444324324324313</v>
      </c>
      <c r="P263" s="811">
        <v>27</v>
      </c>
      <c r="Q263" s="811">
        <v>2550</v>
      </c>
      <c r="R263" s="799">
        <v>0.72973065784503388</v>
      </c>
      <c r="S263" s="812">
        <v>94.444444444444443</v>
      </c>
    </row>
    <row r="264" spans="1:19" ht="14.4" customHeight="1" x14ac:dyDescent="0.3">
      <c r="A264" s="793"/>
      <c r="B264" s="794" t="s">
        <v>2009</v>
      </c>
      <c r="C264" s="794" t="s">
        <v>579</v>
      </c>
      <c r="D264" s="794" t="s">
        <v>1158</v>
      </c>
      <c r="E264" s="794" t="s">
        <v>1924</v>
      </c>
      <c r="F264" s="794" t="s">
        <v>1987</v>
      </c>
      <c r="G264" s="794" t="s">
        <v>1988</v>
      </c>
      <c r="H264" s="811">
        <v>3</v>
      </c>
      <c r="I264" s="811">
        <v>290</v>
      </c>
      <c r="J264" s="794">
        <v>0.74999353453849538</v>
      </c>
      <c r="K264" s="794">
        <v>96.666666666666671</v>
      </c>
      <c r="L264" s="811">
        <v>4</v>
      </c>
      <c r="M264" s="811">
        <v>386.67</v>
      </c>
      <c r="N264" s="794">
        <v>1</v>
      </c>
      <c r="O264" s="794">
        <v>96.667500000000004</v>
      </c>
      <c r="P264" s="811">
        <v>4</v>
      </c>
      <c r="Q264" s="811">
        <v>386.68</v>
      </c>
      <c r="R264" s="799">
        <v>1.0000258618460185</v>
      </c>
      <c r="S264" s="812">
        <v>96.67</v>
      </c>
    </row>
    <row r="265" spans="1:19" ht="14.4" customHeight="1" x14ac:dyDescent="0.3">
      <c r="A265" s="793"/>
      <c r="B265" s="794" t="s">
        <v>2009</v>
      </c>
      <c r="C265" s="794" t="s">
        <v>579</v>
      </c>
      <c r="D265" s="794" t="s">
        <v>1158</v>
      </c>
      <c r="E265" s="794" t="s">
        <v>1924</v>
      </c>
      <c r="F265" s="794" t="s">
        <v>1995</v>
      </c>
      <c r="G265" s="794" t="s">
        <v>1996</v>
      </c>
      <c r="H265" s="811">
        <v>2</v>
      </c>
      <c r="I265" s="811">
        <v>233.34</v>
      </c>
      <c r="J265" s="794">
        <v>0.2857177841994416</v>
      </c>
      <c r="K265" s="794">
        <v>116.67</v>
      </c>
      <c r="L265" s="811">
        <v>7</v>
      </c>
      <c r="M265" s="811">
        <v>816.68000000000006</v>
      </c>
      <c r="N265" s="794">
        <v>1</v>
      </c>
      <c r="O265" s="794">
        <v>116.66857142857144</v>
      </c>
      <c r="P265" s="811">
        <v>4</v>
      </c>
      <c r="Q265" s="811">
        <v>466.67</v>
      </c>
      <c r="R265" s="799">
        <v>0.57142332370083748</v>
      </c>
      <c r="S265" s="812">
        <v>116.6675</v>
      </c>
    </row>
    <row r="266" spans="1:19" ht="14.4" customHeight="1" x14ac:dyDescent="0.3">
      <c r="A266" s="793"/>
      <c r="B266" s="794" t="s">
        <v>2009</v>
      </c>
      <c r="C266" s="794" t="s">
        <v>579</v>
      </c>
      <c r="D266" s="794" t="s">
        <v>1158</v>
      </c>
      <c r="E266" s="794" t="s">
        <v>1924</v>
      </c>
      <c r="F266" s="794" t="s">
        <v>1925</v>
      </c>
      <c r="G266" s="794" t="s">
        <v>1926</v>
      </c>
      <c r="H266" s="811">
        <v>78</v>
      </c>
      <c r="I266" s="811">
        <v>25566.660000000003</v>
      </c>
      <c r="J266" s="794">
        <v>0.8156678455037496</v>
      </c>
      <c r="K266" s="794">
        <v>327.77769230769235</v>
      </c>
      <c r="L266" s="811">
        <v>91</v>
      </c>
      <c r="M266" s="811">
        <v>31344.449999999997</v>
      </c>
      <c r="N266" s="794">
        <v>1</v>
      </c>
      <c r="O266" s="794">
        <v>344.44450549450545</v>
      </c>
      <c r="P266" s="811">
        <v>64</v>
      </c>
      <c r="Q266" s="811">
        <v>22044.44</v>
      </c>
      <c r="R266" s="799">
        <v>0.70329643684926679</v>
      </c>
      <c r="S266" s="812">
        <v>344.44437499999998</v>
      </c>
    </row>
    <row r="267" spans="1:19" ht="14.4" customHeight="1" x14ac:dyDescent="0.3">
      <c r="A267" s="793"/>
      <c r="B267" s="794" t="s">
        <v>2009</v>
      </c>
      <c r="C267" s="794" t="s">
        <v>579</v>
      </c>
      <c r="D267" s="794" t="s">
        <v>1159</v>
      </c>
      <c r="E267" s="794" t="s">
        <v>1924</v>
      </c>
      <c r="F267" s="794" t="s">
        <v>1944</v>
      </c>
      <c r="G267" s="794" t="s">
        <v>1945</v>
      </c>
      <c r="H267" s="811">
        <v>2</v>
      </c>
      <c r="I267" s="811">
        <v>155.56</v>
      </c>
      <c r="J267" s="794">
        <v>0.4</v>
      </c>
      <c r="K267" s="794">
        <v>77.78</v>
      </c>
      <c r="L267" s="811">
        <v>5</v>
      </c>
      <c r="M267" s="811">
        <v>388.9</v>
      </c>
      <c r="N267" s="794">
        <v>1</v>
      </c>
      <c r="O267" s="794">
        <v>77.78</v>
      </c>
      <c r="P267" s="811">
        <v>4</v>
      </c>
      <c r="Q267" s="811">
        <v>311.12</v>
      </c>
      <c r="R267" s="799">
        <v>0.8</v>
      </c>
      <c r="S267" s="812">
        <v>77.78</v>
      </c>
    </row>
    <row r="268" spans="1:19" ht="14.4" customHeight="1" x14ac:dyDescent="0.3">
      <c r="A268" s="793"/>
      <c r="B268" s="794" t="s">
        <v>2009</v>
      </c>
      <c r="C268" s="794" t="s">
        <v>579</v>
      </c>
      <c r="D268" s="794" t="s">
        <v>1159</v>
      </c>
      <c r="E268" s="794" t="s">
        <v>1924</v>
      </c>
      <c r="F268" s="794" t="s">
        <v>1948</v>
      </c>
      <c r="G268" s="794" t="s">
        <v>1949</v>
      </c>
      <c r="H268" s="811">
        <v>21</v>
      </c>
      <c r="I268" s="811">
        <v>2333.33</v>
      </c>
      <c r="J268" s="794">
        <v>3.3333285714285714</v>
      </c>
      <c r="K268" s="794">
        <v>111.11095238095238</v>
      </c>
      <c r="L268" s="811">
        <v>6</v>
      </c>
      <c r="M268" s="811">
        <v>700</v>
      </c>
      <c r="N268" s="794">
        <v>1</v>
      </c>
      <c r="O268" s="794">
        <v>116.66666666666667</v>
      </c>
      <c r="P268" s="811">
        <v>13</v>
      </c>
      <c r="Q268" s="811">
        <v>1516.67</v>
      </c>
      <c r="R268" s="799">
        <v>2.1666714285714286</v>
      </c>
      <c r="S268" s="812">
        <v>116.66692307692308</v>
      </c>
    </row>
    <row r="269" spans="1:19" ht="14.4" customHeight="1" x14ac:dyDescent="0.3">
      <c r="A269" s="793"/>
      <c r="B269" s="794" t="s">
        <v>2009</v>
      </c>
      <c r="C269" s="794" t="s">
        <v>579</v>
      </c>
      <c r="D269" s="794" t="s">
        <v>1159</v>
      </c>
      <c r="E269" s="794" t="s">
        <v>1924</v>
      </c>
      <c r="F269" s="794" t="s">
        <v>1952</v>
      </c>
      <c r="G269" s="794" t="s">
        <v>1953</v>
      </c>
      <c r="H269" s="811">
        <v>7</v>
      </c>
      <c r="I269" s="811">
        <v>1306.67</v>
      </c>
      <c r="J269" s="794">
        <v>0.88421743573086475</v>
      </c>
      <c r="K269" s="794">
        <v>186.66714285714286</v>
      </c>
      <c r="L269" s="811">
        <v>7</v>
      </c>
      <c r="M269" s="811">
        <v>1477.77</v>
      </c>
      <c r="N269" s="794">
        <v>1</v>
      </c>
      <c r="O269" s="794">
        <v>211.10999999999999</v>
      </c>
      <c r="P269" s="811">
        <v>6</v>
      </c>
      <c r="Q269" s="811">
        <v>1266.6600000000001</v>
      </c>
      <c r="R269" s="799">
        <v>0.85714285714285721</v>
      </c>
      <c r="S269" s="812">
        <v>211.11</v>
      </c>
    </row>
    <row r="270" spans="1:19" ht="14.4" customHeight="1" x14ac:dyDescent="0.3">
      <c r="A270" s="793"/>
      <c r="B270" s="794" t="s">
        <v>2009</v>
      </c>
      <c r="C270" s="794" t="s">
        <v>579</v>
      </c>
      <c r="D270" s="794" t="s">
        <v>1159</v>
      </c>
      <c r="E270" s="794" t="s">
        <v>1924</v>
      </c>
      <c r="F270" s="794" t="s">
        <v>1954</v>
      </c>
      <c r="G270" s="794" t="s">
        <v>1955</v>
      </c>
      <c r="H270" s="811">
        <v>19</v>
      </c>
      <c r="I270" s="811">
        <v>11083.34</v>
      </c>
      <c r="J270" s="794">
        <v>9.5000600003428577</v>
      </c>
      <c r="K270" s="794">
        <v>583.33368421052637</v>
      </c>
      <c r="L270" s="811">
        <v>2</v>
      </c>
      <c r="M270" s="811">
        <v>1166.6600000000001</v>
      </c>
      <c r="N270" s="794">
        <v>1</v>
      </c>
      <c r="O270" s="794">
        <v>583.33000000000004</v>
      </c>
      <c r="P270" s="811">
        <v>10</v>
      </c>
      <c r="Q270" s="811">
        <v>5833.33</v>
      </c>
      <c r="R270" s="799">
        <v>5.0000257144326534</v>
      </c>
      <c r="S270" s="812">
        <v>583.33299999999997</v>
      </c>
    </row>
    <row r="271" spans="1:19" ht="14.4" customHeight="1" x14ac:dyDescent="0.3">
      <c r="A271" s="793"/>
      <c r="B271" s="794" t="s">
        <v>2009</v>
      </c>
      <c r="C271" s="794" t="s">
        <v>579</v>
      </c>
      <c r="D271" s="794" t="s">
        <v>1159</v>
      </c>
      <c r="E271" s="794" t="s">
        <v>1924</v>
      </c>
      <c r="F271" s="794" t="s">
        <v>1956</v>
      </c>
      <c r="G271" s="794" t="s">
        <v>1957</v>
      </c>
      <c r="H271" s="811"/>
      <c r="I271" s="811"/>
      <c r="J271" s="794"/>
      <c r="K271" s="794"/>
      <c r="L271" s="811"/>
      <c r="M271" s="811"/>
      <c r="N271" s="794"/>
      <c r="O271" s="794"/>
      <c r="P271" s="811">
        <v>2</v>
      </c>
      <c r="Q271" s="811">
        <v>933.34</v>
      </c>
      <c r="R271" s="799"/>
      <c r="S271" s="812">
        <v>466.67</v>
      </c>
    </row>
    <row r="272" spans="1:19" ht="14.4" customHeight="1" x14ac:dyDescent="0.3">
      <c r="A272" s="793"/>
      <c r="B272" s="794" t="s">
        <v>2009</v>
      </c>
      <c r="C272" s="794" t="s">
        <v>579</v>
      </c>
      <c r="D272" s="794" t="s">
        <v>1159</v>
      </c>
      <c r="E272" s="794" t="s">
        <v>1924</v>
      </c>
      <c r="F272" s="794" t="s">
        <v>1961</v>
      </c>
      <c r="G272" s="794" t="s">
        <v>1962</v>
      </c>
      <c r="H272" s="811">
        <v>19</v>
      </c>
      <c r="I272" s="811">
        <v>950</v>
      </c>
      <c r="J272" s="794">
        <v>1.5833333333333333</v>
      </c>
      <c r="K272" s="794">
        <v>50</v>
      </c>
      <c r="L272" s="811">
        <v>12</v>
      </c>
      <c r="M272" s="811">
        <v>600</v>
      </c>
      <c r="N272" s="794">
        <v>1</v>
      </c>
      <c r="O272" s="794">
        <v>50</v>
      </c>
      <c r="P272" s="811">
        <v>11</v>
      </c>
      <c r="Q272" s="811">
        <v>550</v>
      </c>
      <c r="R272" s="799">
        <v>0.91666666666666663</v>
      </c>
      <c r="S272" s="812">
        <v>50</v>
      </c>
    </row>
    <row r="273" spans="1:19" ht="14.4" customHeight="1" x14ac:dyDescent="0.3">
      <c r="A273" s="793"/>
      <c r="B273" s="794" t="s">
        <v>2009</v>
      </c>
      <c r="C273" s="794" t="s">
        <v>579</v>
      </c>
      <c r="D273" s="794" t="s">
        <v>1159</v>
      </c>
      <c r="E273" s="794" t="s">
        <v>1924</v>
      </c>
      <c r="F273" s="794" t="s">
        <v>1965</v>
      </c>
      <c r="G273" s="794" t="s">
        <v>1966</v>
      </c>
      <c r="H273" s="811"/>
      <c r="I273" s="811"/>
      <c r="J273" s="794"/>
      <c r="K273" s="794"/>
      <c r="L273" s="811">
        <v>1</v>
      </c>
      <c r="M273" s="811">
        <v>101.11</v>
      </c>
      <c r="N273" s="794">
        <v>1</v>
      </c>
      <c r="O273" s="794">
        <v>101.11</v>
      </c>
      <c r="P273" s="811"/>
      <c r="Q273" s="811"/>
      <c r="R273" s="799"/>
      <c r="S273" s="812"/>
    </row>
    <row r="274" spans="1:19" ht="14.4" customHeight="1" x14ac:dyDescent="0.3">
      <c r="A274" s="793"/>
      <c r="B274" s="794" t="s">
        <v>2009</v>
      </c>
      <c r="C274" s="794" t="s">
        <v>579</v>
      </c>
      <c r="D274" s="794" t="s">
        <v>1159</v>
      </c>
      <c r="E274" s="794" t="s">
        <v>1924</v>
      </c>
      <c r="F274" s="794" t="s">
        <v>2010</v>
      </c>
      <c r="G274" s="794" t="s">
        <v>2011</v>
      </c>
      <c r="H274" s="811">
        <v>4</v>
      </c>
      <c r="I274" s="811">
        <v>0</v>
      </c>
      <c r="J274" s="794"/>
      <c r="K274" s="794">
        <v>0</v>
      </c>
      <c r="L274" s="811"/>
      <c r="M274" s="811"/>
      <c r="N274" s="794"/>
      <c r="O274" s="794"/>
      <c r="P274" s="811"/>
      <c r="Q274" s="811"/>
      <c r="R274" s="799"/>
      <c r="S274" s="812"/>
    </row>
    <row r="275" spans="1:19" ht="14.4" customHeight="1" x14ac:dyDescent="0.3">
      <c r="A275" s="793"/>
      <c r="B275" s="794" t="s">
        <v>2009</v>
      </c>
      <c r="C275" s="794" t="s">
        <v>579</v>
      </c>
      <c r="D275" s="794" t="s">
        <v>1159</v>
      </c>
      <c r="E275" s="794" t="s">
        <v>1924</v>
      </c>
      <c r="F275" s="794" t="s">
        <v>1975</v>
      </c>
      <c r="G275" s="794" t="s">
        <v>1976</v>
      </c>
      <c r="H275" s="811">
        <v>95</v>
      </c>
      <c r="I275" s="811">
        <v>0</v>
      </c>
      <c r="J275" s="794"/>
      <c r="K275" s="794">
        <v>0</v>
      </c>
      <c r="L275" s="811">
        <v>56</v>
      </c>
      <c r="M275" s="811">
        <v>0</v>
      </c>
      <c r="N275" s="794"/>
      <c r="O275" s="794">
        <v>0</v>
      </c>
      <c r="P275" s="811">
        <v>50</v>
      </c>
      <c r="Q275" s="811">
        <v>0</v>
      </c>
      <c r="R275" s="799"/>
      <c r="S275" s="812">
        <v>0</v>
      </c>
    </row>
    <row r="276" spans="1:19" ht="14.4" customHeight="1" x14ac:dyDescent="0.3">
      <c r="A276" s="793"/>
      <c r="B276" s="794" t="s">
        <v>2009</v>
      </c>
      <c r="C276" s="794" t="s">
        <v>579</v>
      </c>
      <c r="D276" s="794" t="s">
        <v>1159</v>
      </c>
      <c r="E276" s="794" t="s">
        <v>1924</v>
      </c>
      <c r="F276" s="794" t="s">
        <v>1983</v>
      </c>
      <c r="G276" s="794" t="s">
        <v>1984</v>
      </c>
      <c r="H276" s="811">
        <v>41</v>
      </c>
      <c r="I276" s="811">
        <v>3644.4399999999996</v>
      </c>
      <c r="J276" s="794">
        <v>2.5725761479546816</v>
      </c>
      <c r="K276" s="794">
        <v>88.888780487804866</v>
      </c>
      <c r="L276" s="811">
        <v>15</v>
      </c>
      <c r="M276" s="811">
        <v>1416.65</v>
      </c>
      <c r="N276" s="794">
        <v>1</v>
      </c>
      <c r="O276" s="794">
        <v>94.443333333333342</v>
      </c>
      <c r="P276" s="811">
        <v>18</v>
      </c>
      <c r="Q276" s="811">
        <v>1700</v>
      </c>
      <c r="R276" s="799">
        <v>1.2000141178131507</v>
      </c>
      <c r="S276" s="812">
        <v>94.444444444444443</v>
      </c>
    </row>
    <row r="277" spans="1:19" ht="14.4" customHeight="1" x14ac:dyDescent="0.3">
      <c r="A277" s="793"/>
      <c r="B277" s="794" t="s">
        <v>2009</v>
      </c>
      <c r="C277" s="794" t="s">
        <v>579</v>
      </c>
      <c r="D277" s="794" t="s">
        <v>1159</v>
      </c>
      <c r="E277" s="794" t="s">
        <v>1924</v>
      </c>
      <c r="F277" s="794" t="s">
        <v>1987</v>
      </c>
      <c r="G277" s="794" t="s">
        <v>1988</v>
      </c>
      <c r="H277" s="811">
        <v>5</v>
      </c>
      <c r="I277" s="811">
        <v>483.34000000000003</v>
      </c>
      <c r="J277" s="794">
        <v>1.666689655172414</v>
      </c>
      <c r="K277" s="794">
        <v>96.668000000000006</v>
      </c>
      <c r="L277" s="811">
        <v>3</v>
      </c>
      <c r="M277" s="811">
        <v>290</v>
      </c>
      <c r="N277" s="794">
        <v>1</v>
      </c>
      <c r="O277" s="794">
        <v>96.666666666666671</v>
      </c>
      <c r="P277" s="811">
        <v>2</v>
      </c>
      <c r="Q277" s="811">
        <v>193.33</v>
      </c>
      <c r="R277" s="799">
        <v>0.66665517241379313</v>
      </c>
      <c r="S277" s="812">
        <v>96.665000000000006</v>
      </c>
    </row>
    <row r="278" spans="1:19" ht="14.4" customHeight="1" x14ac:dyDescent="0.3">
      <c r="A278" s="793"/>
      <c r="B278" s="794" t="s">
        <v>2009</v>
      </c>
      <c r="C278" s="794" t="s">
        <v>579</v>
      </c>
      <c r="D278" s="794" t="s">
        <v>1159</v>
      </c>
      <c r="E278" s="794" t="s">
        <v>1924</v>
      </c>
      <c r="F278" s="794" t="s">
        <v>1995</v>
      </c>
      <c r="G278" s="794" t="s">
        <v>1996</v>
      </c>
      <c r="H278" s="811">
        <v>8</v>
      </c>
      <c r="I278" s="811">
        <v>933.33</v>
      </c>
      <c r="J278" s="794">
        <v>1.3333285714285714</v>
      </c>
      <c r="K278" s="794">
        <v>116.66625000000001</v>
      </c>
      <c r="L278" s="811">
        <v>6</v>
      </c>
      <c r="M278" s="811">
        <v>700</v>
      </c>
      <c r="N278" s="794">
        <v>1</v>
      </c>
      <c r="O278" s="794">
        <v>116.66666666666667</v>
      </c>
      <c r="P278" s="811">
        <v>6</v>
      </c>
      <c r="Q278" s="811">
        <v>700</v>
      </c>
      <c r="R278" s="799">
        <v>1</v>
      </c>
      <c r="S278" s="812">
        <v>116.66666666666667</v>
      </c>
    </row>
    <row r="279" spans="1:19" ht="14.4" customHeight="1" x14ac:dyDescent="0.3">
      <c r="A279" s="793"/>
      <c r="B279" s="794" t="s">
        <v>2009</v>
      </c>
      <c r="C279" s="794" t="s">
        <v>579</v>
      </c>
      <c r="D279" s="794" t="s">
        <v>1159</v>
      </c>
      <c r="E279" s="794" t="s">
        <v>1924</v>
      </c>
      <c r="F279" s="794" t="s">
        <v>1925</v>
      </c>
      <c r="G279" s="794" t="s">
        <v>1926</v>
      </c>
      <c r="H279" s="811">
        <v>100</v>
      </c>
      <c r="I279" s="811">
        <v>32777.760000000002</v>
      </c>
      <c r="J279" s="794">
        <v>1.6129017337172151</v>
      </c>
      <c r="K279" s="794">
        <v>327.77760000000001</v>
      </c>
      <c r="L279" s="811">
        <v>59</v>
      </c>
      <c r="M279" s="811">
        <v>20322.23</v>
      </c>
      <c r="N279" s="794">
        <v>1</v>
      </c>
      <c r="O279" s="794">
        <v>344.44457627118641</v>
      </c>
      <c r="P279" s="811">
        <v>50</v>
      </c>
      <c r="Q279" s="811">
        <v>17222.22</v>
      </c>
      <c r="R279" s="799">
        <v>0.84745719342808346</v>
      </c>
      <c r="S279" s="812">
        <v>344.44440000000003</v>
      </c>
    </row>
    <row r="280" spans="1:19" ht="14.4" customHeight="1" x14ac:dyDescent="0.3">
      <c r="A280" s="793"/>
      <c r="B280" s="794" t="s">
        <v>2009</v>
      </c>
      <c r="C280" s="794" t="s">
        <v>579</v>
      </c>
      <c r="D280" s="794" t="s">
        <v>1916</v>
      </c>
      <c r="E280" s="794" t="s">
        <v>1924</v>
      </c>
      <c r="F280" s="794" t="s">
        <v>1944</v>
      </c>
      <c r="G280" s="794" t="s">
        <v>1945</v>
      </c>
      <c r="H280" s="811">
        <v>11</v>
      </c>
      <c r="I280" s="811">
        <v>855.56000000000006</v>
      </c>
      <c r="J280" s="794">
        <v>1.1000167144528588</v>
      </c>
      <c r="K280" s="794">
        <v>77.778181818181821</v>
      </c>
      <c r="L280" s="811">
        <v>10</v>
      </c>
      <c r="M280" s="811">
        <v>777.7700000000001</v>
      </c>
      <c r="N280" s="794">
        <v>1</v>
      </c>
      <c r="O280" s="794">
        <v>77.777000000000015</v>
      </c>
      <c r="P280" s="811"/>
      <c r="Q280" s="811"/>
      <c r="R280" s="799"/>
      <c r="S280" s="812"/>
    </row>
    <row r="281" spans="1:19" ht="14.4" customHeight="1" x14ac:dyDescent="0.3">
      <c r="A281" s="793"/>
      <c r="B281" s="794" t="s">
        <v>2009</v>
      </c>
      <c r="C281" s="794" t="s">
        <v>579</v>
      </c>
      <c r="D281" s="794" t="s">
        <v>1916</v>
      </c>
      <c r="E281" s="794" t="s">
        <v>1924</v>
      </c>
      <c r="F281" s="794" t="s">
        <v>1948</v>
      </c>
      <c r="G281" s="794" t="s">
        <v>1949</v>
      </c>
      <c r="H281" s="811">
        <v>46</v>
      </c>
      <c r="I281" s="811">
        <v>5111.1099999999997</v>
      </c>
      <c r="J281" s="794">
        <v>0.49783522797557528</v>
      </c>
      <c r="K281" s="794">
        <v>111.11108695652173</v>
      </c>
      <c r="L281" s="811">
        <v>88</v>
      </c>
      <c r="M281" s="811">
        <v>10266.67</v>
      </c>
      <c r="N281" s="794">
        <v>1</v>
      </c>
      <c r="O281" s="794">
        <v>116.66670454545455</v>
      </c>
      <c r="P281" s="811"/>
      <c r="Q281" s="811"/>
      <c r="R281" s="799"/>
      <c r="S281" s="812"/>
    </row>
    <row r="282" spans="1:19" ht="14.4" customHeight="1" x14ac:dyDescent="0.3">
      <c r="A282" s="793"/>
      <c r="B282" s="794" t="s">
        <v>2009</v>
      </c>
      <c r="C282" s="794" t="s">
        <v>579</v>
      </c>
      <c r="D282" s="794" t="s">
        <v>1916</v>
      </c>
      <c r="E282" s="794" t="s">
        <v>1924</v>
      </c>
      <c r="F282" s="794" t="s">
        <v>1952</v>
      </c>
      <c r="G282" s="794" t="s">
        <v>1953</v>
      </c>
      <c r="H282" s="811">
        <v>9</v>
      </c>
      <c r="I282" s="811">
        <v>1680.01</v>
      </c>
      <c r="J282" s="794">
        <v>0.99474799867367714</v>
      </c>
      <c r="K282" s="794">
        <v>186.66777777777779</v>
      </c>
      <c r="L282" s="811">
        <v>8</v>
      </c>
      <c r="M282" s="811">
        <v>1688.88</v>
      </c>
      <c r="N282" s="794">
        <v>1</v>
      </c>
      <c r="O282" s="794">
        <v>211.11</v>
      </c>
      <c r="P282" s="811"/>
      <c r="Q282" s="811"/>
      <c r="R282" s="799"/>
      <c r="S282" s="812"/>
    </row>
    <row r="283" spans="1:19" ht="14.4" customHeight="1" x14ac:dyDescent="0.3">
      <c r="A283" s="793"/>
      <c r="B283" s="794" t="s">
        <v>2009</v>
      </c>
      <c r="C283" s="794" t="s">
        <v>579</v>
      </c>
      <c r="D283" s="794" t="s">
        <v>1916</v>
      </c>
      <c r="E283" s="794" t="s">
        <v>1924</v>
      </c>
      <c r="F283" s="794" t="s">
        <v>1954</v>
      </c>
      <c r="G283" s="794" t="s">
        <v>1955</v>
      </c>
      <c r="H283" s="811">
        <v>16</v>
      </c>
      <c r="I283" s="811">
        <v>9333.34</v>
      </c>
      <c r="J283" s="794">
        <v>0.761905306122449</v>
      </c>
      <c r="K283" s="794">
        <v>583.33375000000001</v>
      </c>
      <c r="L283" s="811">
        <v>21</v>
      </c>
      <c r="M283" s="811">
        <v>12250</v>
      </c>
      <c r="N283" s="794">
        <v>1</v>
      </c>
      <c r="O283" s="794">
        <v>583.33333333333337</v>
      </c>
      <c r="P283" s="811"/>
      <c r="Q283" s="811"/>
      <c r="R283" s="799"/>
      <c r="S283" s="812"/>
    </row>
    <row r="284" spans="1:19" ht="14.4" customHeight="1" x14ac:dyDescent="0.3">
      <c r="A284" s="793"/>
      <c r="B284" s="794" t="s">
        <v>2009</v>
      </c>
      <c r="C284" s="794" t="s">
        <v>579</v>
      </c>
      <c r="D284" s="794" t="s">
        <v>1916</v>
      </c>
      <c r="E284" s="794" t="s">
        <v>1924</v>
      </c>
      <c r="F284" s="794" t="s">
        <v>1956</v>
      </c>
      <c r="G284" s="794" t="s">
        <v>1957</v>
      </c>
      <c r="H284" s="811">
        <v>2</v>
      </c>
      <c r="I284" s="811">
        <v>933.33</v>
      </c>
      <c r="J284" s="794">
        <v>0.22222142857142857</v>
      </c>
      <c r="K284" s="794">
        <v>466.66500000000002</v>
      </c>
      <c r="L284" s="811">
        <v>9</v>
      </c>
      <c r="M284" s="811">
        <v>4200</v>
      </c>
      <c r="N284" s="794">
        <v>1</v>
      </c>
      <c r="O284" s="794">
        <v>466.66666666666669</v>
      </c>
      <c r="P284" s="811"/>
      <c r="Q284" s="811"/>
      <c r="R284" s="799"/>
      <c r="S284" s="812"/>
    </row>
    <row r="285" spans="1:19" ht="14.4" customHeight="1" x14ac:dyDescent="0.3">
      <c r="A285" s="793"/>
      <c r="B285" s="794" t="s">
        <v>2009</v>
      </c>
      <c r="C285" s="794" t="s">
        <v>579</v>
      </c>
      <c r="D285" s="794" t="s">
        <v>1916</v>
      </c>
      <c r="E285" s="794" t="s">
        <v>1924</v>
      </c>
      <c r="F285" s="794" t="s">
        <v>1961</v>
      </c>
      <c r="G285" s="794" t="s">
        <v>1962</v>
      </c>
      <c r="H285" s="811">
        <v>9</v>
      </c>
      <c r="I285" s="811">
        <v>450</v>
      </c>
      <c r="J285" s="794">
        <v>0.45</v>
      </c>
      <c r="K285" s="794">
        <v>50</v>
      </c>
      <c r="L285" s="811">
        <v>20</v>
      </c>
      <c r="M285" s="811">
        <v>1000</v>
      </c>
      <c r="N285" s="794">
        <v>1</v>
      </c>
      <c r="O285" s="794">
        <v>50</v>
      </c>
      <c r="P285" s="811"/>
      <c r="Q285" s="811"/>
      <c r="R285" s="799"/>
      <c r="S285" s="812"/>
    </row>
    <row r="286" spans="1:19" ht="14.4" customHeight="1" x14ac:dyDescent="0.3">
      <c r="A286" s="793"/>
      <c r="B286" s="794" t="s">
        <v>2009</v>
      </c>
      <c r="C286" s="794" t="s">
        <v>579</v>
      </c>
      <c r="D286" s="794" t="s">
        <v>1916</v>
      </c>
      <c r="E286" s="794" t="s">
        <v>1924</v>
      </c>
      <c r="F286" s="794" t="s">
        <v>2010</v>
      </c>
      <c r="G286" s="794" t="s">
        <v>2011</v>
      </c>
      <c r="H286" s="811">
        <v>0</v>
      </c>
      <c r="I286" s="811">
        <v>0</v>
      </c>
      <c r="J286" s="794"/>
      <c r="K286" s="794"/>
      <c r="L286" s="811">
        <v>2</v>
      </c>
      <c r="M286" s="811">
        <v>0</v>
      </c>
      <c r="N286" s="794"/>
      <c r="O286" s="794">
        <v>0</v>
      </c>
      <c r="P286" s="811"/>
      <c r="Q286" s="811"/>
      <c r="R286" s="799"/>
      <c r="S286" s="812"/>
    </row>
    <row r="287" spans="1:19" ht="14.4" customHeight="1" x14ac:dyDescent="0.3">
      <c r="A287" s="793"/>
      <c r="B287" s="794" t="s">
        <v>2009</v>
      </c>
      <c r="C287" s="794" t="s">
        <v>579</v>
      </c>
      <c r="D287" s="794" t="s">
        <v>1916</v>
      </c>
      <c r="E287" s="794" t="s">
        <v>1924</v>
      </c>
      <c r="F287" s="794" t="s">
        <v>1975</v>
      </c>
      <c r="G287" s="794" t="s">
        <v>1976</v>
      </c>
      <c r="H287" s="811">
        <v>76</v>
      </c>
      <c r="I287" s="811">
        <v>0</v>
      </c>
      <c r="J287" s="794"/>
      <c r="K287" s="794">
        <v>0</v>
      </c>
      <c r="L287" s="811">
        <v>116</v>
      </c>
      <c r="M287" s="811">
        <v>0</v>
      </c>
      <c r="N287" s="794"/>
      <c r="O287" s="794">
        <v>0</v>
      </c>
      <c r="P287" s="811"/>
      <c r="Q287" s="811"/>
      <c r="R287" s="799"/>
      <c r="S287" s="812"/>
    </row>
    <row r="288" spans="1:19" ht="14.4" customHeight="1" x14ac:dyDescent="0.3">
      <c r="A288" s="793"/>
      <c r="B288" s="794" t="s">
        <v>2009</v>
      </c>
      <c r="C288" s="794" t="s">
        <v>579</v>
      </c>
      <c r="D288" s="794" t="s">
        <v>1916</v>
      </c>
      <c r="E288" s="794" t="s">
        <v>1924</v>
      </c>
      <c r="F288" s="794" t="s">
        <v>1983</v>
      </c>
      <c r="G288" s="794" t="s">
        <v>1984</v>
      </c>
      <c r="H288" s="811">
        <v>9</v>
      </c>
      <c r="I288" s="811">
        <v>800.01</v>
      </c>
      <c r="J288" s="794">
        <v>1.2101011934473842</v>
      </c>
      <c r="K288" s="794">
        <v>88.89</v>
      </c>
      <c r="L288" s="811">
        <v>7</v>
      </c>
      <c r="M288" s="811">
        <v>661.1099999999999</v>
      </c>
      <c r="N288" s="794">
        <v>1</v>
      </c>
      <c r="O288" s="794">
        <v>94.444285714285698</v>
      </c>
      <c r="P288" s="811"/>
      <c r="Q288" s="811"/>
      <c r="R288" s="799"/>
      <c r="S288" s="812"/>
    </row>
    <row r="289" spans="1:19" ht="14.4" customHeight="1" x14ac:dyDescent="0.3">
      <c r="A289" s="793"/>
      <c r="B289" s="794" t="s">
        <v>2009</v>
      </c>
      <c r="C289" s="794" t="s">
        <v>579</v>
      </c>
      <c r="D289" s="794" t="s">
        <v>1916</v>
      </c>
      <c r="E289" s="794" t="s">
        <v>1924</v>
      </c>
      <c r="F289" s="794" t="s">
        <v>1987</v>
      </c>
      <c r="G289" s="794" t="s">
        <v>1988</v>
      </c>
      <c r="H289" s="811">
        <v>7</v>
      </c>
      <c r="I289" s="811">
        <v>676.66000000000008</v>
      </c>
      <c r="J289" s="794">
        <v>1.3999958620404278</v>
      </c>
      <c r="K289" s="794">
        <v>96.665714285714301</v>
      </c>
      <c r="L289" s="811">
        <v>5</v>
      </c>
      <c r="M289" s="811">
        <v>483.33000000000004</v>
      </c>
      <c r="N289" s="794">
        <v>1</v>
      </c>
      <c r="O289" s="794">
        <v>96.666000000000011</v>
      </c>
      <c r="P289" s="811"/>
      <c r="Q289" s="811"/>
      <c r="R289" s="799"/>
      <c r="S289" s="812"/>
    </row>
    <row r="290" spans="1:19" ht="14.4" customHeight="1" x14ac:dyDescent="0.3">
      <c r="A290" s="793"/>
      <c r="B290" s="794" t="s">
        <v>2009</v>
      </c>
      <c r="C290" s="794" t="s">
        <v>579</v>
      </c>
      <c r="D290" s="794" t="s">
        <v>1916</v>
      </c>
      <c r="E290" s="794" t="s">
        <v>1924</v>
      </c>
      <c r="F290" s="794" t="s">
        <v>1995</v>
      </c>
      <c r="G290" s="794" t="s">
        <v>1996</v>
      </c>
      <c r="H290" s="811">
        <v>4</v>
      </c>
      <c r="I290" s="811">
        <v>466.67</v>
      </c>
      <c r="J290" s="794">
        <v>0.44444761904761904</v>
      </c>
      <c r="K290" s="794">
        <v>116.6675</v>
      </c>
      <c r="L290" s="811">
        <v>9</v>
      </c>
      <c r="M290" s="811">
        <v>1050</v>
      </c>
      <c r="N290" s="794">
        <v>1</v>
      </c>
      <c r="O290" s="794">
        <v>116.66666666666667</v>
      </c>
      <c r="P290" s="811"/>
      <c r="Q290" s="811"/>
      <c r="R290" s="799"/>
      <c r="S290" s="812"/>
    </row>
    <row r="291" spans="1:19" ht="14.4" customHeight="1" x14ac:dyDescent="0.3">
      <c r="A291" s="793"/>
      <c r="B291" s="794" t="s">
        <v>2009</v>
      </c>
      <c r="C291" s="794" t="s">
        <v>579</v>
      </c>
      <c r="D291" s="794" t="s">
        <v>1916</v>
      </c>
      <c r="E291" s="794" t="s">
        <v>1924</v>
      </c>
      <c r="F291" s="794" t="s">
        <v>1925</v>
      </c>
      <c r="G291" s="794" t="s">
        <v>1926</v>
      </c>
      <c r="H291" s="811">
        <v>75</v>
      </c>
      <c r="I291" s="811">
        <v>24583.339999999997</v>
      </c>
      <c r="J291" s="794">
        <v>0.58025201892242617</v>
      </c>
      <c r="K291" s="794">
        <v>327.77786666666663</v>
      </c>
      <c r="L291" s="811">
        <v>123</v>
      </c>
      <c r="M291" s="811">
        <v>42366.66</v>
      </c>
      <c r="N291" s="794">
        <v>1</v>
      </c>
      <c r="O291" s="794">
        <v>344.44439024390249</v>
      </c>
      <c r="P291" s="811"/>
      <c r="Q291" s="811"/>
      <c r="R291" s="799"/>
      <c r="S291" s="812"/>
    </row>
    <row r="292" spans="1:19" ht="14.4" customHeight="1" x14ac:dyDescent="0.3">
      <c r="A292" s="793"/>
      <c r="B292" s="794" t="s">
        <v>2009</v>
      </c>
      <c r="C292" s="794" t="s">
        <v>579</v>
      </c>
      <c r="D292" s="794" t="s">
        <v>1160</v>
      </c>
      <c r="E292" s="794" t="s">
        <v>1924</v>
      </c>
      <c r="F292" s="794" t="s">
        <v>1944</v>
      </c>
      <c r="G292" s="794" t="s">
        <v>1945</v>
      </c>
      <c r="H292" s="811">
        <v>19</v>
      </c>
      <c r="I292" s="811">
        <v>1477.79</v>
      </c>
      <c r="J292" s="794">
        <v>0.94999903572323974</v>
      </c>
      <c r="K292" s="794">
        <v>77.778421052631572</v>
      </c>
      <c r="L292" s="811">
        <v>20</v>
      </c>
      <c r="M292" s="811">
        <v>1555.57</v>
      </c>
      <c r="N292" s="794">
        <v>1</v>
      </c>
      <c r="O292" s="794">
        <v>77.778499999999994</v>
      </c>
      <c r="P292" s="811">
        <v>20</v>
      </c>
      <c r="Q292" s="811">
        <v>1555.56</v>
      </c>
      <c r="R292" s="799">
        <v>0.99999357148826473</v>
      </c>
      <c r="S292" s="812">
        <v>77.777999999999992</v>
      </c>
    </row>
    <row r="293" spans="1:19" ht="14.4" customHeight="1" x14ac:dyDescent="0.3">
      <c r="A293" s="793"/>
      <c r="B293" s="794" t="s">
        <v>2009</v>
      </c>
      <c r="C293" s="794" t="s">
        <v>579</v>
      </c>
      <c r="D293" s="794" t="s">
        <v>1160</v>
      </c>
      <c r="E293" s="794" t="s">
        <v>1924</v>
      </c>
      <c r="F293" s="794" t="s">
        <v>1948</v>
      </c>
      <c r="G293" s="794" t="s">
        <v>1949</v>
      </c>
      <c r="H293" s="811">
        <v>44</v>
      </c>
      <c r="I293" s="811">
        <v>4888.88</v>
      </c>
      <c r="J293" s="794">
        <v>0.77601393018084164</v>
      </c>
      <c r="K293" s="794">
        <v>111.11090909090909</v>
      </c>
      <c r="L293" s="811">
        <v>54</v>
      </c>
      <c r="M293" s="811">
        <v>6299.99</v>
      </c>
      <c r="N293" s="794">
        <v>1</v>
      </c>
      <c r="O293" s="794">
        <v>116.66648148148148</v>
      </c>
      <c r="P293" s="811">
        <v>48</v>
      </c>
      <c r="Q293" s="811">
        <v>5600</v>
      </c>
      <c r="R293" s="799">
        <v>0.88889029982587275</v>
      </c>
      <c r="S293" s="812">
        <v>116.66666666666667</v>
      </c>
    </row>
    <row r="294" spans="1:19" ht="14.4" customHeight="1" x14ac:dyDescent="0.3">
      <c r="A294" s="793"/>
      <c r="B294" s="794" t="s">
        <v>2009</v>
      </c>
      <c r="C294" s="794" t="s">
        <v>579</v>
      </c>
      <c r="D294" s="794" t="s">
        <v>1160</v>
      </c>
      <c r="E294" s="794" t="s">
        <v>1924</v>
      </c>
      <c r="F294" s="794" t="s">
        <v>1952</v>
      </c>
      <c r="G294" s="794" t="s">
        <v>1953</v>
      </c>
      <c r="H294" s="811">
        <v>31</v>
      </c>
      <c r="I294" s="811">
        <v>5786.67</v>
      </c>
      <c r="J294" s="794">
        <v>0.7614049492170385</v>
      </c>
      <c r="K294" s="794">
        <v>186.66677419354838</v>
      </c>
      <c r="L294" s="811">
        <v>36</v>
      </c>
      <c r="M294" s="811">
        <v>7599.99</v>
      </c>
      <c r="N294" s="794">
        <v>1</v>
      </c>
      <c r="O294" s="794">
        <v>211.11083333333332</v>
      </c>
      <c r="P294" s="811">
        <v>26</v>
      </c>
      <c r="Q294" s="811">
        <v>5488.88</v>
      </c>
      <c r="R294" s="799">
        <v>0.7222220029236881</v>
      </c>
      <c r="S294" s="812">
        <v>211.11076923076922</v>
      </c>
    </row>
    <row r="295" spans="1:19" ht="14.4" customHeight="1" x14ac:dyDescent="0.3">
      <c r="A295" s="793"/>
      <c r="B295" s="794" t="s">
        <v>2009</v>
      </c>
      <c r="C295" s="794" t="s">
        <v>579</v>
      </c>
      <c r="D295" s="794" t="s">
        <v>1160</v>
      </c>
      <c r="E295" s="794" t="s">
        <v>1924</v>
      </c>
      <c r="F295" s="794" t="s">
        <v>1954</v>
      </c>
      <c r="G295" s="794" t="s">
        <v>1955</v>
      </c>
      <c r="H295" s="811"/>
      <c r="I295" s="811"/>
      <c r="J295" s="794"/>
      <c r="K295" s="794"/>
      <c r="L295" s="811">
        <v>8</v>
      </c>
      <c r="M295" s="811">
        <v>4666.66</v>
      </c>
      <c r="N295" s="794">
        <v>1</v>
      </c>
      <c r="O295" s="794">
        <v>583.33249999999998</v>
      </c>
      <c r="P295" s="811">
        <v>7</v>
      </c>
      <c r="Q295" s="811">
        <v>4083.33</v>
      </c>
      <c r="R295" s="799">
        <v>0.87500053571505099</v>
      </c>
      <c r="S295" s="812">
        <v>583.33285714285716</v>
      </c>
    </row>
    <row r="296" spans="1:19" ht="14.4" customHeight="1" x14ac:dyDescent="0.3">
      <c r="A296" s="793"/>
      <c r="B296" s="794" t="s">
        <v>2009</v>
      </c>
      <c r="C296" s="794" t="s">
        <v>579</v>
      </c>
      <c r="D296" s="794" t="s">
        <v>1160</v>
      </c>
      <c r="E296" s="794" t="s">
        <v>1924</v>
      </c>
      <c r="F296" s="794" t="s">
        <v>1956</v>
      </c>
      <c r="G296" s="794" t="s">
        <v>1957</v>
      </c>
      <c r="H296" s="811">
        <v>3</v>
      </c>
      <c r="I296" s="811">
        <v>1400.01</v>
      </c>
      <c r="J296" s="794">
        <v>3</v>
      </c>
      <c r="K296" s="794">
        <v>466.67</v>
      </c>
      <c r="L296" s="811">
        <v>1</v>
      </c>
      <c r="M296" s="811">
        <v>466.67</v>
      </c>
      <c r="N296" s="794">
        <v>1</v>
      </c>
      <c r="O296" s="794">
        <v>466.67</v>
      </c>
      <c r="P296" s="811">
        <v>3</v>
      </c>
      <c r="Q296" s="811">
        <v>1400.01</v>
      </c>
      <c r="R296" s="799">
        <v>3</v>
      </c>
      <c r="S296" s="812">
        <v>466.67</v>
      </c>
    </row>
    <row r="297" spans="1:19" ht="14.4" customHeight="1" x14ac:dyDescent="0.3">
      <c r="A297" s="793"/>
      <c r="B297" s="794" t="s">
        <v>2009</v>
      </c>
      <c r="C297" s="794" t="s">
        <v>579</v>
      </c>
      <c r="D297" s="794" t="s">
        <v>1160</v>
      </c>
      <c r="E297" s="794" t="s">
        <v>1924</v>
      </c>
      <c r="F297" s="794" t="s">
        <v>1958</v>
      </c>
      <c r="G297" s="794" t="s">
        <v>1957</v>
      </c>
      <c r="H297" s="811">
        <v>2</v>
      </c>
      <c r="I297" s="811">
        <v>2000</v>
      </c>
      <c r="J297" s="794">
        <v>2</v>
      </c>
      <c r="K297" s="794">
        <v>1000</v>
      </c>
      <c r="L297" s="811">
        <v>1</v>
      </c>
      <c r="M297" s="811">
        <v>1000</v>
      </c>
      <c r="N297" s="794">
        <v>1</v>
      </c>
      <c r="O297" s="794">
        <v>1000</v>
      </c>
      <c r="P297" s="811"/>
      <c r="Q297" s="811"/>
      <c r="R297" s="799"/>
      <c r="S297" s="812"/>
    </row>
    <row r="298" spans="1:19" ht="14.4" customHeight="1" x14ac:dyDescent="0.3">
      <c r="A298" s="793"/>
      <c r="B298" s="794" t="s">
        <v>2009</v>
      </c>
      <c r="C298" s="794" t="s">
        <v>579</v>
      </c>
      <c r="D298" s="794" t="s">
        <v>1160</v>
      </c>
      <c r="E298" s="794" t="s">
        <v>1924</v>
      </c>
      <c r="F298" s="794" t="s">
        <v>1961</v>
      </c>
      <c r="G298" s="794" t="s">
        <v>1962</v>
      </c>
      <c r="H298" s="811">
        <v>37</v>
      </c>
      <c r="I298" s="811">
        <v>1850</v>
      </c>
      <c r="J298" s="794">
        <v>1.088235294117647</v>
      </c>
      <c r="K298" s="794">
        <v>50</v>
      </c>
      <c r="L298" s="811">
        <v>34</v>
      </c>
      <c r="M298" s="811">
        <v>1700</v>
      </c>
      <c r="N298" s="794">
        <v>1</v>
      </c>
      <c r="O298" s="794">
        <v>50</v>
      </c>
      <c r="P298" s="811">
        <v>31</v>
      </c>
      <c r="Q298" s="811">
        <v>1550</v>
      </c>
      <c r="R298" s="799">
        <v>0.91176470588235292</v>
      </c>
      <c r="S298" s="812">
        <v>50</v>
      </c>
    </row>
    <row r="299" spans="1:19" ht="14.4" customHeight="1" x14ac:dyDescent="0.3">
      <c r="A299" s="793"/>
      <c r="B299" s="794" t="s">
        <v>2009</v>
      </c>
      <c r="C299" s="794" t="s">
        <v>579</v>
      </c>
      <c r="D299" s="794" t="s">
        <v>1160</v>
      </c>
      <c r="E299" s="794" t="s">
        <v>1924</v>
      </c>
      <c r="F299" s="794" t="s">
        <v>1965</v>
      </c>
      <c r="G299" s="794" t="s">
        <v>1966</v>
      </c>
      <c r="H299" s="811"/>
      <c r="I299" s="811"/>
      <c r="J299" s="794"/>
      <c r="K299" s="794"/>
      <c r="L299" s="811"/>
      <c r="M299" s="811"/>
      <c r="N299" s="794"/>
      <c r="O299" s="794"/>
      <c r="P299" s="811">
        <v>1</v>
      </c>
      <c r="Q299" s="811">
        <v>101.11</v>
      </c>
      <c r="R299" s="799"/>
      <c r="S299" s="812">
        <v>101.11</v>
      </c>
    </row>
    <row r="300" spans="1:19" ht="14.4" customHeight="1" x14ac:dyDescent="0.3">
      <c r="A300" s="793"/>
      <c r="B300" s="794" t="s">
        <v>2009</v>
      </c>
      <c r="C300" s="794" t="s">
        <v>579</v>
      </c>
      <c r="D300" s="794" t="s">
        <v>1160</v>
      </c>
      <c r="E300" s="794" t="s">
        <v>1924</v>
      </c>
      <c r="F300" s="794" t="s">
        <v>2010</v>
      </c>
      <c r="G300" s="794" t="s">
        <v>2011</v>
      </c>
      <c r="H300" s="811">
        <v>4</v>
      </c>
      <c r="I300" s="811">
        <v>0</v>
      </c>
      <c r="J300" s="794"/>
      <c r="K300" s="794">
        <v>0</v>
      </c>
      <c r="L300" s="811">
        <v>1</v>
      </c>
      <c r="M300" s="811">
        <v>0</v>
      </c>
      <c r="N300" s="794"/>
      <c r="O300" s="794">
        <v>0</v>
      </c>
      <c r="P300" s="811"/>
      <c r="Q300" s="811"/>
      <c r="R300" s="799"/>
      <c r="S300" s="812"/>
    </row>
    <row r="301" spans="1:19" ht="14.4" customHeight="1" x14ac:dyDescent="0.3">
      <c r="A301" s="793"/>
      <c r="B301" s="794" t="s">
        <v>2009</v>
      </c>
      <c r="C301" s="794" t="s">
        <v>579</v>
      </c>
      <c r="D301" s="794" t="s">
        <v>1160</v>
      </c>
      <c r="E301" s="794" t="s">
        <v>1924</v>
      </c>
      <c r="F301" s="794" t="s">
        <v>1975</v>
      </c>
      <c r="G301" s="794" t="s">
        <v>1976</v>
      </c>
      <c r="H301" s="811">
        <v>132</v>
      </c>
      <c r="I301" s="811">
        <v>0</v>
      </c>
      <c r="J301" s="794"/>
      <c r="K301" s="794">
        <v>0</v>
      </c>
      <c r="L301" s="811">
        <v>152</v>
      </c>
      <c r="M301" s="811">
        <v>0</v>
      </c>
      <c r="N301" s="794"/>
      <c r="O301" s="794">
        <v>0</v>
      </c>
      <c r="P301" s="811">
        <v>129</v>
      </c>
      <c r="Q301" s="811">
        <v>0</v>
      </c>
      <c r="R301" s="799"/>
      <c r="S301" s="812">
        <v>0</v>
      </c>
    </row>
    <row r="302" spans="1:19" ht="14.4" customHeight="1" x14ac:dyDescent="0.3">
      <c r="A302" s="793"/>
      <c r="B302" s="794" t="s">
        <v>2009</v>
      </c>
      <c r="C302" s="794" t="s">
        <v>579</v>
      </c>
      <c r="D302" s="794" t="s">
        <v>1160</v>
      </c>
      <c r="E302" s="794" t="s">
        <v>1924</v>
      </c>
      <c r="F302" s="794" t="s">
        <v>1979</v>
      </c>
      <c r="G302" s="794" t="s">
        <v>1980</v>
      </c>
      <c r="H302" s="811"/>
      <c r="I302" s="811"/>
      <c r="J302" s="794"/>
      <c r="K302" s="794"/>
      <c r="L302" s="811"/>
      <c r="M302" s="811"/>
      <c r="N302" s="794"/>
      <c r="O302" s="794"/>
      <c r="P302" s="811">
        <v>3</v>
      </c>
      <c r="Q302" s="811">
        <v>233.34</v>
      </c>
      <c r="R302" s="799"/>
      <c r="S302" s="812">
        <v>77.78</v>
      </c>
    </row>
    <row r="303" spans="1:19" ht="14.4" customHeight="1" x14ac:dyDescent="0.3">
      <c r="A303" s="793"/>
      <c r="B303" s="794" t="s">
        <v>2009</v>
      </c>
      <c r="C303" s="794" t="s">
        <v>579</v>
      </c>
      <c r="D303" s="794" t="s">
        <v>1160</v>
      </c>
      <c r="E303" s="794" t="s">
        <v>1924</v>
      </c>
      <c r="F303" s="794" t="s">
        <v>1983</v>
      </c>
      <c r="G303" s="794" t="s">
        <v>1984</v>
      </c>
      <c r="H303" s="811">
        <v>46</v>
      </c>
      <c r="I303" s="811">
        <v>4088.89</v>
      </c>
      <c r="J303" s="794">
        <v>0.80174313725490198</v>
      </c>
      <c r="K303" s="794">
        <v>88.888913043478254</v>
      </c>
      <c r="L303" s="811">
        <v>54</v>
      </c>
      <c r="M303" s="811">
        <v>5100</v>
      </c>
      <c r="N303" s="794">
        <v>1</v>
      </c>
      <c r="O303" s="794">
        <v>94.444444444444443</v>
      </c>
      <c r="P303" s="811">
        <v>57</v>
      </c>
      <c r="Q303" s="811">
        <v>5383.33</v>
      </c>
      <c r="R303" s="799">
        <v>1.0555549019607844</v>
      </c>
      <c r="S303" s="812">
        <v>94.444385964912286</v>
      </c>
    </row>
    <row r="304" spans="1:19" ht="14.4" customHeight="1" x14ac:dyDescent="0.3">
      <c r="A304" s="793"/>
      <c r="B304" s="794" t="s">
        <v>2009</v>
      </c>
      <c r="C304" s="794" t="s">
        <v>579</v>
      </c>
      <c r="D304" s="794" t="s">
        <v>1160</v>
      </c>
      <c r="E304" s="794" t="s">
        <v>1924</v>
      </c>
      <c r="F304" s="794" t="s">
        <v>1987</v>
      </c>
      <c r="G304" s="794" t="s">
        <v>1988</v>
      </c>
      <c r="H304" s="811">
        <v>12</v>
      </c>
      <c r="I304" s="811">
        <v>1160.01</v>
      </c>
      <c r="J304" s="794">
        <v>0.92308243214208974</v>
      </c>
      <c r="K304" s="794">
        <v>96.667500000000004</v>
      </c>
      <c r="L304" s="811">
        <v>13</v>
      </c>
      <c r="M304" s="811">
        <v>1256.67</v>
      </c>
      <c r="N304" s="794">
        <v>1</v>
      </c>
      <c r="O304" s="794">
        <v>96.666923076923084</v>
      </c>
      <c r="P304" s="811">
        <v>14</v>
      </c>
      <c r="Q304" s="811">
        <v>1353.3400000000001</v>
      </c>
      <c r="R304" s="799">
        <v>1.0769255253964845</v>
      </c>
      <c r="S304" s="812">
        <v>96.667142857142863</v>
      </c>
    </row>
    <row r="305" spans="1:19" ht="14.4" customHeight="1" x14ac:dyDescent="0.3">
      <c r="A305" s="793"/>
      <c r="B305" s="794" t="s">
        <v>2009</v>
      </c>
      <c r="C305" s="794" t="s">
        <v>579</v>
      </c>
      <c r="D305" s="794" t="s">
        <v>1160</v>
      </c>
      <c r="E305" s="794" t="s">
        <v>1924</v>
      </c>
      <c r="F305" s="794" t="s">
        <v>1989</v>
      </c>
      <c r="G305" s="794" t="s">
        <v>1990</v>
      </c>
      <c r="H305" s="811"/>
      <c r="I305" s="811"/>
      <c r="J305" s="794"/>
      <c r="K305" s="794"/>
      <c r="L305" s="811">
        <v>2</v>
      </c>
      <c r="M305" s="811">
        <v>666.66</v>
      </c>
      <c r="N305" s="794">
        <v>1</v>
      </c>
      <c r="O305" s="794">
        <v>333.33</v>
      </c>
      <c r="P305" s="811"/>
      <c r="Q305" s="811"/>
      <c r="R305" s="799"/>
      <c r="S305" s="812"/>
    </row>
    <row r="306" spans="1:19" ht="14.4" customHeight="1" x14ac:dyDescent="0.3">
      <c r="A306" s="793"/>
      <c r="B306" s="794" t="s">
        <v>2009</v>
      </c>
      <c r="C306" s="794" t="s">
        <v>579</v>
      </c>
      <c r="D306" s="794" t="s">
        <v>1160</v>
      </c>
      <c r="E306" s="794" t="s">
        <v>1924</v>
      </c>
      <c r="F306" s="794" t="s">
        <v>1991</v>
      </c>
      <c r="G306" s="794" t="s">
        <v>1992</v>
      </c>
      <c r="H306" s="811">
        <v>2</v>
      </c>
      <c r="I306" s="811">
        <v>2566.67</v>
      </c>
      <c r="J306" s="794">
        <v>0.66666926407601068</v>
      </c>
      <c r="K306" s="794">
        <v>1283.335</v>
      </c>
      <c r="L306" s="811">
        <v>3</v>
      </c>
      <c r="M306" s="811">
        <v>3849.99</v>
      </c>
      <c r="N306" s="794">
        <v>1</v>
      </c>
      <c r="O306" s="794">
        <v>1283.33</v>
      </c>
      <c r="P306" s="811">
        <v>2</v>
      </c>
      <c r="Q306" s="811">
        <v>2566.66</v>
      </c>
      <c r="R306" s="799">
        <v>0.66666666666666663</v>
      </c>
      <c r="S306" s="812">
        <v>1283.33</v>
      </c>
    </row>
    <row r="307" spans="1:19" ht="14.4" customHeight="1" x14ac:dyDescent="0.3">
      <c r="A307" s="793"/>
      <c r="B307" s="794" t="s">
        <v>2009</v>
      </c>
      <c r="C307" s="794" t="s">
        <v>579</v>
      </c>
      <c r="D307" s="794" t="s">
        <v>1160</v>
      </c>
      <c r="E307" s="794" t="s">
        <v>1924</v>
      </c>
      <c r="F307" s="794" t="s">
        <v>1993</v>
      </c>
      <c r="G307" s="794" t="s">
        <v>1994</v>
      </c>
      <c r="H307" s="811">
        <v>1</v>
      </c>
      <c r="I307" s="811">
        <v>466.67</v>
      </c>
      <c r="J307" s="794"/>
      <c r="K307" s="794">
        <v>466.67</v>
      </c>
      <c r="L307" s="811"/>
      <c r="M307" s="811"/>
      <c r="N307" s="794"/>
      <c r="O307" s="794"/>
      <c r="P307" s="811"/>
      <c r="Q307" s="811"/>
      <c r="R307" s="799"/>
      <c r="S307" s="812"/>
    </row>
    <row r="308" spans="1:19" ht="14.4" customHeight="1" x14ac:dyDescent="0.3">
      <c r="A308" s="793"/>
      <c r="B308" s="794" t="s">
        <v>2009</v>
      </c>
      <c r="C308" s="794" t="s">
        <v>579</v>
      </c>
      <c r="D308" s="794" t="s">
        <v>1160</v>
      </c>
      <c r="E308" s="794" t="s">
        <v>1924</v>
      </c>
      <c r="F308" s="794" t="s">
        <v>1995</v>
      </c>
      <c r="G308" s="794" t="s">
        <v>1996</v>
      </c>
      <c r="H308" s="811">
        <v>15</v>
      </c>
      <c r="I308" s="811">
        <v>1750.01</v>
      </c>
      <c r="J308" s="794">
        <v>1.1538502113182167</v>
      </c>
      <c r="K308" s="794">
        <v>116.66733333333333</v>
      </c>
      <c r="L308" s="811">
        <v>13</v>
      </c>
      <c r="M308" s="811">
        <v>1516.67</v>
      </c>
      <c r="N308" s="794">
        <v>1</v>
      </c>
      <c r="O308" s="794">
        <v>116.66692307692308</v>
      </c>
      <c r="P308" s="811">
        <v>16</v>
      </c>
      <c r="Q308" s="811">
        <v>1866.68</v>
      </c>
      <c r="R308" s="799">
        <v>1.2307753169773252</v>
      </c>
      <c r="S308" s="812">
        <v>116.6675</v>
      </c>
    </row>
    <row r="309" spans="1:19" ht="14.4" customHeight="1" x14ac:dyDescent="0.3">
      <c r="A309" s="793"/>
      <c r="B309" s="794" t="s">
        <v>2009</v>
      </c>
      <c r="C309" s="794" t="s">
        <v>579</v>
      </c>
      <c r="D309" s="794" t="s">
        <v>1160</v>
      </c>
      <c r="E309" s="794" t="s">
        <v>1924</v>
      </c>
      <c r="F309" s="794" t="s">
        <v>1925</v>
      </c>
      <c r="G309" s="794" t="s">
        <v>1926</v>
      </c>
      <c r="H309" s="811">
        <v>142</v>
      </c>
      <c r="I309" s="811">
        <v>46544.44</v>
      </c>
      <c r="J309" s="794">
        <v>0.86621155506060121</v>
      </c>
      <c r="K309" s="794">
        <v>327.77774647887327</v>
      </c>
      <c r="L309" s="811">
        <v>156</v>
      </c>
      <c r="M309" s="811">
        <v>53733.34</v>
      </c>
      <c r="N309" s="794">
        <v>1</v>
      </c>
      <c r="O309" s="794">
        <v>344.44448717948717</v>
      </c>
      <c r="P309" s="811">
        <v>138</v>
      </c>
      <c r="Q309" s="811">
        <v>47533.33</v>
      </c>
      <c r="R309" s="799">
        <v>0.88461521282689681</v>
      </c>
      <c r="S309" s="812">
        <v>344.44442028985509</v>
      </c>
    </row>
    <row r="310" spans="1:19" ht="14.4" customHeight="1" x14ac:dyDescent="0.3">
      <c r="A310" s="793"/>
      <c r="B310" s="794" t="s">
        <v>2009</v>
      </c>
      <c r="C310" s="794" t="s">
        <v>579</v>
      </c>
      <c r="D310" s="794" t="s">
        <v>1161</v>
      </c>
      <c r="E310" s="794" t="s">
        <v>1924</v>
      </c>
      <c r="F310" s="794" t="s">
        <v>1944</v>
      </c>
      <c r="G310" s="794" t="s">
        <v>1945</v>
      </c>
      <c r="H310" s="811">
        <v>5</v>
      </c>
      <c r="I310" s="811">
        <v>388.89</v>
      </c>
      <c r="J310" s="794">
        <v>1.6666238107482643</v>
      </c>
      <c r="K310" s="794">
        <v>77.777999999999992</v>
      </c>
      <c r="L310" s="811">
        <v>3</v>
      </c>
      <c r="M310" s="811">
        <v>233.34</v>
      </c>
      <c r="N310" s="794">
        <v>1</v>
      </c>
      <c r="O310" s="794">
        <v>77.78</v>
      </c>
      <c r="P310" s="811"/>
      <c r="Q310" s="811"/>
      <c r="R310" s="799"/>
      <c r="S310" s="812"/>
    </row>
    <row r="311" spans="1:19" ht="14.4" customHeight="1" x14ac:dyDescent="0.3">
      <c r="A311" s="793"/>
      <c r="B311" s="794" t="s">
        <v>2009</v>
      </c>
      <c r="C311" s="794" t="s">
        <v>579</v>
      </c>
      <c r="D311" s="794" t="s">
        <v>1161</v>
      </c>
      <c r="E311" s="794" t="s">
        <v>1924</v>
      </c>
      <c r="F311" s="794" t="s">
        <v>1948</v>
      </c>
      <c r="G311" s="794" t="s">
        <v>1949</v>
      </c>
      <c r="H311" s="811">
        <v>10</v>
      </c>
      <c r="I311" s="811">
        <v>1111.1099999999999</v>
      </c>
      <c r="J311" s="794">
        <v>0.68026865196468578</v>
      </c>
      <c r="K311" s="794">
        <v>111.11099999999999</v>
      </c>
      <c r="L311" s="811">
        <v>14</v>
      </c>
      <c r="M311" s="811">
        <v>1633.3400000000001</v>
      </c>
      <c r="N311" s="794">
        <v>1</v>
      </c>
      <c r="O311" s="794">
        <v>116.66714285714286</v>
      </c>
      <c r="P311" s="811">
        <v>15</v>
      </c>
      <c r="Q311" s="811">
        <v>1749.9900000000002</v>
      </c>
      <c r="R311" s="799">
        <v>1.0714180758445884</v>
      </c>
      <c r="S311" s="812">
        <v>116.66600000000001</v>
      </c>
    </row>
    <row r="312" spans="1:19" ht="14.4" customHeight="1" x14ac:dyDescent="0.3">
      <c r="A312" s="793"/>
      <c r="B312" s="794" t="s">
        <v>2009</v>
      </c>
      <c r="C312" s="794" t="s">
        <v>579</v>
      </c>
      <c r="D312" s="794" t="s">
        <v>1161</v>
      </c>
      <c r="E312" s="794" t="s">
        <v>1924</v>
      </c>
      <c r="F312" s="794" t="s">
        <v>1952</v>
      </c>
      <c r="G312" s="794" t="s">
        <v>1953</v>
      </c>
      <c r="H312" s="811">
        <v>1</v>
      </c>
      <c r="I312" s="811">
        <v>186.67</v>
      </c>
      <c r="J312" s="794">
        <v>0.29474365654556073</v>
      </c>
      <c r="K312" s="794">
        <v>186.67</v>
      </c>
      <c r="L312" s="811">
        <v>3</v>
      </c>
      <c r="M312" s="811">
        <v>633.33000000000004</v>
      </c>
      <c r="N312" s="794">
        <v>1</v>
      </c>
      <c r="O312" s="794">
        <v>211.11</v>
      </c>
      <c r="P312" s="811"/>
      <c r="Q312" s="811"/>
      <c r="R312" s="799"/>
      <c r="S312" s="812"/>
    </row>
    <row r="313" spans="1:19" ht="14.4" customHeight="1" x14ac:dyDescent="0.3">
      <c r="A313" s="793"/>
      <c r="B313" s="794" t="s">
        <v>2009</v>
      </c>
      <c r="C313" s="794" t="s">
        <v>579</v>
      </c>
      <c r="D313" s="794" t="s">
        <v>1161</v>
      </c>
      <c r="E313" s="794" t="s">
        <v>1924</v>
      </c>
      <c r="F313" s="794" t="s">
        <v>1954</v>
      </c>
      <c r="G313" s="794" t="s">
        <v>1955</v>
      </c>
      <c r="H313" s="811">
        <v>6</v>
      </c>
      <c r="I313" s="811">
        <v>3500</v>
      </c>
      <c r="J313" s="794">
        <v>0.60000034285733883</v>
      </c>
      <c r="K313" s="794">
        <v>583.33333333333337</v>
      </c>
      <c r="L313" s="811">
        <v>10</v>
      </c>
      <c r="M313" s="811">
        <v>5833.33</v>
      </c>
      <c r="N313" s="794">
        <v>1</v>
      </c>
      <c r="O313" s="794">
        <v>583.33299999999997</v>
      </c>
      <c r="P313" s="811">
        <v>5</v>
      </c>
      <c r="Q313" s="811">
        <v>2916.6600000000003</v>
      </c>
      <c r="R313" s="799">
        <v>0.49999914285665314</v>
      </c>
      <c r="S313" s="812">
        <v>583.33200000000011</v>
      </c>
    </row>
    <row r="314" spans="1:19" ht="14.4" customHeight="1" x14ac:dyDescent="0.3">
      <c r="A314" s="793"/>
      <c r="B314" s="794" t="s">
        <v>2009</v>
      </c>
      <c r="C314" s="794" t="s">
        <v>579</v>
      </c>
      <c r="D314" s="794" t="s">
        <v>1161</v>
      </c>
      <c r="E314" s="794" t="s">
        <v>1924</v>
      </c>
      <c r="F314" s="794" t="s">
        <v>1956</v>
      </c>
      <c r="G314" s="794" t="s">
        <v>1957</v>
      </c>
      <c r="H314" s="811">
        <v>2</v>
      </c>
      <c r="I314" s="811">
        <v>933.34</v>
      </c>
      <c r="J314" s="794">
        <v>2</v>
      </c>
      <c r="K314" s="794">
        <v>466.67</v>
      </c>
      <c r="L314" s="811">
        <v>1</v>
      </c>
      <c r="M314" s="811">
        <v>466.67</v>
      </c>
      <c r="N314" s="794">
        <v>1</v>
      </c>
      <c r="O314" s="794">
        <v>466.67</v>
      </c>
      <c r="P314" s="811">
        <v>4</v>
      </c>
      <c r="Q314" s="811">
        <v>1866.67</v>
      </c>
      <c r="R314" s="799">
        <v>3.9999785715816314</v>
      </c>
      <c r="S314" s="812">
        <v>466.66750000000002</v>
      </c>
    </row>
    <row r="315" spans="1:19" ht="14.4" customHeight="1" x14ac:dyDescent="0.3">
      <c r="A315" s="793"/>
      <c r="B315" s="794" t="s">
        <v>2009</v>
      </c>
      <c r="C315" s="794" t="s">
        <v>579</v>
      </c>
      <c r="D315" s="794" t="s">
        <v>1161</v>
      </c>
      <c r="E315" s="794" t="s">
        <v>1924</v>
      </c>
      <c r="F315" s="794" t="s">
        <v>1961</v>
      </c>
      <c r="G315" s="794" t="s">
        <v>1962</v>
      </c>
      <c r="H315" s="811">
        <v>22</v>
      </c>
      <c r="I315" s="811">
        <v>1100</v>
      </c>
      <c r="J315" s="794">
        <v>0.53658536585365857</v>
      </c>
      <c r="K315" s="794">
        <v>50</v>
      </c>
      <c r="L315" s="811">
        <v>41</v>
      </c>
      <c r="M315" s="811">
        <v>2050</v>
      </c>
      <c r="N315" s="794">
        <v>1</v>
      </c>
      <c r="O315" s="794">
        <v>50</v>
      </c>
      <c r="P315" s="811">
        <v>27</v>
      </c>
      <c r="Q315" s="811">
        <v>1350</v>
      </c>
      <c r="R315" s="799">
        <v>0.65853658536585369</v>
      </c>
      <c r="S315" s="812">
        <v>50</v>
      </c>
    </row>
    <row r="316" spans="1:19" ht="14.4" customHeight="1" x14ac:dyDescent="0.3">
      <c r="A316" s="793"/>
      <c r="B316" s="794" t="s">
        <v>2009</v>
      </c>
      <c r="C316" s="794" t="s">
        <v>579</v>
      </c>
      <c r="D316" s="794" t="s">
        <v>1161</v>
      </c>
      <c r="E316" s="794" t="s">
        <v>1924</v>
      </c>
      <c r="F316" s="794" t="s">
        <v>1975</v>
      </c>
      <c r="G316" s="794" t="s">
        <v>1976</v>
      </c>
      <c r="H316" s="811">
        <v>76</v>
      </c>
      <c r="I316" s="811">
        <v>0</v>
      </c>
      <c r="J316" s="794"/>
      <c r="K316" s="794">
        <v>0</v>
      </c>
      <c r="L316" s="811">
        <v>135</v>
      </c>
      <c r="M316" s="811">
        <v>0</v>
      </c>
      <c r="N316" s="794"/>
      <c r="O316" s="794">
        <v>0</v>
      </c>
      <c r="P316" s="811">
        <v>96</v>
      </c>
      <c r="Q316" s="811">
        <v>0</v>
      </c>
      <c r="R316" s="799"/>
      <c r="S316" s="812">
        <v>0</v>
      </c>
    </row>
    <row r="317" spans="1:19" ht="14.4" customHeight="1" x14ac:dyDescent="0.3">
      <c r="A317" s="793"/>
      <c r="B317" s="794" t="s">
        <v>2009</v>
      </c>
      <c r="C317" s="794" t="s">
        <v>579</v>
      </c>
      <c r="D317" s="794" t="s">
        <v>1161</v>
      </c>
      <c r="E317" s="794" t="s">
        <v>1924</v>
      </c>
      <c r="F317" s="794" t="s">
        <v>1983</v>
      </c>
      <c r="G317" s="794" t="s">
        <v>1984</v>
      </c>
      <c r="H317" s="811">
        <v>19</v>
      </c>
      <c r="I317" s="811">
        <v>1688.8899999999999</v>
      </c>
      <c r="J317" s="794">
        <v>0.54189099869732338</v>
      </c>
      <c r="K317" s="794">
        <v>88.888947368421043</v>
      </c>
      <c r="L317" s="811">
        <v>33</v>
      </c>
      <c r="M317" s="811">
        <v>3116.66</v>
      </c>
      <c r="N317" s="794">
        <v>1</v>
      </c>
      <c r="O317" s="794">
        <v>94.444242424242418</v>
      </c>
      <c r="P317" s="811">
        <v>28</v>
      </c>
      <c r="Q317" s="811">
        <v>2644.45</v>
      </c>
      <c r="R317" s="799">
        <v>0.84848844596459028</v>
      </c>
      <c r="S317" s="812">
        <v>94.444642857142853</v>
      </c>
    </row>
    <row r="318" spans="1:19" ht="14.4" customHeight="1" x14ac:dyDescent="0.3">
      <c r="A318" s="793"/>
      <c r="B318" s="794" t="s">
        <v>2009</v>
      </c>
      <c r="C318" s="794" t="s">
        <v>579</v>
      </c>
      <c r="D318" s="794" t="s">
        <v>1161</v>
      </c>
      <c r="E318" s="794" t="s">
        <v>1924</v>
      </c>
      <c r="F318" s="794" t="s">
        <v>1987</v>
      </c>
      <c r="G318" s="794" t="s">
        <v>1988</v>
      </c>
      <c r="H318" s="811">
        <v>9</v>
      </c>
      <c r="I318" s="811">
        <v>870</v>
      </c>
      <c r="J318" s="794">
        <v>1.5</v>
      </c>
      <c r="K318" s="794">
        <v>96.666666666666671</v>
      </c>
      <c r="L318" s="811">
        <v>6</v>
      </c>
      <c r="M318" s="811">
        <v>580</v>
      </c>
      <c r="N318" s="794">
        <v>1</v>
      </c>
      <c r="O318" s="794">
        <v>96.666666666666671</v>
      </c>
      <c r="P318" s="811">
        <v>2</v>
      </c>
      <c r="Q318" s="811">
        <v>193.34</v>
      </c>
      <c r="R318" s="799">
        <v>0.33334482758620693</v>
      </c>
      <c r="S318" s="812">
        <v>96.67</v>
      </c>
    </row>
    <row r="319" spans="1:19" ht="14.4" customHeight="1" x14ac:dyDescent="0.3">
      <c r="A319" s="793"/>
      <c r="B319" s="794" t="s">
        <v>2009</v>
      </c>
      <c r="C319" s="794" t="s">
        <v>579</v>
      </c>
      <c r="D319" s="794" t="s">
        <v>1161</v>
      </c>
      <c r="E319" s="794" t="s">
        <v>1924</v>
      </c>
      <c r="F319" s="794" t="s">
        <v>1995</v>
      </c>
      <c r="G319" s="794" t="s">
        <v>1996</v>
      </c>
      <c r="H319" s="811">
        <v>1</v>
      </c>
      <c r="I319" s="811">
        <v>116.67</v>
      </c>
      <c r="J319" s="794">
        <v>0.12500267855229605</v>
      </c>
      <c r="K319" s="794">
        <v>116.67</v>
      </c>
      <c r="L319" s="811">
        <v>8</v>
      </c>
      <c r="M319" s="811">
        <v>933.34</v>
      </c>
      <c r="N319" s="794">
        <v>1</v>
      </c>
      <c r="O319" s="794">
        <v>116.6675</v>
      </c>
      <c r="P319" s="811">
        <v>12</v>
      </c>
      <c r="Q319" s="811">
        <v>1400</v>
      </c>
      <c r="R319" s="799">
        <v>1.4999892857908157</v>
      </c>
      <c r="S319" s="812">
        <v>116.66666666666667</v>
      </c>
    </row>
    <row r="320" spans="1:19" ht="14.4" customHeight="1" x14ac:dyDescent="0.3">
      <c r="A320" s="793"/>
      <c r="B320" s="794" t="s">
        <v>2009</v>
      </c>
      <c r="C320" s="794" t="s">
        <v>579</v>
      </c>
      <c r="D320" s="794" t="s">
        <v>1161</v>
      </c>
      <c r="E320" s="794" t="s">
        <v>1924</v>
      </c>
      <c r="F320" s="794" t="s">
        <v>1925</v>
      </c>
      <c r="G320" s="794" t="s">
        <v>1926</v>
      </c>
      <c r="H320" s="811">
        <v>79</v>
      </c>
      <c r="I320" s="811">
        <v>25894.45</v>
      </c>
      <c r="J320" s="794">
        <v>0.54874027578519535</v>
      </c>
      <c r="K320" s="794">
        <v>327.77784810126582</v>
      </c>
      <c r="L320" s="811">
        <v>137</v>
      </c>
      <c r="M320" s="811">
        <v>47188.899999999994</v>
      </c>
      <c r="N320" s="794">
        <v>1</v>
      </c>
      <c r="O320" s="794">
        <v>344.44452554744521</v>
      </c>
      <c r="P320" s="811">
        <v>99</v>
      </c>
      <c r="Q320" s="811">
        <v>34099.99</v>
      </c>
      <c r="R320" s="799">
        <v>0.72262735516191312</v>
      </c>
      <c r="S320" s="812">
        <v>344.44434343434341</v>
      </c>
    </row>
    <row r="321" spans="1:19" ht="14.4" customHeight="1" x14ac:dyDescent="0.3">
      <c r="A321" s="793"/>
      <c r="B321" s="794" t="s">
        <v>2009</v>
      </c>
      <c r="C321" s="794" t="s">
        <v>579</v>
      </c>
      <c r="D321" s="794" t="s">
        <v>1162</v>
      </c>
      <c r="E321" s="794" t="s">
        <v>1924</v>
      </c>
      <c r="F321" s="794" t="s">
        <v>1944</v>
      </c>
      <c r="G321" s="794" t="s">
        <v>1945</v>
      </c>
      <c r="H321" s="811"/>
      <c r="I321" s="811"/>
      <c r="J321" s="794"/>
      <c r="K321" s="794"/>
      <c r="L321" s="811">
        <v>1</v>
      </c>
      <c r="M321" s="811">
        <v>77.78</v>
      </c>
      <c r="N321" s="794">
        <v>1</v>
      </c>
      <c r="O321" s="794">
        <v>77.78</v>
      </c>
      <c r="P321" s="811"/>
      <c r="Q321" s="811"/>
      <c r="R321" s="799"/>
      <c r="S321" s="812"/>
    </row>
    <row r="322" spans="1:19" ht="14.4" customHeight="1" x14ac:dyDescent="0.3">
      <c r="A322" s="793"/>
      <c r="B322" s="794" t="s">
        <v>2009</v>
      </c>
      <c r="C322" s="794" t="s">
        <v>579</v>
      </c>
      <c r="D322" s="794" t="s">
        <v>1162</v>
      </c>
      <c r="E322" s="794" t="s">
        <v>1924</v>
      </c>
      <c r="F322" s="794" t="s">
        <v>1975</v>
      </c>
      <c r="G322" s="794" t="s">
        <v>1976</v>
      </c>
      <c r="H322" s="811">
        <v>1</v>
      </c>
      <c r="I322" s="811">
        <v>0</v>
      </c>
      <c r="J322" s="794"/>
      <c r="K322" s="794">
        <v>0</v>
      </c>
      <c r="L322" s="811">
        <v>1</v>
      </c>
      <c r="M322" s="811">
        <v>0</v>
      </c>
      <c r="N322" s="794"/>
      <c r="O322" s="794">
        <v>0</v>
      </c>
      <c r="P322" s="811"/>
      <c r="Q322" s="811"/>
      <c r="R322" s="799"/>
      <c r="S322" s="812"/>
    </row>
    <row r="323" spans="1:19" ht="14.4" customHeight="1" x14ac:dyDescent="0.3">
      <c r="A323" s="793"/>
      <c r="B323" s="794" t="s">
        <v>2009</v>
      </c>
      <c r="C323" s="794" t="s">
        <v>579</v>
      </c>
      <c r="D323" s="794" t="s">
        <v>1162</v>
      </c>
      <c r="E323" s="794" t="s">
        <v>1924</v>
      </c>
      <c r="F323" s="794" t="s">
        <v>1925</v>
      </c>
      <c r="G323" s="794" t="s">
        <v>1926</v>
      </c>
      <c r="H323" s="811">
        <v>1</v>
      </c>
      <c r="I323" s="811">
        <v>327.78</v>
      </c>
      <c r="J323" s="794">
        <v>0.95163163395656714</v>
      </c>
      <c r="K323" s="794">
        <v>327.78</v>
      </c>
      <c r="L323" s="811">
        <v>1</v>
      </c>
      <c r="M323" s="811">
        <v>344.44</v>
      </c>
      <c r="N323" s="794">
        <v>1</v>
      </c>
      <c r="O323" s="794">
        <v>344.44</v>
      </c>
      <c r="P323" s="811"/>
      <c r="Q323" s="811"/>
      <c r="R323" s="799"/>
      <c r="S323" s="812"/>
    </row>
    <row r="324" spans="1:19" ht="14.4" customHeight="1" x14ac:dyDescent="0.3">
      <c r="A324" s="793"/>
      <c r="B324" s="794" t="s">
        <v>2009</v>
      </c>
      <c r="C324" s="794" t="s">
        <v>579</v>
      </c>
      <c r="D324" s="794" t="s">
        <v>1163</v>
      </c>
      <c r="E324" s="794" t="s">
        <v>1924</v>
      </c>
      <c r="F324" s="794" t="s">
        <v>1944</v>
      </c>
      <c r="G324" s="794" t="s">
        <v>1945</v>
      </c>
      <c r="H324" s="811"/>
      <c r="I324" s="811"/>
      <c r="J324" s="794"/>
      <c r="K324" s="794"/>
      <c r="L324" s="811"/>
      <c r="M324" s="811"/>
      <c r="N324" s="794"/>
      <c r="O324" s="794"/>
      <c r="P324" s="811">
        <v>11</v>
      </c>
      <c r="Q324" s="811">
        <v>855.56</v>
      </c>
      <c r="R324" s="799"/>
      <c r="S324" s="812">
        <v>77.778181818181807</v>
      </c>
    </row>
    <row r="325" spans="1:19" ht="14.4" customHeight="1" x14ac:dyDescent="0.3">
      <c r="A325" s="793"/>
      <c r="B325" s="794" t="s">
        <v>2009</v>
      </c>
      <c r="C325" s="794" t="s">
        <v>579</v>
      </c>
      <c r="D325" s="794" t="s">
        <v>1163</v>
      </c>
      <c r="E325" s="794" t="s">
        <v>1924</v>
      </c>
      <c r="F325" s="794" t="s">
        <v>1948</v>
      </c>
      <c r="G325" s="794" t="s">
        <v>1949</v>
      </c>
      <c r="H325" s="811"/>
      <c r="I325" s="811"/>
      <c r="J325" s="794"/>
      <c r="K325" s="794"/>
      <c r="L325" s="811"/>
      <c r="M325" s="811"/>
      <c r="N325" s="794"/>
      <c r="O325" s="794"/>
      <c r="P325" s="811">
        <v>25</v>
      </c>
      <c r="Q325" s="811">
        <v>2916.66</v>
      </c>
      <c r="R325" s="799"/>
      <c r="S325" s="812">
        <v>116.6664</v>
      </c>
    </row>
    <row r="326" spans="1:19" ht="14.4" customHeight="1" x14ac:dyDescent="0.3">
      <c r="A326" s="793"/>
      <c r="B326" s="794" t="s">
        <v>2009</v>
      </c>
      <c r="C326" s="794" t="s">
        <v>579</v>
      </c>
      <c r="D326" s="794" t="s">
        <v>1163</v>
      </c>
      <c r="E326" s="794" t="s">
        <v>1924</v>
      </c>
      <c r="F326" s="794" t="s">
        <v>1952</v>
      </c>
      <c r="G326" s="794" t="s">
        <v>1953</v>
      </c>
      <c r="H326" s="811"/>
      <c r="I326" s="811"/>
      <c r="J326" s="794"/>
      <c r="K326" s="794"/>
      <c r="L326" s="811"/>
      <c r="M326" s="811"/>
      <c r="N326" s="794"/>
      <c r="O326" s="794"/>
      <c r="P326" s="811">
        <v>15</v>
      </c>
      <c r="Q326" s="811">
        <v>3166.67</v>
      </c>
      <c r="R326" s="799"/>
      <c r="S326" s="812">
        <v>211.11133333333333</v>
      </c>
    </row>
    <row r="327" spans="1:19" ht="14.4" customHeight="1" x14ac:dyDescent="0.3">
      <c r="A327" s="793"/>
      <c r="B327" s="794" t="s">
        <v>2009</v>
      </c>
      <c r="C327" s="794" t="s">
        <v>579</v>
      </c>
      <c r="D327" s="794" t="s">
        <v>1163</v>
      </c>
      <c r="E327" s="794" t="s">
        <v>1924</v>
      </c>
      <c r="F327" s="794" t="s">
        <v>1954</v>
      </c>
      <c r="G327" s="794" t="s">
        <v>1955</v>
      </c>
      <c r="H327" s="811"/>
      <c r="I327" s="811"/>
      <c r="J327" s="794"/>
      <c r="K327" s="794"/>
      <c r="L327" s="811"/>
      <c r="M327" s="811"/>
      <c r="N327" s="794"/>
      <c r="O327" s="794"/>
      <c r="P327" s="811">
        <v>8</v>
      </c>
      <c r="Q327" s="811">
        <v>4666.66</v>
      </c>
      <c r="R327" s="799"/>
      <c r="S327" s="812">
        <v>583.33249999999998</v>
      </c>
    </row>
    <row r="328" spans="1:19" ht="14.4" customHeight="1" x14ac:dyDescent="0.3">
      <c r="A328" s="793"/>
      <c r="B328" s="794" t="s">
        <v>2009</v>
      </c>
      <c r="C328" s="794" t="s">
        <v>579</v>
      </c>
      <c r="D328" s="794" t="s">
        <v>1163</v>
      </c>
      <c r="E328" s="794" t="s">
        <v>1924</v>
      </c>
      <c r="F328" s="794" t="s">
        <v>1956</v>
      </c>
      <c r="G328" s="794" t="s">
        <v>1957</v>
      </c>
      <c r="H328" s="811"/>
      <c r="I328" s="811"/>
      <c r="J328" s="794"/>
      <c r="K328" s="794"/>
      <c r="L328" s="811"/>
      <c r="M328" s="811"/>
      <c r="N328" s="794"/>
      <c r="O328" s="794"/>
      <c r="P328" s="811">
        <v>1</v>
      </c>
      <c r="Q328" s="811">
        <v>466.67</v>
      </c>
      <c r="R328" s="799"/>
      <c r="S328" s="812">
        <v>466.67</v>
      </c>
    </row>
    <row r="329" spans="1:19" ht="14.4" customHeight="1" x14ac:dyDescent="0.3">
      <c r="A329" s="793"/>
      <c r="B329" s="794" t="s">
        <v>2009</v>
      </c>
      <c r="C329" s="794" t="s">
        <v>579</v>
      </c>
      <c r="D329" s="794" t="s">
        <v>1163</v>
      </c>
      <c r="E329" s="794" t="s">
        <v>1924</v>
      </c>
      <c r="F329" s="794" t="s">
        <v>1961</v>
      </c>
      <c r="G329" s="794" t="s">
        <v>1962</v>
      </c>
      <c r="H329" s="811"/>
      <c r="I329" s="811"/>
      <c r="J329" s="794"/>
      <c r="K329" s="794"/>
      <c r="L329" s="811"/>
      <c r="M329" s="811"/>
      <c r="N329" s="794"/>
      <c r="O329" s="794"/>
      <c r="P329" s="811">
        <v>9</v>
      </c>
      <c r="Q329" s="811">
        <v>450</v>
      </c>
      <c r="R329" s="799"/>
      <c r="S329" s="812">
        <v>50</v>
      </c>
    </row>
    <row r="330" spans="1:19" ht="14.4" customHeight="1" x14ac:dyDescent="0.3">
      <c r="A330" s="793"/>
      <c r="B330" s="794" t="s">
        <v>2009</v>
      </c>
      <c r="C330" s="794" t="s">
        <v>579</v>
      </c>
      <c r="D330" s="794" t="s">
        <v>1163</v>
      </c>
      <c r="E330" s="794" t="s">
        <v>1924</v>
      </c>
      <c r="F330" s="794" t="s">
        <v>1975</v>
      </c>
      <c r="G330" s="794" t="s">
        <v>1976</v>
      </c>
      <c r="H330" s="811"/>
      <c r="I330" s="811"/>
      <c r="J330" s="794"/>
      <c r="K330" s="794"/>
      <c r="L330" s="811"/>
      <c r="M330" s="811"/>
      <c r="N330" s="794"/>
      <c r="O330" s="794"/>
      <c r="P330" s="811">
        <v>80</v>
      </c>
      <c r="Q330" s="811">
        <v>0</v>
      </c>
      <c r="R330" s="799"/>
      <c r="S330" s="812">
        <v>0</v>
      </c>
    </row>
    <row r="331" spans="1:19" ht="14.4" customHeight="1" x14ac:dyDescent="0.3">
      <c r="A331" s="793"/>
      <c r="B331" s="794" t="s">
        <v>2009</v>
      </c>
      <c r="C331" s="794" t="s">
        <v>579</v>
      </c>
      <c r="D331" s="794" t="s">
        <v>1163</v>
      </c>
      <c r="E331" s="794" t="s">
        <v>1924</v>
      </c>
      <c r="F331" s="794" t="s">
        <v>1983</v>
      </c>
      <c r="G331" s="794" t="s">
        <v>1984</v>
      </c>
      <c r="H331" s="811"/>
      <c r="I331" s="811"/>
      <c r="J331" s="794"/>
      <c r="K331" s="794"/>
      <c r="L331" s="811"/>
      <c r="M331" s="811"/>
      <c r="N331" s="794"/>
      <c r="O331" s="794"/>
      <c r="P331" s="811">
        <v>33</v>
      </c>
      <c r="Q331" s="811">
        <v>3116.66</v>
      </c>
      <c r="R331" s="799"/>
      <c r="S331" s="812">
        <v>94.444242424242418</v>
      </c>
    </row>
    <row r="332" spans="1:19" ht="14.4" customHeight="1" x14ac:dyDescent="0.3">
      <c r="A332" s="793"/>
      <c r="B332" s="794" t="s">
        <v>2009</v>
      </c>
      <c r="C332" s="794" t="s">
        <v>579</v>
      </c>
      <c r="D332" s="794" t="s">
        <v>1163</v>
      </c>
      <c r="E332" s="794" t="s">
        <v>1924</v>
      </c>
      <c r="F332" s="794" t="s">
        <v>1987</v>
      </c>
      <c r="G332" s="794" t="s">
        <v>1988</v>
      </c>
      <c r="H332" s="811"/>
      <c r="I332" s="811"/>
      <c r="J332" s="794"/>
      <c r="K332" s="794"/>
      <c r="L332" s="811"/>
      <c r="M332" s="811"/>
      <c r="N332" s="794"/>
      <c r="O332" s="794"/>
      <c r="P332" s="811">
        <v>9</v>
      </c>
      <c r="Q332" s="811">
        <v>870</v>
      </c>
      <c r="R332" s="799"/>
      <c r="S332" s="812">
        <v>96.666666666666671</v>
      </c>
    </row>
    <row r="333" spans="1:19" ht="14.4" customHeight="1" x14ac:dyDescent="0.3">
      <c r="A333" s="793"/>
      <c r="B333" s="794" t="s">
        <v>2009</v>
      </c>
      <c r="C333" s="794" t="s">
        <v>579</v>
      </c>
      <c r="D333" s="794" t="s">
        <v>1163</v>
      </c>
      <c r="E333" s="794" t="s">
        <v>1924</v>
      </c>
      <c r="F333" s="794" t="s">
        <v>1995</v>
      </c>
      <c r="G333" s="794" t="s">
        <v>1996</v>
      </c>
      <c r="H333" s="811"/>
      <c r="I333" s="811"/>
      <c r="J333" s="794"/>
      <c r="K333" s="794"/>
      <c r="L333" s="811"/>
      <c r="M333" s="811"/>
      <c r="N333" s="794"/>
      <c r="O333" s="794"/>
      <c r="P333" s="811">
        <v>3</v>
      </c>
      <c r="Q333" s="811">
        <v>350</v>
      </c>
      <c r="R333" s="799"/>
      <c r="S333" s="812">
        <v>116.66666666666667</v>
      </c>
    </row>
    <row r="334" spans="1:19" ht="14.4" customHeight="1" x14ac:dyDescent="0.3">
      <c r="A334" s="793"/>
      <c r="B334" s="794" t="s">
        <v>2009</v>
      </c>
      <c r="C334" s="794" t="s">
        <v>579</v>
      </c>
      <c r="D334" s="794" t="s">
        <v>1163</v>
      </c>
      <c r="E334" s="794" t="s">
        <v>1924</v>
      </c>
      <c r="F334" s="794" t="s">
        <v>1925</v>
      </c>
      <c r="G334" s="794" t="s">
        <v>1926</v>
      </c>
      <c r="H334" s="811"/>
      <c r="I334" s="811"/>
      <c r="J334" s="794"/>
      <c r="K334" s="794"/>
      <c r="L334" s="811"/>
      <c r="M334" s="811"/>
      <c r="N334" s="794"/>
      <c r="O334" s="794"/>
      <c r="P334" s="811">
        <v>83</v>
      </c>
      <c r="Q334" s="811">
        <v>28588.89</v>
      </c>
      <c r="R334" s="799"/>
      <c r="S334" s="812">
        <v>344.44445783132528</v>
      </c>
    </row>
    <row r="335" spans="1:19" ht="14.4" customHeight="1" x14ac:dyDescent="0.3">
      <c r="A335" s="793"/>
      <c r="B335" s="794" t="s">
        <v>2009</v>
      </c>
      <c r="C335" s="794" t="s">
        <v>579</v>
      </c>
      <c r="D335" s="794" t="s">
        <v>1164</v>
      </c>
      <c r="E335" s="794" t="s">
        <v>1924</v>
      </c>
      <c r="F335" s="794" t="s">
        <v>1956</v>
      </c>
      <c r="G335" s="794" t="s">
        <v>1957</v>
      </c>
      <c r="H335" s="811"/>
      <c r="I335" s="811"/>
      <c r="J335" s="794"/>
      <c r="K335" s="794"/>
      <c r="L335" s="811"/>
      <c r="M335" s="811"/>
      <c r="N335" s="794"/>
      <c r="O335" s="794"/>
      <c r="P335" s="811">
        <v>1</v>
      </c>
      <c r="Q335" s="811">
        <v>466.67</v>
      </c>
      <c r="R335" s="799"/>
      <c r="S335" s="812">
        <v>466.67</v>
      </c>
    </row>
    <row r="336" spans="1:19" ht="14.4" customHeight="1" x14ac:dyDescent="0.3">
      <c r="A336" s="793"/>
      <c r="B336" s="794" t="s">
        <v>2009</v>
      </c>
      <c r="C336" s="794" t="s">
        <v>579</v>
      </c>
      <c r="D336" s="794" t="s">
        <v>1164</v>
      </c>
      <c r="E336" s="794" t="s">
        <v>1924</v>
      </c>
      <c r="F336" s="794" t="s">
        <v>1975</v>
      </c>
      <c r="G336" s="794" t="s">
        <v>1976</v>
      </c>
      <c r="H336" s="811"/>
      <c r="I336" s="811"/>
      <c r="J336" s="794"/>
      <c r="K336" s="794"/>
      <c r="L336" s="811"/>
      <c r="M336" s="811"/>
      <c r="N336" s="794"/>
      <c r="O336" s="794"/>
      <c r="P336" s="811">
        <v>1</v>
      </c>
      <c r="Q336" s="811">
        <v>0</v>
      </c>
      <c r="R336" s="799"/>
      <c r="S336" s="812">
        <v>0</v>
      </c>
    </row>
    <row r="337" spans="1:19" ht="14.4" customHeight="1" x14ac:dyDescent="0.3">
      <c r="A337" s="793"/>
      <c r="B337" s="794" t="s">
        <v>2009</v>
      </c>
      <c r="C337" s="794" t="s">
        <v>579</v>
      </c>
      <c r="D337" s="794" t="s">
        <v>1164</v>
      </c>
      <c r="E337" s="794" t="s">
        <v>1924</v>
      </c>
      <c r="F337" s="794" t="s">
        <v>1983</v>
      </c>
      <c r="G337" s="794" t="s">
        <v>1984</v>
      </c>
      <c r="H337" s="811"/>
      <c r="I337" s="811"/>
      <c r="J337" s="794"/>
      <c r="K337" s="794"/>
      <c r="L337" s="811"/>
      <c r="M337" s="811"/>
      <c r="N337" s="794"/>
      <c r="O337" s="794"/>
      <c r="P337" s="811">
        <v>1</v>
      </c>
      <c r="Q337" s="811">
        <v>94.44</v>
      </c>
      <c r="R337" s="799"/>
      <c r="S337" s="812">
        <v>94.44</v>
      </c>
    </row>
    <row r="338" spans="1:19" ht="14.4" customHeight="1" x14ac:dyDescent="0.3">
      <c r="A338" s="793"/>
      <c r="B338" s="794" t="s">
        <v>2009</v>
      </c>
      <c r="C338" s="794" t="s">
        <v>579</v>
      </c>
      <c r="D338" s="794" t="s">
        <v>1164</v>
      </c>
      <c r="E338" s="794" t="s">
        <v>1924</v>
      </c>
      <c r="F338" s="794" t="s">
        <v>1925</v>
      </c>
      <c r="G338" s="794" t="s">
        <v>1926</v>
      </c>
      <c r="H338" s="811"/>
      <c r="I338" s="811"/>
      <c r="J338" s="794"/>
      <c r="K338" s="794"/>
      <c r="L338" s="811"/>
      <c r="M338" s="811"/>
      <c r="N338" s="794"/>
      <c r="O338" s="794"/>
      <c r="P338" s="811">
        <v>1</v>
      </c>
      <c r="Q338" s="811">
        <v>344.44</v>
      </c>
      <c r="R338" s="799"/>
      <c r="S338" s="812">
        <v>344.44</v>
      </c>
    </row>
    <row r="339" spans="1:19" ht="14.4" customHeight="1" x14ac:dyDescent="0.3">
      <c r="A339" s="793"/>
      <c r="B339" s="794" t="s">
        <v>2009</v>
      </c>
      <c r="C339" s="794" t="s">
        <v>579</v>
      </c>
      <c r="D339" s="794" t="s">
        <v>1166</v>
      </c>
      <c r="E339" s="794" t="s">
        <v>1924</v>
      </c>
      <c r="F339" s="794" t="s">
        <v>1944</v>
      </c>
      <c r="G339" s="794" t="s">
        <v>1945</v>
      </c>
      <c r="H339" s="811"/>
      <c r="I339" s="811"/>
      <c r="J339" s="794"/>
      <c r="K339" s="794"/>
      <c r="L339" s="811">
        <v>1</v>
      </c>
      <c r="M339" s="811">
        <v>77.78</v>
      </c>
      <c r="N339" s="794">
        <v>1</v>
      </c>
      <c r="O339" s="794">
        <v>77.78</v>
      </c>
      <c r="P339" s="811">
        <v>4</v>
      </c>
      <c r="Q339" s="811">
        <v>311.12</v>
      </c>
      <c r="R339" s="799">
        <v>4</v>
      </c>
      <c r="S339" s="812">
        <v>77.78</v>
      </c>
    </row>
    <row r="340" spans="1:19" ht="14.4" customHeight="1" x14ac:dyDescent="0.3">
      <c r="A340" s="793"/>
      <c r="B340" s="794" t="s">
        <v>2009</v>
      </c>
      <c r="C340" s="794" t="s">
        <v>579</v>
      </c>
      <c r="D340" s="794" t="s">
        <v>1166</v>
      </c>
      <c r="E340" s="794" t="s">
        <v>1924</v>
      </c>
      <c r="F340" s="794" t="s">
        <v>1948</v>
      </c>
      <c r="G340" s="794" t="s">
        <v>1949</v>
      </c>
      <c r="H340" s="811"/>
      <c r="I340" s="811"/>
      <c r="J340" s="794"/>
      <c r="K340" s="794"/>
      <c r="L340" s="811">
        <v>12</v>
      </c>
      <c r="M340" s="811">
        <v>1399.99</v>
      </c>
      <c r="N340" s="794">
        <v>1</v>
      </c>
      <c r="O340" s="794">
        <v>116.66583333333334</v>
      </c>
      <c r="P340" s="811">
        <v>5</v>
      </c>
      <c r="Q340" s="811">
        <v>583.33000000000004</v>
      </c>
      <c r="R340" s="799">
        <v>0.41666726190901365</v>
      </c>
      <c r="S340" s="812">
        <v>116.66600000000001</v>
      </c>
    </row>
    <row r="341" spans="1:19" ht="14.4" customHeight="1" x14ac:dyDescent="0.3">
      <c r="A341" s="793"/>
      <c r="B341" s="794" t="s">
        <v>2009</v>
      </c>
      <c r="C341" s="794" t="s">
        <v>579</v>
      </c>
      <c r="D341" s="794" t="s">
        <v>1166</v>
      </c>
      <c r="E341" s="794" t="s">
        <v>1924</v>
      </c>
      <c r="F341" s="794" t="s">
        <v>1952</v>
      </c>
      <c r="G341" s="794" t="s">
        <v>1953</v>
      </c>
      <c r="H341" s="811"/>
      <c r="I341" s="811"/>
      <c r="J341" s="794"/>
      <c r="K341" s="794"/>
      <c r="L341" s="811">
        <v>8</v>
      </c>
      <c r="M341" s="811">
        <v>1688.88</v>
      </c>
      <c r="N341" s="794">
        <v>1</v>
      </c>
      <c r="O341" s="794">
        <v>211.11</v>
      </c>
      <c r="P341" s="811">
        <v>1</v>
      </c>
      <c r="Q341" s="811">
        <v>211.11</v>
      </c>
      <c r="R341" s="799">
        <v>0.125</v>
      </c>
      <c r="S341" s="812">
        <v>211.11</v>
      </c>
    </row>
    <row r="342" spans="1:19" ht="14.4" customHeight="1" x14ac:dyDescent="0.3">
      <c r="A342" s="793"/>
      <c r="B342" s="794" t="s">
        <v>2009</v>
      </c>
      <c r="C342" s="794" t="s">
        <v>579</v>
      </c>
      <c r="D342" s="794" t="s">
        <v>1166</v>
      </c>
      <c r="E342" s="794" t="s">
        <v>1924</v>
      </c>
      <c r="F342" s="794" t="s">
        <v>1954</v>
      </c>
      <c r="G342" s="794" t="s">
        <v>1955</v>
      </c>
      <c r="H342" s="811"/>
      <c r="I342" s="811"/>
      <c r="J342" s="794"/>
      <c r="K342" s="794"/>
      <c r="L342" s="811">
        <v>2</v>
      </c>
      <c r="M342" s="811">
        <v>1166.6600000000001</v>
      </c>
      <c r="N342" s="794">
        <v>1</v>
      </c>
      <c r="O342" s="794">
        <v>583.33000000000004</v>
      </c>
      <c r="P342" s="811"/>
      <c r="Q342" s="811"/>
      <c r="R342" s="799"/>
      <c r="S342" s="812"/>
    </row>
    <row r="343" spans="1:19" ht="14.4" customHeight="1" x14ac:dyDescent="0.3">
      <c r="A343" s="793"/>
      <c r="B343" s="794" t="s">
        <v>2009</v>
      </c>
      <c r="C343" s="794" t="s">
        <v>579</v>
      </c>
      <c r="D343" s="794" t="s">
        <v>1166</v>
      </c>
      <c r="E343" s="794" t="s">
        <v>1924</v>
      </c>
      <c r="F343" s="794" t="s">
        <v>1956</v>
      </c>
      <c r="G343" s="794" t="s">
        <v>1957</v>
      </c>
      <c r="H343" s="811"/>
      <c r="I343" s="811"/>
      <c r="J343" s="794"/>
      <c r="K343" s="794"/>
      <c r="L343" s="811">
        <v>2</v>
      </c>
      <c r="M343" s="811">
        <v>933.33</v>
      </c>
      <c r="N343" s="794">
        <v>1</v>
      </c>
      <c r="O343" s="794">
        <v>466.66500000000002</v>
      </c>
      <c r="P343" s="811">
        <v>1</v>
      </c>
      <c r="Q343" s="811">
        <v>466.67</v>
      </c>
      <c r="R343" s="799">
        <v>0.50000535716198991</v>
      </c>
      <c r="S343" s="812">
        <v>466.67</v>
      </c>
    </row>
    <row r="344" spans="1:19" ht="14.4" customHeight="1" x14ac:dyDescent="0.3">
      <c r="A344" s="793"/>
      <c r="B344" s="794" t="s">
        <v>2009</v>
      </c>
      <c r="C344" s="794" t="s">
        <v>579</v>
      </c>
      <c r="D344" s="794" t="s">
        <v>1166</v>
      </c>
      <c r="E344" s="794" t="s">
        <v>1924</v>
      </c>
      <c r="F344" s="794" t="s">
        <v>1961</v>
      </c>
      <c r="G344" s="794" t="s">
        <v>1962</v>
      </c>
      <c r="H344" s="811"/>
      <c r="I344" s="811"/>
      <c r="J344" s="794"/>
      <c r="K344" s="794"/>
      <c r="L344" s="811">
        <v>4</v>
      </c>
      <c r="M344" s="811">
        <v>200</v>
      </c>
      <c r="N344" s="794">
        <v>1</v>
      </c>
      <c r="O344" s="794">
        <v>50</v>
      </c>
      <c r="P344" s="811">
        <v>3</v>
      </c>
      <c r="Q344" s="811">
        <v>150</v>
      </c>
      <c r="R344" s="799">
        <v>0.75</v>
      </c>
      <c r="S344" s="812">
        <v>50</v>
      </c>
    </row>
    <row r="345" spans="1:19" ht="14.4" customHeight="1" x14ac:dyDescent="0.3">
      <c r="A345" s="793"/>
      <c r="B345" s="794" t="s">
        <v>2009</v>
      </c>
      <c r="C345" s="794" t="s">
        <v>579</v>
      </c>
      <c r="D345" s="794" t="s">
        <v>1166</v>
      </c>
      <c r="E345" s="794" t="s">
        <v>1924</v>
      </c>
      <c r="F345" s="794" t="s">
        <v>1975</v>
      </c>
      <c r="G345" s="794" t="s">
        <v>1976</v>
      </c>
      <c r="H345" s="811"/>
      <c r="I345" s="811"/>
      <c r="J345" s="794"/>
      <c r="K345" s="794"/>
      <c r="L345" s="811">
        <v>46</v>
      </c>
      <c r="M345" s="811">
        <v>0</v>
      </c>
      <c r="N345" s="794"/>
      <c r="O345" s="794">
        <v>0</v>
      </c>
      <c r="P345" s="811">
        <v>21</v>
      </c>
      <c r="Q345" s="811">
        <v>0</v>
      </c>
      <c r="R345" s="799"/>
      <c r="S345" s="812">
        <v>0</v>
      </c>
    </row>
    <row r="346" spans="1:19" ht="14.4" customHeight="1" x14ac:dyDescent="0.3">
      <c r="A346" s="793"/>
      <c r="B346" s="794" t="s">
        <v>2009</v>
      </c>
      <c r="C346" s="794" t="s">
        <v>579</v>
      </c>
      <c r="D346" s="794" t="s">
        <v>1166</v>
      </c>
      <c r="E346" s="794" t="s">
        <v>1924</v>
      </c>
      <c r="F346" s="794" t="s">
        <v>1983</v>
      </c>
      <c r="G346" s="794" t="s">
        <v>1984</v>
      </c>
      <c r="H346" s="811"/>
      <c r="I346" s="811"/>
      <c r="J346" s="794"/>
      <c r="K346" s="794"/>
      <c r="L346" s="811">
        <v>16</v>
      </c>
      <c r="M346" s="811">
        <v>1511.1</v>
      </c>
      <c r="N346" s="794">
        <v>1</v>
      </c>
      <c r="O346" s="794">
        <v>94.443749999999994</v>
      </c>
      <c r="P346" s="811">
        <v>6</v>
      </c>
      <c r="Q346" s="811">
        <v>566.66999999999996</v>
      </c>
      <c r="R346" s="799">
        <v>0.37500496327178878</v>
      </c>
      <c r="S346" s="812">
        <v>94.444999999999993</v>
      </c>
    </row>
    <row r="347" spans="1:19" ht="14.4" customHeight="1" x14ac:dyDescent="0.3">
      <c r="A347" s="793"/>
      <c r="B347" s="794" t="s">
        <v>2009</v>
      </c>
      <c r="C347" s="794" t="s">
        <v>579</v>
      </c>
      <c r="D347" s="794" t="s">
        <v>1166</v>
      </c>
      <c r="E347" s="794" t="s">
        <v>1924</v>
      </c>
      <c r="F347" s="794" t="s">
        <v>1987</v>
      </c>
      <c r="G347" s="794" t="s">
        <v>1988</v>
      </c>
      <c r="H347" s="811"/>
      <c r="I347" s="811"/>
      <c r="J347" s="794"/>
      <c r="K347" s="794"/>
      <c r="L347" s="811">
        <v>4</v>
      </c>
      <c r="M347" s="811">
        <v>386.67</v>
      </c>
      <c r="N347" s="794">
        <v>1</v>
      </c>
      <c r="O347" s="794">
        <v>96.667500000000004</v>
      </c>
      <c r="P347" s="811"/>
      <c r="Q347" s="811"/>
      <c r="R347" s="799"/>
      <c r="S347" s="812"/>
    </row>
    <row r="348" spans="1:19" ht="14.4" customHeight="1" x14ac:dyDescent="0.3">
      <c r="A348" s="793"/>
      <c r="B348" s="794" t="s">
        <v>2009</v>
      </c>
      <c r="C348" s="794" t="s">
        <v>579</v>
      </c>
      <c r="D348" s="794" t="s">
        <v>1166</v>
      </c>
      <c r="E348" s="794" t="s">
        <v>1924</v>
      </c>
      <c r="F348" s="794" t="s">
        <v>1995</v>
      </c>
      <c r="G348" s="794" t="s">
        <v>1996</v>
      </c>
      <c r="H348" s="811"/>
      <c r="I348" s="811"/>
      <c r="J348" s="794"/>
      <c r="K348" s="794"/>
      <c r="L348" s="811">
        <v>4</v>
      </c>
      <c r="M348" s="811">
        <v>466.66</v>
      </c>
      <c r="N348" s="794">
        <v>1</v>
      </c>
      <c r="O348" s="794">
        <v>116.66500000000001</v>
      </c>
      <c r="P348" s="811">
        <v>2</v>
      </c>
      <c r="Q348" s="811">
        <v>233.34</v>
      </c>
      <c r="R348" s="799">
        <v>0.50002142887755541</v>
      </c>
      <c r="S348" s="812">
        <v>116.67</v>
      </c>
    </row>
    <row r="349" spans="1:19" ht="14.4" customHeight="1" x14ac:dyDescent="0.3">
      <c r="A349" s="793"/>
      <c r="B349" s="794" t="s">
        <v>2009</v>
      </c>
      <c r="C349" s="794" t="s">
        <v>579</v>
      </c>
      <c r="D349" s="794" t="s">
        <v>1166</v>
      </c>
      <c r="E349" s="794" t="s">
        <v>1924</v>
      </c>
      <c r="F349" s="794" t="s">
        <v>1925</v>
      </c>
      <c r="G349" s="794" t="s">
        <v>1926</v>
      </c>
      <c r="H349" s="811"/>
      <c r="I349" s="811"/>
      <c r="J349" s="794"/>
      <c r="K349" s="794"/>
      <c r="L349" s="811">
        <v>47</v>
      </c>
      <c r="M349" s="811">
        <v>16188.869999999999</v>
      </c>
      <c r="N349" s="794">
        <v>1</v>
      </c>
      <c r="O349" s="794">
        <v>344.44404255319148</v>
      </c>
      <c r="P349" s="811">
        <v>21</v>
      </c>
      <c r="Q349" s="811">
        <v>7233.33</v>
      </c>
      <c r="R349" s="799">
        <v>0.44680882606383276</v>
      </c>
      <c r="S349" s="812">
        <v>344.44428571428568</v>
      </c>
    </row>
    <row r="350" spans="1:19" ht="14.4" customHeight="1" x14ac:dyDescent="0.3">
      <c r="A350" s="793"/>
      <c r="B350" s="794" t="s">
        <v>2009</v>
      </c>
      <c r="C350" s="794" t="s">
        <v>579</v>
      </c>
      <c r="D350" s="794" t="s">
        <v>1167</v>
      </c>
      <c r="E350" s="794" t="s">
        <v>1924</v>
      </c>
      <c r="F350" s="794" t="s">
        <v>1944</v>
      </c>
      <c r="G350" s="794" t="s">
        <v>1945</v>
      </c>
      <c r="H350" s="811"/>
      <c r="I350" s="811"/>
      <c r="J350" s="794"/>
      <c r="K350" s="794"/>
      <c r="L350" s="811"/>
      <c r="M350" s="811"/>
      <c r="N350" s="794"/>
      <c r="O350" s="794"/>
      <c r="P350" s="811">
        <v>2</v>
      </c>
      <c r="Q350" s="811">
        <v>155.56</v>
      </c>
      <c r="R350" s="799"/>
      <c r="S350" s="812">
        <v>77.78</v>
      </c>
    </row>
    <row r="351" spans="1:19" ht="14.4" customHeight="1" x14ac:dyDescent="0.3">
      <c r="A351" s="793"/>
      <c r="B351" s="794" t="s">
        <v>2009</v>
      </c>
      <c r="C351" s="794" t="s">
        <v>579</v>
      </c>
      <c r="D351" s="794" t="s">
        <v>1167</v>
      </c>
      <c r="E351" s="794" t="s">
        <v>1924</v>
      </c>
      <c r="F351" s="794" t="s">
        <v>1948</v>
      </c>
      <c r="G351" s="794" t="s">
        <v>1949</v>
      </c>
      <c r="H351" s="811"/>
      <c r="I351" s="811"/>
      <c r="J351" s="794"/>
      <c r="K351" s="794"/>
      <c r="L351" s="811"/>
      <c r="M351" s="811"/>
      <c r="N351" s="794"/>
      <c r="O351" s="794"/>
      <c r="P351" s="811">
        <v>7</v>
      </c>
      <c r="Q351" s="811">
        <v>816.67</v>
      </c>
      <c r="R351" s="799"/>
      <c r="S351" s="812">
        <v>116.66714285714285</v>
      </c>
    </row>
    <row r="352" spans="1:19" ht="14.4" customHeight="1" x14ac:dyDescent="0.3">
      <c r="A352" s="793"/>
      <c r="B352" s="794" t="s">
        <v>2009</v>
      </c>
      <c r="C352" s="794" t="s">
        <v>579</v>
      </c>
      <c r="D352" s="794" t="s">
        <v>1167</v>
      </c>
      <c r="E352" s="794" t="s">
        <v>1924</v>
      </c>
      <c r="F352" s="794" t="s">
        <v>1952</v>
      </c>
      <c r="G352" s="794" t="s">
        <v>1953</v>
      </c>
      <c r="H352" s="811"/>
      <c r="I352" s="811"/>
      <c r="J352" s="794"/>
      <c r="K352" s="794"/>
      <c r="L352" s="811"/>
      <c r="M352" s="811"/>
      <c r="N352" s="794"/>
      <c r="O352" s="794"/>
      <c r="P352" s="811">
        <v>5</v>
      </c>
      <c r="Q352" s="811">
        <v>1055.5500000000002</v>
      </c>
      <c r="R352" s="799"/>
      <c r="S352" s="812">
        <v>211.11000000000004</v>
      </c>
    </row>
    <row r="353" spans="1:19" ht="14.4" customHeight="1" x14ac:dyDescent="0.3">
      <c r="A353" s="793"/>
      <c r="B353" s="794" t="s">
        <v>2009</v>
      </c>
      <c r="C353" s="794" t="s">
        <v>579</v>
      </c>
      <c r="D353" s="794" t="s">
        <v>1167</v>
      </c>
      <c r="E353" s="794" t="s">
        <v>1924</v>
      </c>
      <c r="F353" s="794" t="s">
        <v>1954</v>
      </c>
      <c r="G353" s="794" t="s">
        <v>1955</v>
      </c>
      <c r="H353" s="811"/>
      <c r="I353" s="811"/>
      <c r="J353" s="794"/>
      <c r="K353" s="794"/>
      <c r="L353" s="811"/>
      <c r="M353" s="811"/>
      <c r="N353" s="794"/>
      <c r="O353" s="794"/>
      <c r="P353" s="811">
        <v>1</v>
      </c>
      <c r="Q353" s="811">
        <v>583.33000000000004</v>
      </c>
      <c r="R353" s="799"/>
      <c r="S353" s="812">
        <v>583.33000000000004</v>
      </c>
    </row>
    <row r="354" spans="1:19" ht="14.4" customHeight="1" x14ac:dyDescent="0.3">
      <c r="A354" s="793"/>
      <c r="B354" s="794" t="s">
        <v>2009</v>
      </c>
      <c r="C354" s="794" t="s">
        <v>579</v>
      </c>
      <c r="D354" s="794" t="s">
        <v>1167</v>
      </c>
      <c r="E354" s="794" t="s">
        <v>1924</v>
      </c>
      <c r="F354" s="794" t="s">
        <v>1961</v>
      </c>
      <c r="G354" s="794" t="s">
        <v>1962</v>
      </c>
      <c r="H354" s="811"/>
      <c r="I354" s="811"/>
      <c r="J354" s="794"/>
      <c r="K354" s="794"/>
      <c r="L354" s="811"/>
      <c r="M354" s="811"/>
      <c r="N354" s="794"/>
      <c r="O354" s="794"/>
      <c r="P354" s="811">
        <v>8</v>
      </c>
      <c r="Q354" s="811">
        <v>400</v>
      </c>
      <c r="R354" s="799"/>
      <c r="S354" s="812">
        <v>50</v>
      </c>
    </row>
    <row r="355" spans="1:19" ht="14.4" customHeight="1" x14ac:dyDescent="0.3">
      <c r="A355" s="793"/>
      <c r="B355" s="794" t="s">
        <v>2009</v>
      </c>
      <c r="C355" s="794" t="s">
        <v>579</v>
      </c>
      <c r="D355" s="794" t="s">
        <v>1167</v>
      </c>
      <c r="E355" s="794" t="s">
        <v>1924</v>
      </c>
      <c r="F355" s="794" t="s">
        <v>1975</v>
      </c>
      <c r="G355" s="794" t="s">
        <v>1976</v>
      </c>
      <c r="H355" s="811"/>
      <c r="I355" s="811"/>
      <c r="J355" s="794"/>
      <c r="K355" s="794"/>
      <c r="L355" s="811"/>
      <c r="M355" s="811"/>
      <c r="N355" s="794"/>
      <c r="O355" s="794"/>
      <c r="P355" s="811">
        <v>26</v>
      </c>
      <c r="Q355" s="811">
        <v>0</v>
      </c>
      <c r="R355" s="799"/>
      <c r="S355" s="812">
        <v>0</v>
      </c>
    </row>
    <row r="356" spans="1:19" ht="14.4" customHeight="1" x14ac:dyDescent="0.3">
      <c r="A356" s="793"/>
      <c r="B356" s="794" t="s">
        <v>2009</v>
      </c>
      <c r="C356" s="794" t="s">
        <v>579</v>
      </c>
      <c r="D356" s="794" t="s">
        <v>1167</v>
      </c>
      <c r="E356" s="794" t="s">
        <v>1924</v>
      </c>
      <c r="F356" s="794" t="s">
        <v>1983</v>
      </c>
      <c r="G356" s="794" t="s">
        <v>1984</v>
      </c>
      <c r="H356" s="811"/>
      <c r="I356" s="811"/>
      <c r="J356" s="794"/>
      <c r="K356" s="794"/>
      <c r="L356" s="811"/>
      <c r="M356" s="811"/>
      <c r="N356" s="794"/>
      <c r="O356" s="794"/>
      <c r="P356" s="811">
        <v>11</v>
      </c>
      <c r="Q356" s="811">
        <v>1038.8799999999999</v>
      </c>
      <c r="R356" s="799"/>
      <c r="S356" s="812">
        <v>94.443636363636358</v>
      </c>
    </row>
    <row r="357" spans="1:19" ht="14.4" customHeight="1" x14ac:dyDescent="0.3">
      <c r="A357" s="793"/>
      <c r="B357" s="794" t="s">
        <v>2009</v>
      </c>
      <c r="C357" s="794" t="s">
        <v>579</v>
      </c>
      <c r="D357" s="794" t="s">
        <v>1167</v>
      </c>
      <c r="E357" s="794" t="s">
        <v>1924</v>
      </c>
      <c r="F357" s="794" t="s">
        <v>1987</v>
      </c>
      <c r="G357" s="794" t="s">
        <v>1988</v>
      </c>
      <c r="H357" s="811"/>
      <c r="I357" s="811"/>
      <c r="J357" s="794"/>
      <c r="K357" s="794"/>
      <c r="L357" s="811"/>
      <c r="M357" s="811"/>
      <c r="N357" s="794"/>
      <c r="O357" s="794"/>
      <c r="P357" s="811">
        <v>4</v>
      </c>
      <c r="Q357" s="811">
        <v>386.67</v>
      </c>
      <c r="R357" s="799"/>
      <c r="S357" s="812">
        <v>96.667500000000004</v>
      </c>
    </row>
    <row r="358" spans="1:19" ht="14.4" customHeight="1" x14ac:dyDescent="0.3">
      <c r="A358" s="793"/>
      <c r="B358" s="794" t="s">
        <v>2009</v>
      </c>
      <c r="C358" s="794" t="s">
        <v>579</v>
      </c>
      <c r="D358" s="794" t="s">
        <v>1167</v>
      </c>
      <c r="E358" s="794" t="s">
        <v>1924</v>
      </c>
      <c r="F358" s="794" t="s">
        <v>1995</v>
      </c>
      <c r="G358" s="794" t="s">
        <v>1996</v>
      </c>
      <c r="H358" s="811"/>
      <c r="I358" s="811"/>
      <c r="J358" s="794"/>
      <c r="K358" s="794"/>
      <c r="L358" s="811"/>
      <c r="M358" s="811"/>
      <c r="N358" s="794"/>
      <c r="O358" s="794"/>
      <c r="P358" s="811">
        <v>1</v>
      </c>
      <c r="Q358" s="811">
        <v>116.67</v>
      </c>
      <c r="R358" s="799"/>
      <c r="S358" s="812">
        <v>116.67</v>
      </c>
    </row>
    <row r="359" spans="1:19" ht="14.4" customHeight="1" x14ac:dyDescent="0.3">
      <c r="A359" s="793"/>
      <c r="B359" s="794" t="s">
        <v>2009</v>
      </c>
      <c r="C359" s="794" t="s">
        <v>579</v>
      </c>
      <c r="D359" s="794" t="s">
        <v>1167</v>
      </c>
      <c r="E359" s="794" t="s">
        <v>1924</v>
      </c>
      <c r="F359" s="794" t="s">
        <v>1925</v>
      </c>
      <c r="G359" s="794" t="s">
        <v>1926</v>
      </c>
      <c r="H359" s="811"/>
      <c r="I359" s="811"/>
      <c r="J359" s="794"/>
      <c r="K359" s="794"/>
      <c r="L359" s="811"/>
      <c r="M359" s="811"/>
      <c r="N359" s="794"/>
      <c r="O359" s="794"/>
      <c r="P359" s="811">
        <v>30</v>
      </c>
      <c r="Q359" s="811">
        <v>10333.33</v>
      </c>
      <c r="R359" s="799"/>
      <c r="S359" s="812">
        <v>344.4443333333333</v>
      </c>
    </row>
    <row r="360" spans="1:19" ht="14.4" customHeight="1" x14ac:dyDescent="0.3">
      <c r="A360" s="793"/>
      <c r="B360" s="794" t="s">
        <v>2009</v>
      </c>
      <c r="C360" s="794" t="s">
        <v>579</v>
      </c>
      <c r="D360" s="794" t="s">
        <v>1917</v>
      </c>
      <c r="E360" s="794" t="s">
        <v>1924</v>
      </c>
      <c r="F360" s="794" t="s">
        <v>1944</v>
      </c>
      <c r="G360" s="794" t="s">
        <v>1945</v>
      </c>
      <c r="H360" s="811">
        <v>4</v>
      </c>
      <c r="I360" s="811">
        <v>311.11</v>
      </c>
      <c r="J360" s="794"/>
      <c r="K360" s="794">
        <v>77.777500000000003</v>
      </c>
      <c r="L360" s="811"/>
      <c r="M360" s="811"/>
      <c r="N360" s="794"/>
      <c r="O360" s="794"/>
      <c r="P360" s="811"/>
      <c r="Q360" s="811"/>
      <c r="R360" s="799"/>
      <c r="S360" s="812"/>
    </row>
    <row r="361" spans="1:19" ht="14.4" customHeight="1" x14ac:dyDescent="0.3">
      <c r="A361" s="793"/>
      <c r="B361" s="794" t="s">
        <v>2009</v>
      </c>
      <c r="C361" s="794" t="s">
        <v>579</v>
      </c>
      <c r="D361" s="794" t="s">
        <v>1917</v>
      </c>
      <c r="E361" s="794" t="s">
        <v>1924</v>
      </c>
      <c r="F361" s="794" t="s">
        <v>1948</v>
      </c>
      <c r="G361" s="794" t="s">
        <v>1949</v>
      </c>
      <c r="H361" s="811">
        <v>12</v>
      </c>
      <c r="I361" s="811">
        <v>1333.33</v>
      </c>
      <c r="J361" s="794"/>
      <c r="K361" s="794">
        <v>111.11083333333333</v>
      </c>
      <c r="L361" s="811"/>
      <c r="M361" s="811"/>
      <c r="N361" s="794"/>
      <c r="O361" s="794"/>
      <c r="P361" s="811"/>
      <c r="Q361" s="811"/>
      <c r="R361" s="799"/>
      <c r="S361" s="812"/>
    </row>
    <row r="362" spans="1:19" ht="14.4" customHeight="1" x14ac:dyDescent="0.3">
      <c r="A362" s="793"/>
      <c r="B362" s="794" t="s">
        <v>2009</v>
      </c>
      <c r="C362" s="794" t="s">
        <v>579</v>
      </c>
      <c r="D362" s="794" t="s">
        <v>1917</v>
      </c>
      <c r="E362" s="794" t="s">
        <v>1924</v>
      </c>
      <c r="F362" s="794" t="s">
        <v>1952</v>
      </c>
      <c r="G362" s="794" t="s">
        <v>1953</v>
      </c>
      <c r="H362" s="811">
        <v>3</v>
      </c>
      <c r="I362" s="811">
        <v>560.01</v>
      </c>
      <c r="J362" s="794"/>
      <c r="K362" s="794">
        <v>186.67</v>
      </c>
      <c r="L362" s="811"/>
      <c r="M362" s="811"/>
      <c r="N362" s="794"/>
      <c r="O362" s="794"/>
      <c r="P362" s="811"/>
      <c r="Q362" s="811"/>
      <c r="R362" s="799"/>
      <c r="S362" s="812"/>
    </row>
    <row r="363" spans="1:19" ht="14.4" customHeight="1" x14ac:dyDescent="0.3">
      <c r="A363" s="793"/>
      <c r="B363" s="794" t="s">
        <v>2009</v>
      </c>
      <c r="C363" s="794" t="s">
        <v>579</v>
      </c>
      <c r="D363" s="794" t="s">
        <v>1917</v>
      </c>
      <c r="E363" s="794" t="s">
        <v>1924</v>
      </c>
      <c r="F363" s="794" t="s">
        <v>1954</v>
      </c>
      <c r="G363" s="794" t="s">
        <v>1955</v>
      </c>
      <c r="H363" s="811">
        <v>5</v>
      </c>
      <c r="I363" s="811">
        <v>2916.66</v>
      </c>
      <c r="J363" s="794"/>
      <c r="K363" s="794">
        <v>583.33199999999999</v>
      </c>
      <c r="L363" s="811"/>
      <c r="M363" s="811"/>
      <c r="N363" s="794"/>
      <c r="O363" s="794"/>
      <c r="P363" s="811"/>
      <c r="Q363" s="811"/>
      <c r="R363" s="799"/>
      <c r="S363" s="812"/>
    </row>
    <row r="364" spans="1:19" ht="14.4" customHeight="1" x14ac:dyDescent="0.3">
      <c r="A364" s="793"/>
      <c r="B364" s="794" t="s">
        <v>2009</v>
      </c>
      <c r="C364" s="794" t="s">
        <v>579</v>
      </c>
      <c r="D364" s="794" t="s">
        <v>1917</v>
      </c>
      <c r="E364" s="794" t="s">
        <v>1924</v>
      </c>
      <c r="F364" s="794" t="s">
        <v>1956</v>
      </c>
      <c r="G364" s="794" t="s">
        <v>1957</v>
      </c>
      <c r="H364" s="811">
        <v>2</v>
      </c>
      <c r="I364" s="811">
        <v>933.33</v>
      </c>
      <c r="J364" s="794"/>
      <c r="K364" s="794">
        <v>466.66500000000002</v>
      </c>
      <c r="L364" s="811"/>
      <c r="M364" s="811"/>
      <c r="N364" s="794"/>
      <c r="O364" s="794"/>
      <c r="P364" s="811"/>
      <c r="Q364" s="811"/>
      <c r="R364" s="799"/>
      <c r="S364" s="812"/>
    </row>
    <row r="365" spans="1:19" ht="14.4" customHeight="1" x14ac:dyDescent="0.3">
      <c r="A365" s="793"/>
      <c r="B365" s="794" t="s">
        <v>2009</v>
      </c>
      <c r="C365" s="794" t="s">
        <v>579</v>
      </c>
      <c r="D365" s="794" t="s">
        <v>1917</v>
      </c>
      <c r="E365" s="794" t="s">
        <v>1924</v>
      </c>
      <c r="F365" s="794" t="s">
        <v>1961</v>
      </c>
      <c r="G365" s="794" t="s">
        <v>1962</v>
      </c>
      <c r="H365" s="811">
        <v>5</v>
      </c>
      <c r="I365" s="811">
        <v>250</v>
      </c>
      <c r="J365" s="794"/>
      <c r="K365" s="794">
        <v>50</v>
      </c>
      <c r="L365" s="811"/>
      <c r="M365" s="811"/>
      <c r="N365" s="794"/>
      <c r="O365" s="794"/>
      <c r="P365" s="811"/>
      <c r="Q365" s="811"/>
      <c r="R365" s="799"/>
      <c r="S365" s="812"/>
    </row>
    <row r="366" spans="1:19" ht="14.4" customHeight="1" x14ac:dyDescent="0.3">
      <c r="A366" s="793"/>
      <c r="B366" s="794" t="s">
        <v>2009</v>
      </c>
      <c r="C366" s="794" t="s">
        <v>579</v>
      </c>
      <c r="D366" s="794" t="s">
        <v>1917</v>
      </c>
      <c r="E366" s="794" t="s">
        <v>1924</v>
      </c>
      <c r="F366" s="794" t="s">
        <v>1975</v>
      </c>
      <c r="G366" s="794" t="s">
        <v>1976</v>
      </c>
      <c r="H366" s="811">
        <v>25</v>
      </c>
      <c r="I366" s="811">
        <v>0</v>
      </c>
      <c r="J366" s="794"/>
      <c r="K366" s="794">
        <v>0</v>
      </c>
      <c r="L366" s="811"/>
      <c r="M366" s="811"/>
      <c r="N366" s="794"/>
      <c r="O366" s="794"/>
      <c r="P366" s="811"/>
      <c r="Q366" s="811"/>
      <c r="R366" s="799"/>
      <c r="S366" s="812"/>
    </row>
    <row r="367" spans="1:19" ht="14.4" customHeight="1" x14ac:dyDescent="0.3">
      <c r="A367" s="793"/>
      <c r="B367" s="794" t="s">
        <v>2009</v>
      </c>
      <c r="C367" s="794" t="s">
        <v>579</v>
      </c>
      <c r="D367" s="794" t="s">
        <v>1917</v>
      </c>
      <c r="E367" s="794" t="s">
        <v>1924</v>
      </c>
      <c r="F367" s="794" t="s">
        <v>1983</v>
      </c>
      <c r="G367" s="794" t="s">
        <v>1984</v>
      </c>
      <c r="H367" s="811">
        <v>10</v>
      </c>
      <c r="I367" s="811">
        <v>888.9</v>
      </c>
      <c r="J367" s="794"/>
      <c r="K367" s="794">
        <v>88.89</v>
      </c>
      <c r="L367" s="811"/>
      <c r="M367" s="811"/>
      <c r="N367" s="794"/>
      <c r="O367" s="794"/>
      <c r="P367" s="811"/>
      <c r="Q367" s="811"/>
      <c r="R367" s="799"/>
      <c r="S367" s="812"/>
    </row>
    <row r="368" spans="1:19" ht="14.4" customHeight="1" x14ac:dyDescent="0.3">
      <c r="A368" s="793"/>
      <c r="B368" s="794" t="s">
        <v>2009</v>
      </c>
      <c r="C368" s="794" t="s">
        <v>579</v>
      </c>
      <c r="D368" s="794" t="s">
        <v>1917</v>
      </c>
      <c r="E368" s="794" t="s">
        <v>1924</v>
      </c>
      <c r="F368" s="794" t="s">
        <v>1987</v>
      </c>
      <c r="G368" s="794" t="s">
        <v>1988</v>
      </c>
      <c r="H368" s="811">
        <v>5</v>
      </c>
      <c r="I368" s="811">
        <v>483.33000000000004</v>
      </c>
      <c r="J368" s="794"/>
      <c r="K368" s="794">
        <v>96.666000000000011</v>
      </c>
      <c r="L368" s="811"/>
      <c r="M368" s="811"/>
      <c r="N368" s="794"/>
      <c r="O368" s="794"/>
      <c r="P368" s="811"/>
      <c r="Q368" s="811"/>
      <c r="R368" s="799"/>
      <c r="S368" s="812"/>
    </row>
    <row r="369" spans="1:19" ht="14.4" customHeight="1" x14ac:dyDescent="0.3">
      <c r="A369" s="793"/>
      <c r="B369" s="794" t="s">
        <v>2009</v>
      </c>
      <c r="C369" s="794" t="s">
        <v>579</v>
      </c>
      <c r="D369" s="794" t="s">
        <v>1917</v>
      </c>
      <c r="E369" s="794" t="s">
        <v>1924</v>
      </c>
      <c r="F369" s="794" t="s">
        <v>1995</v>
      </c>
      <c r="G369" s="794" t="s">
        <v>1996</v>
      </c>
      <c r="H369" s="811">
        <v>1</v>
      </c>
      <c r="I369" s="811">
        <v>116.67</v>
      </c>
      <c r="J369" s="794"/>
      <c r="K369" s="794">
        <v>116.67</v>
      </c>
      <c r="L369" s="811"/>
      <c r="M369" s="811"/>
      <c r="N369" s="794"/>
      <c r="O369" s="794"/>
      <c r="P369" s="811"/>
      <c r="Q369" s="811"/>
      <c r="R369" s="799"/>
      <c r="S369" s="812"/>
    </row>
    <row r="370" spans="1:19" ht="14.4" customHeight="1" x14ac:dyDescent="0.3">
      <c r="A370" s="793"/>
      <c r="B370" s="794" t="s">
        <v>2009</v>
      </c>
      <c r="C370" s="794" t="s">
        <v>579</v>
      </c>
      <c r="D370" s="794" t="s">
        <v>1917</v>
      </c>
      <c r="E370" s="794" t="s">
        <v>1924</v>
      </c>
      <c r="F370" s="794" t="s">
        <v>1925</v>
      </c>
      <c r="G370" s="794" t="s">
        <v>1926</v>
      </c>
      <c r="H370" s="811">
        <v>25</v>
      </c>
      <c r="I370" s="811">
        <v>8194.4599999999991</v>
      </c>
      <c r="J370" s="794"/>
      <c r="K370" s="794">
        <v>327.77839999999998</v>
      </c>
      <c r="L370" s="811"/>
      <c r="M370" s="811"/>
      <c r="N370" s="794"/>
      <c r="O370" s="794"/>
      <c r="P370" s="811"/>
      <c r="Q370" s="811"/>
      <c r="R370" s="799"/>
      <c r="S370" s="812"/>
    </row>
    <row r="371" spans="1:19" ht="14.4" customHeight="1" x14ac:dyDescent="0.3">
      <c r="A371" s="793"/>
      <c r="B371" s="794" t="s">
        <v>2009</v>
      </c>
      <c r="C371" s="794" t="s">
        <v>579</v>
      </c>
      <c r="D371" s="794" t="s">
        <v>1168</v>
      </c>
      <c r="E371" s="794" t="s">
        <v>1924</v>
      </c>
      <c r="F371" s="794" t="s">
        <v>1944</v>
      </c>
      <c r="G371" s="794" t="s">
        <v>1945</v>
      </c>
      <c r="H371" s="811"/>
      <c r="I371" s="811"/>
      <c r="J371" s="794"/>
      <c r="K371" s="794"/>
      <c r="L371" s="811">
        <v>3</v>
      </c>
      <c r="M371" s="811">
        <v>233.34</v>
      </c>
      <c r="N371" s="794">
        <v>1</v>
      </c>
      <c r="O371" s="794">
        <v>77.78</v>
      </c>
      <c r="P371" s="811">
        <v>13</v>
      </c>
      <c r="Q371" s="811">
        <v>1011.12</v>
      </c>
      <c r="R371" s="799">
        <v>4.333247621496529</v>
      </c>
      <c r="S371" s="812">
        <v>77.778461538461542</v>
      </c>
    </row>
    <row r="372" spans="1:19" ht="14.4" customHeight="1" x14ac:dyDescent="0.3">
      <c r="A372" s="793"/>
      <c r="B372" s="794" t="s">
        <v>2009</v>
      </c>
      <c r="C372" s="794" t="s">
        <v>579</v>
      </c>
      <c r="D372" s="794" t="s">
        <v>1168</v>
      </c>
      <c r="E372" s="794" t="s">
        <v>1924</v>
      </c>
      <c r="F372" s="794" t="s">
        <v>1948</v>
      </c>
      <c r="G372" s="794" t="s">
        <v>1949</v>
      </c>
      <c r="H372" s="811"/>
      <c r="I372" s="811"/>
      <c r="J372" s="794"/>
      <c r="K372" s="794"/>
      <c r="L372" s="811">
        <v>9</v>
      </c>
      <c r="M372" s="811">
        <v>1050</v>
      </c>
      <c r="N372" s="794">
        <v>1</v>
      </c>
      <c r="O372" s="794">
        <v>116.66666666666667</v>
      </c>
      <c r="P372" s="811">
        <v>39</v>
      </c>
      <c r="Q372" s="811">
        <v>4550.01</v>
      </c>
      <c r="R372" s="799">
        <v>4.3333428571428572</v>
      </c>
      <c r="S372" s="812">
        <v>116.66692307692308</v>
      </c>
    </row>
    <row r="373" spans="1:19" ht="14.4" customHeight="1" x14ac:dyDescent="0.3">
      <c r="A373" s="793"/>
      <c r="B373" s="794" t="s">
        <v>2009</v>
      </c>
      <c r="C373" s="794" t="s">
        <v>579</v>
      </c>
      <c r="D373" s="794" t="s">
        <v>1168</v>
      </c>
      <c r="E373" s="794" t="s">
        <v>1924</v>
      </c>
      <c r="F373" s="794" t="s">
        <v>1952</v>
      </c>
      <c r="G373" s="794" t="s">
        <v>1953</v>
      </c>
      <c r="H373" s="811"/>
      <c r="I373" s="811"/>
      <c r="J373" s="794"/>
      <c r="K373" s="794"/>
      <c r="L373" s="811">
        <v>2</v>
      </c>
      <c r="M373" s="811">
        <v>422.22</v>
      </c>
      <c r="N373" s="794">
        <v>1</v>
      </c>
      <c r="O373" s="794">
        <v>211.11</v>
      </c>
      <c r="P373" s="811">
        <v>30</v>
      </c>
      <c r="Q373" s="811">
        <v>6333.34</v>
      </c>
      <c r="R373" s="799">
        <v>15.000094737340723</v>
      </c>
      <c r="S373" s="812">
        <v>211.11133333333333</v>
      </c>
    </row>
    <row r="374" spans="1:19" ht="14.4" customHeight="1" x14ac:dyDescent="0.3">
      <c r="A374" s="793"/>
      <c r="B374" s="794" t="s">
        <v>2009</v>
      </c>
      <c r="C374" s="794" t="s">
        <v>579</v>
      </c>
      <c r="D374" s="794" t="s">
        <v>1168</v>
      </c>
      <c r="E374" s="794" t="s">
        <v>1924</v>
      </c>
      <c r="F374" s="794" t="s">
        <v>1954</v>
      </c>
      <c r="G374" s="794" t="s">
        <v>1955</v>
      </c>
      <c r="H374" s="811"/>
      <c r="I374" s="811"/>
      <c r="J374" s="794"/>
      <c r="K374" s="794"/>
      <c r="L374" s="811">
        <v>3</v>
      </c>
      <c r="M374" s="811">
        <v>1749.9900000000002</v>
      </c>
      <c r="N374" s="794">
        <v>1</v>
      </c>
      <c r="O374" s="794">
        <v>583.33000000000004</v>
      </c>
      <c r="P374" s="811">
        <v>20</v>
      </c>
      <c r="Q374" s="811">
        <v>11666.67</v>
      </c>
      <c r="R374" s="799">
        <v>6.6667066668952382</v>
      </c>
      <c r="S374" s="812">
        <v>583.33349999999996</v>
      </c>
    </row>
    <row r="375" spans="1:19" ht="14.4" customHeight="1" x14ac:dyDescent="0.3">
      <c r="A375" s="793"/>
      <c r="B375" s="794" t="s">
        <v>2009</v>
      </c>
      <c r="C375" s="794" t="s">
        <v>579</v>
      </c>
      <c r="D375" s="794" t="s">
        <v>1168</v>
      </c>
      <c r="E375" s="794" t="s">
        <v>1924</v>
      </c>
      <c r="F375" s="794" t="s">
        <v>1956</v>
      </c>
      <c r="G375" s="794" t="s">
        <v>1957</v>
      </c>
      <c r="H375" s="811"/>
      <c r="I375" s="811"/>
      <c r="J375" s="794"/>
      <c r="K375" s="794"/>
      <c r="L375" s="811"/>
      <c r="M375" s="811"/>
      <c r="N375" s="794"/>
      <c r="O375" s="794"/>
      <c r="P375" s="811">
        <v>2</v>
      </c>
      <c r="Q375" s="811">
        <v>933.34</v>
      </c>
      <c r="R375" s="799"/>
      <c r="S375" s="812">
        <v>466.67</v>
      </c>
    </row>
    <row r="376" spans="1:19" ht="14.4" customHeight="1" x14ac:dyDescent="0.3">
      <c r="A376" s="793"/>
      <c r="B376" s="794" t="s">
        <v>2009</v>
      </c>
      <c r="C376" s="794" t="s">
        <v>579</v>
      </c>
      <c r="D376" s="794" t="s">
        <v>1168</v>
      </c>
      <c r="E376" s="794" t="s">
        <v>1924</v>
      </c>
      <c r="F376" s="794" t="s">
        <v>1961</v>
      </c>
      <c r="G376" s="794" t="s">
        <v>1962</v>
      </c>
      <c r="H376" s="811"/>
      <c r="I376" s="811"/>
      <c r="J376" s="794"/>
      <c r="K376" s="794"/>
      <c r="L376" s="811">
        <v>4</v>
      </c>
      <c r="M376" s="811">
        <v>200</v>
      </c>
      <c r="N376" s="794">
        <v>1</v>
      </c>
      <c r="O376" s="794">
        <v>50</v>
      </c>
      <c r="P376" s="811">
        <v>32</v>
      </c>
      <c r="Q376" s="811">
        <v>1600</v>
      </c>
      <c r="R376" s="799">
        <v>8</v>
      </c>
      <c r="S376" s="812">
        <v>50</v>
      </c>
    </row>
    <row r="377" spans="1:19" ht="14.4" customHeight="1" x14ac:dyDescent="0.3">
      <c r="A377" s="793"/>
      <c r="B377" s="794" t="s">
        <v>2009</v>
      </c>
      <c r="C377" s="794" t="s">
        <v>579</v>
      </c>
      <c r="D377" s="794" t="s">
        <v>1168</v>
      </c>
      <c r="E377" s="794" t="s">
        <v>1924</v>
      </c>
      <c r="F377" s="794" t="s">
        <v>1975</v>
      </c>
      <c r="G377" s="794" t="s">
        <v>1976</v>
      </c>
      <c r="H377" s="811"/>
      <c r="I377" s="811"/>
      <c r="J377" s="794"/>
      <c r="K377" s="794"/>
      <c r="L377" s="811">
        <v>22</v>
      </c>
      <c r="M377" s="811">
        <v>0</v>
      </c>
      <c r="N377" s="794"/>
      <c r="O377" s="794">
        <v>0</v>
      </c>
      <c r="P377" s="811">
        <v>126</v>
      </c>
      <c r="Q377" s="811">
        <v>0</v>
      </c>
      <c r="R377" s="799"/>
      <c r="S377" s="812">
        <v>0</v>
      </c>
    </row>
    <row r="378" spans="1:19" ht="14.4" customHeight="1" x14ac:dyDescent="0.3">
      <c r="A378" s="793"/>
      <c r="B378" s="794" t="s">
        <v>2009</v>
      </c>
      <c r="C378" s="794" t="s">
        <v>579</v>
      </c>
      <c r="D378" s="794" t="s">
        <v>1168</v>
      </c>
      <c r="E378" s="794" t="s">
        <v>1924</v>
      </c>
      <c r="F378" s="794" t="s">
        <v>1983</v>
      </c>
      <c r="G378" s="794" t="s">
        <v>1984</v>
      </c>
      <c r="H378" s="811"/>
      <c r="I378" s="811"/>
      <c r="J378" s="794"/>
      <c r="K378" s="794"/>
      <c r="L378" s="811">
        <v>9</v>
      </c>
      <c r="M378" s="811">
        <v>849.99</v>
      </c>
      <c r="N378" s="794">
        <v>1</v>
      </c>
      <c r="O378" s="794">
        <v>94.443333333333328</v>
      </c>
      <c r="P378" s="811">
        <v>48</v>
      </c>
      <c r="Q378" s="811">
        <v>4533.34</v>
      </c>
      <c r="R378" s="799">
        <v>5.3334039223990874</v>
      </c>
      <c r="S378" s="812">
        <v>94.444583333333341</v>
      </c>
    </row>
    <row r="379" spans="1:19" ht="14.4" customHeight="1" x14ac:dyDescent="0.3">
      <c r="A379" s="793"/>
      <c r="B379" s="794" t="s">
        <v>2009</v>
      </c>
      <c r="C379" s="794" t="s">
        <v>579</v>
      </c>
      <c r="D379" s="794" t="s">
        <v>1168</v>
      </c>
      <c r="E379" s="794" t="s">
        <v>1924</v>
      </c>
      <c r="F379" s="794" t="s">
        <v>1987</v>
      </c>
      <c r="G379" s="794" t="s">
        <v>1988</v>
      </c>
      <c r="H379" s="811"/>
      <c r="I379" s="811"/>
      <c r="J379" s="794"/>
      <c r="K379" s="794"/>
      <c r="L379" s="811">
        <v>3</v>
      </c>
      <c r="M379" s="811">
        <v>290</v>
      </c>
      <c r="N379" s="794">
        <v>1</v>
      </c>
      <c r="O379" s="794">
        <v>96.666666666666671</v>
      </c>
      <c r="P379" s="811">
        <v>9</v>
      </c>
      <c r="Q379" s="811">
        <v>870.00000000000011</v>
      </c>
      <c r="R379" s="799">
        <v>3.0000000000000004</v>
      </c>
      <c r="S379" s="812">
        <v>96.666666666666686</v>
      </c>
    </row>
    <row r="380" spans="1:19" ht="14.4" customHeight="1" x14ac:dyDescent="0.3">
      <c r="A380" s="793"/>
      <c r="B380" s="794" t="s">
        <v>2009</v>
      </c>
      <c r="C380" s="794" t="s">
        <v>579</v>
      </c>
      <c r="D380" s="794" t="s">
        <v>1168</v>
      </c>
      <c r="E380" s="794" t="s">
        <v>1924</v>
      </c>
      <c r="F380" s="794" t="s">
        <v>1995</v>
      </c>
      <c r="G380" s="794" t="s">
        <v>1996</v>
      </c>
      <c r="H380" s="811"/>
      <c r="I380" s="811"/>
      <c r="J380" s="794"/>
      <c r="K380" s="794"/>
      <c r="L380" s="811">
        <v>3</v>
      </c>
      <c r="M380" s="811">
        <v>350</v>
      </c>
      <c r="N380" s="794">
        <v>1</v>
      </c>
      <c r="O380" s="794">
        <v>116.66666666666667</v>
      </c>
      <c r="P380" s="811">
        <v>4</v>
      </c>
      <c r="Q380" s="811">
        <v>466.67</v>
      </c>
      <c r="R380" s="799">
        <v>1.3333428571428572</v>
      </c>
      <c r="S380" s="812">
        <v>116.6675</v>
      </c>
    </row>
    <row r="381" spans="1:19" ht="14.4" customHeight="1" x14ac:dyDescent="0.3">
      <c r="A381" s="793"/>
      <c r="B381" s="794" t="s">
        <v>2009</v>
      </c>
      <c r="C381" s="794" t="s">
        <v>579</v>
      </c>
      <c r="D381" s="794" t="s">
        <v>1168</v>
      </c>
      <c r="E381" s="794" t="s">
        <v>1924</v>
      </c>
      <c r="F381" s="794" t="s">
        <v>1925</v>
      </c>
      <c r="G381" s="794" t="s">
        <v>1926</v>
      </c>
      <c r="H381" s="811"/>
      <c r="I381" s="811"/>
      <c r="J381" s="794"/>
      <c r="K381" s="794"/>
      <c r="L381" s="811">
        <v>22</v>
      </c>
      <c r="M381" s="811">
        <v>7577.77</v>
      </c>
      <c r="N381" s="794">
        <v>1</v>
      </c>
      <c r="O381" s="794">
        <v>344.4440909090909</v>
      </c>
      <c r="P381" s="811">
        <v>129</v>
      </c>
      <c r="Q381" s="811">
        <v>44433.34</v>
      </c>
      <c r="R381" s="799">
        <v>5.8636432618039338</v>
      </c>
      <c r="S381" s="812">
        <v>344.44449612403099</v>
      </c>
    </row>
    <row r="382" spans="1:19" ht="14.4" customHeight="1" x14ac:dyDescent="0.3">
      <c r="A382" s="793"/>
      <c r="B382" s="794" t="s">
        <v>2009</v>
      </c>
      <c r="C382" s="794" t="s">
        <v>579</v>
      </c>
      <c r="D382" s="794" t="s">
        <v>1169</v>
      </c>
      <c r="E382" s="794" t="s">
        <v>1924</v>
      </c>
      <c r="F382" s="794" t="s">
        <v>1944</v>
      </c>
      <c r="G382" s="794" t="s">
        <v>1945</v>
      </c>
      <c r="H382" s="811"/>
      <c r="I382" s="811"/>
      <c r="J382" s="794"/>
      <c r="K382" s="794"/>
      <c r="L382" s="811">
        <v>12</v>
      </c>
      <c r="M382" s="811">
        <v>933.33</v>
      </c>
      <c r="N382" s="794">
        <v>1</v>
      </c>
      <c r="O382" s="794">
        <v>77.777500000000003</v>
      </c>
      <c r="P382" s="811">
        <v>13</v>
      </c>
      <c r="Q382" s="811">
        <v>1011.12</v>
      </c>
      <c r="R382" s="799">
        <v>1.0833467262383079</v>
      </c>
      <c r="S382" s="812">
        <v>77.778461538461542</v>
      </c>
    </row>
    <row r="383" spans="1:19" ht="14.4" customHeight="1" x14ac:dyDescent="0.3">
      <c r="A383" s="793"/>
      <c r="B383" s="794" t="s">
        <v>2009</v>
      </c>
      <c r="C383" s="794" t="s">
        <v>579</v>
      </c>
      <c r="D383" s="794" t="s">
        <v>1169</v>
      </c>
      <c r="E383" s="794" t="s">
        <v>1924</v>
      </c>
      <c r="F383" s="794" t="s">
        <v>1948</v>
      </c>
      <c r="G383" s="794" t="s">
        <v>1949</v>
      </c>
      <c r="H383" s="811">
        <v>13</v>
      </c>
      <c r="I383" s="811">
        <v>1444.44</v>
      </c>
      <c r="J383" s="794">
        <v>0.27513142857142858</v>
      </c>
      <c r="K383" s="794">
        <v>111.11076923076924</v>
      </c>
      <c r="L383" s="811">
        <v>45</v>
      </c>
      <c r="M383" s="811">
        <v>5250</v>
      </c>
      <c r="N383" s="794">
        <v>1</v>
      </c>
      <c r="O383" s="794">
        <v>116.66666666666667</v>
      </c>
      <c r="P383" s="811">
        <v>19</v>
      </c>
      <c r="Q383" s="811">
        <v>2216.66</v>
      </c>
      <c r="R383" s="799">
        <v>0.42222095238095236</v>
      </c>
      <c r="S383" s="812">
        <v>116.66631578947367</v>
      </c>
    </row>
    <row r="384" spans="1:19" ht="14.4" customHeight="1" x14ac:dyDescent="0.3">
      <c r="A384" s="793"/>
      <c r="B384" s="794" t="s">
        <v>2009</v>
      </c>
      <c r="C384" s="794" t="s">
        <v>579</v>
      </c>
      <c r="D384" s="794" t="s">
        <v>1169</v>
      </c>
      <c r="E384" s="794" t="s">
        <v>1924</v>
      </c>
      <c r="F384" s="794" t="s">
        <v>1952</v>
      </c>
      <c r="G384" s="794" t="s">
        <v>1953</v>
      </c>
      <c r="H384" s="811">
        <v>2</v>
      </c>
      <c r="I384" s="811">
        <v>373.34</v>
      </c>
      <c r="J384" s="794">
        <v>6.3159034428389924E-2</v>
      </c>
      <c r="K384" s="794">
        <v>186.67</v>
      </c>
      <c r="L384" s="811">
        <v>28</v>
      </c>
      <c r="M384" s="811">
        <v>5911.1100000000006</v>
      </c>
      <c r="N384" s="794">
        <v>1</v>
      </c>
      <c r="O384" s="794">
        <v>211.11107142857145</v>
      </c>
      <c r="P384" s="811">
        <v>8</v>
      </c>
      <c r="Q384" s="811">
        <v>1688.8900000000003</v>
      </c>
      <c r="R384" s="799">
        <v>0.28571452738994879</v>
      </c>
      <c r="S384" s="812">
        <v>211.11125000000004</v>
      </c>
    </row>
    <row r="385" spans="1:19" ht="14.4" customHeight="1" x14ac:dyDescent="0.3">
      <c r="A385" s="793"/>
      <c r="B385" s="794" t="s">
        <v>2009</v>
      </c>
      <c r="C385" s="794" t="s">
        <v>579</v>
      </c>
      <c r="D385" s="794" t="s">
        <v>1169</v>
      </c>
      <c r="E385" s="794" t="s">
        <v>1924</v>
      </c>
      <c r="F385" s="794" t="s">
        <v>1954</v>
      </c>
      <c r="G385" s="794" t="s">
        <v>1955</v>
      </c>
      <c r="H385" s="811">
        <v>8</v>
      </c>
      <c r="I385" s="811">
        <v>4666.67</v>
      </c>
      <c r="J385" s="794">
        <v>1.1428588921297078</v>
      </c>
      <c r="K385" s="794">
        <v>583.33375000000001</v>
      </c>
      <c r="L385" s="811">
        <v>7</v>
      </c>
      <c r="M385" s="811">
        <v>4083.33</v>
      </c>
      <c r="N385" s="794">
        <v>1</v>
      </c>
      <c r="O385" s="794">
        <v>583.33285714285716</v>
      </c>
      <c r="P385" s="811">
        <v>1</v>
      </c>
      <c r="Q385" s="811">
        <v>583.33000000000004</v>
      </c>
      <c r="R385" s="799">
        <v>0.14285644314811688</v>
      </c>
      <c r="S385" s="812">
        <v>583.33000000000004</v>
      </c>
    </row>
    <row r="386" spans="1:19" ht="14.4" customHeight="1" x14ac:dyDescent="0.3">
      <c r="A386" s="793"/>
      <c r="B386" s="794" t="s">
        <v>2009</v>
      </c>
      <c r="C386" s="794" t="s">
        <v>579</v>
      </c>
      <c r="D386" s="794" t="s">
        <v>1169</v>
      </c>
      <c r="E386" s="794" t="s">
        <v>1924</v>
      </c>
      <c r="F386" s="794" t="s">
        <v>1956</v>
      </c>
      <c r="G386" s="794" t="s">
        <v>1957</v>
      </c>
      <c r="H386" s="811"/>
      <c r="I386" s="811"/>
      <c r="J386" s="794"/>
      <c r="K386" s="794"/>
      <c r="L386" s="811">
        <v>4</v>
      </c>
      <c r="M386" s="811">
        <v>1866.68</v>
      </c>
      <c r="N386" s="794">
        <v>1</v>
      </c>
      <c r="O386" s="794">
        <v>466.67</v>
      </c>
      <c r="P386" s="811">
        <v>1</v>
      </c>
      <c r="Q386" s="811">
        <v>466.67</v>
      </c>
      <c r="R386" s="799">
        <v>0.25</v>
      </c>
      <c r="S386" s="812">
        <v>466.67</v>
      </c>
    </row>
    <row r="387" spans="1:19" ht="14.4" customHeight="1" x14ac:dyDescent="0.3">
      <c r="A387" s="793"/>
      <c r="B387" s="794" t="s">
        <v>2009</v>
      </c>
      <c r="C387" s="794" t="s">
        <v>579</v>
      </c>
      <c r="D387" s="794" t="s">
        <v>1169</v>
      </c>
      <c r="E387" s="794" t="s">
        <v>1924</v>
      </c>
      <c r="F387" s="794" t="s">
        <v>1961</v>
      </c>
      <c r="G387" s="794" t="s">
        <v>1962</v>
      </c>
      <c r="H387" s="811">
        <v>8</v>
      </c>
      <c r="I387" s="811">
        <v>400</v>
      </c>
      <c r="J387" s="794">
        <v>0.47058823529411764</v>
      </c>
      <c r="K387" s="794">
        <v>50</v>
      </c>
      <c r="L387" s="811">
        <v>17</v>
      </c>
      <c r="M387" s="811">
        <v>850</v>
      </c>
      <c r="N387" s="794">
        <v>1</v>
      </c>
      <c r="O387" s="794">
        <v>50</v>
      </c>
      <c r="P387" s="811">
        <v>15</v>
      </c>
      <c r="Q387" s="811">
        <v>750</v>
      </c>
      <c r="R387" s="799">
        <v>0.88235294117647056</v>
      </c>
      <c r="S387" s="812">
        <v>50</v>
      </c>
    </row>
    <row r="388" spans="1:19" ht="14.4" customHeight="1" x14ac:dyDescent="0.3">
      <c r="A388" s="793"/>
      <c r="B388" s="794" t="s">
        <v>2009</v>
      </c>
      <c r="C388" s="794" t="s">
        <v>579</v>
      </c>
      <c r="D388" s="794" t="s">
        <v>1169</v>
      </c>
      <c r="E388" s="794" t="s">
        <v>1924</v>
      </c>
      <c r="F388" s="794" t="s">
        <v>1965</v>
      </c>
      <c r="G388" s="794" t="s">
        <v>1966</v>
      </c>
      <c r="H388" s="811"/>
      <c r="I388" s="811"/>
      <c r="J388" s="794"/>
      <c r="K388" s="794"/>
      <c r="L388" s="811">
        <v>1</v>
      </c>
      <c r="M388" s="811">
        <v>101.11</v>
      </c>
      <c r="N388" s="794">
        <v>1</v>
      </c>
      <c r="O388" s="794">
        <v>101.11</v>
      </c>
      <c r="P388" s="811"/>
      <c r="Q388" s="811"/>
      <c r="R388" s="799"/>
      <c r="S388" s="812"/>
    </row>
    <row r="389" spans="1:19" ht="14.4" customHeight="1" x14ac:dyDescent="0.3">
      <c r="A389" s="793"/>
      <c r="B389" s="794" t="s">
        <v>2009</v>
      </c>
      <c r="C389" s="794" t="s">
        <v>579</v>
      </c>
      <c r="D389" s="794" t="s">
        <v>1169</v>
      </c>
      <c r="E389" s="794" t="s">
        <v>1924</v>
      </c>
      <c r="F389" s="794" t="s">
        <v>1975</v>
      </c>
      <c r="G389" s="794" t="s">
        <v>1976</v>
      </c>
      <c r="H389" s="811">
        <v>32</v>
      </c>
      <c r="I389" s="811">
        <v>0</v>
      </c>
      <c r="J389" s="794"/>
      <c r="K389" s="794">
        <v>0</v>
      </c>
      <c r="L389" s="811">
        <v>125</v>
      </c>
      <c r="M389" s="811">
        <v>0</v>
      </c>
      <c r="N389" s="794"/>
      <c r="O389" s="794">
        <v>0</v>
      </c>
      <c r="P389" s="811">
        <v>45</v>
      </c>
      <c r="Q389" s="811">
        <v>0</v>
      </c>
      <c r="R389" s="799"/>
      <c r="S389" s="812">
        <v>0</v>
      </c>
    </row>
    <row r="390" spans="1:19" ht="14.4" customHeight="1" x14ac:dyDescent="0.3">
      <c r="A390" s="793"/>
      <c r="B390" s="794" t="s">
        <v>2009</v>
      </c>
      <c r="C390" s="794" t="s">
        <v>579</v>
      </c>
      <c r="D390" s="794" t="s">
        <v>1169</v>
      </c>
      <c r="E390" s="794" t="s">
        <v>1924</v>
      </c>
      <c r="F390" s="794" t="s">
        <v>1983</v>
      </c>
      <c r="G390" s="794" t="s">
        <v>1984</v>
      </c>
      <c r="H390" s="811">
        <v>8</v>
      </c>
      <c r="I390" s="811">
        <v>711.12</v>
      </c>
      <c r="J390" s="794">
        <v>0.16732235294117648</v>
      </c>
      <c r="K390" s="794">
        <v>88.89</v>
      </c>
      <c r="L390" s="811">
        <v>45</v>
      </c>
      <c r="M390" s="811">
        <v>4250</v>
      </c>
      <c r="N390" s="794">
        <v>1</v>
      </c>
      <c r="O390" s="794">
        <v>94.444444444444443</v>
      </c>
      <c r="P390" s="811">
        <v>3</v>
      </c>
      <c r="Q390" s="811">
        <v>283.33</v>
      </c>
      <c r="R390" s="799">
        <v>6.6665882352941172E-2</v>
      </c>
      <c r="S390" s="812">
        <v>94.443333333333328</v>
      </c>
    </row>
    <row r="391" spans="1:19" ht="14.4" customHeight="1" x14ac:dyDescent="0.3">
      <c r="A391" s="793"/>
      <c r="B391" s="794" t="s">
        <v>2009</v>
      </c>
      <c r="C391" s="794" t="s">
        <v>579</v>
      </c>
      <c r="D391" s="794" t="s">
        <v>1169</v>
      </c>
      <c r="E391" s="794" t="s">
        <v>1924</v>
      </c>
      <c r="F391" s="794" t="s">
        <v>1987</v>
      </c>
      <c r="G391" s="794" t="s">
        <v>1988</v>
      </c>
      <c r="H391" s="811">
        <v>2</v>
      </c>
      <c r="I391" s="811">
        <v>193.34</v>
      </c>
      <c r="J391" s="794">
        <v>0.22222988505747127</v>
      </c>
      <c r="K391" s="794">
        <v>96.67</v>
      </c>
      <c r="L391" s="811">
        <v>9</v>
      </c>
      <c r="M391" s="811">
        <v>870</v>
      </c>
      <c r="N391" s="794">
        <v>1</v>
      </c>
      <c r="O391" s="794">
        <v>96.666666666666671</v>
      </c>
      <c r="P391" s="811">
        <v>3</v>
      </c>
      <c r="Q391" s="811">
        <v>290</v>
      </c>
      <c r="R391" s="799">
        <v>0.33333333333333331</v>
      </c>
      <c r="S391" s="812">
        <v>96.666666666666671</v>
      </c>
    </row>
    <row r="392" spans="1:19" ht="14.4" customHeight="1" x14ac:dyDescent="0.3">
      <c r="A392" s="793"/>
      <c r="B392" s="794" t="s">
        <v>2009</v>
      </c>
      <c r="C392" s="794" t="s">
        <v>579</v>
      </c>
      <c r="D392" s="794" t="s">
        <v>1169</v>
      </c>
      <c r="E392" s="794" t="s">
        <v>1924</v>
      </c>
      <c r="F392" s="794" t="s">
        <v>1995</v>
      </c>
      <c r="G392" s="794" t="s">
        <v>1996</v>
      </c>
      <c r="H392" s="811">
        <v>1</v>
      </c>
      <c r="I392" s="811">
        <v>116.67</v>
      </c>
      <c r="J392" s="794">
        <v>0.25</v>
      </c>
      <c r="K392" s="794">
        <v>116.67</v>
      </c>
      <c r="L392" s="811">
        <v>4</v>
      </c>
      <c r="M392" s="811">
        <v>466.68</v>
      </c>
      <c r="N392" s="794">
        <v>1</v>
      </c>
      <c r="O392" s="794">
        <v>116.67</v>
      </c>
      <c r="P392" s="811">
        <v>2</v>
      </c>
      <c r="Q392" s="811">
        <v>233.34</v>
      </c>
      <c r="R392" s="799">
        <v>0.5</v>
      </c>
      <c r="S392" s="812">
        <v>116.67</v>
      </c>
    </row>
    <row r="393" spans="1:19" ht="14.4" customHeight="1" x14ac:dyDescent="0.3">
      <c r="A393" s="793"/>
      <c r="B393" s="794" t="s">
        <v>2009</v>
      </c>
      <c r="C393" s="794" t="s">
        <v>579</v>
      </c>
      <c r="D393" s="794" t="s">
        <v>1169</v>
      </c>
      <c r="E393" s="794" t="s">
        <v>1924</v>
      </c>
      <c r="F393" s="794" t="s">
        <v>1925</v>
      </c>
      <c r="G393" s="794" t="s">
        <v>1926</v>
      </c>
      <c r="H393" s="811">
        <v>32</v>
      </c>
      <c r="I393" s="811">
        <v>10488.9</v>
      </c>
      <c r="J393" s="794">
        <v>0.23245526650611015</v>
      </c>
      <c r="K393" s="794">
        <v>327.77812499999999</v>
      </c>
      <c r="L393" s="811">
        <v>131</v>
      </c>
      <c r="M393" s="811">
        <v>45122.23</v>
      </c>
      <c r="N393" s="794">
        <v>1</v>
      </c>
      <c r="O393" s="794">
        <v>344.44450381679394</v>
      </c>
      <c r="P393" s="811">
        <v>48</v>
      </c>
      <c r="Q393" s="811">
        <v>16533.32</v>
      </c>
      <c r="R393" s="799">
        <v>0.3664118550878358</v>
      </c>
      <c r="S393" s="812">
        <v>344.44416666666666</v>
      </c>
    </row>
    <row r="394" spans="1:19" ht="14.4" customHeight="1" x14ac:dyDescent="0.3">
      <c r="A394" s="793"/>
      <c r="B394" s="794" t="s">
        <v>2009</v>
      </c>
      <c r="C394" s="794" t="s">
        <v>579</v>
      </c>
      <c r="D394" s="794" t="s">
        <v>1170</v>
      </c>
      <c r="E394" s="794" t="s">
        <v>1924</v>
      </c>
      <c r="F394" s="794" t="s">
        <v>1944</v>
      </c>
      <c r="G394" s="794" t="s">
        <v>1945</v>
      </c>
      <c r="H394" s="811">
        <v>12</v>
      </c>
      <c r="I394" s="811">
        <v>933.33</v>
      </c>
      <c r="J394" s="794">
        <v>0.66665952386054383</v>
      </c>
      <c r="K394" s="794">
        <v>77.777500000000003</v>
      </c>
      <c r="L394" s="811">
        <v>18</v>
      </c>
      <c r="M394" s="811">
        <v>1400.01</v>
      </c>
      <c r="N394" s="794">
        <v>1</v>
      </c>
      <c r="O394" s="794">
        <v>77.778333333333336</v>
      </c>
      <c r="P394" s="811">
        <v>10</v>
      </c>
      <c r="Q394" s="811">
        <v>777.78</v>
      </c>
      <c r="R394" s="799">
        <v>0.55555317462018128</v>
      </c>
      <c r="S394" s="812">
        <v>77.777999999999992</v>
      </c>
    </row>
    <row r="395" spans="1:19" ht="14.4" customHeight="1" x14ac:dyDescent="0.3">
      <c r="A395" s="793"/>
      <c r="B395" s="794" t="s">
        <v>2009</v>
      </c>
      <c r="C395" s="794" t="s">
        <v>579</v>
      </c>
      <c r="D395" s="794" t="s">
        <v>1170</v>
      </c>
      <c r="E395" s="794" t="s">
        <v>1924</v>
      </c>
      <c r="F395" s="794" t="s">
        <v>1948</v>
      </c>
      <c r="G395" s="794" t="s">
        <v>1949</v>
      </c>
      <c r="H395" s="811">
        <v>31</v>
      </c>
      <c r="I395" s="811">
        <v>3444.4399999999996</v>
      </c>
      <c r="J395" s="794">
        <v>0.89465974025974015</v>
      </c>
      <c r="K395" s="794">
        <v>111.11096774193547</v>
      </c>
      <c r="L395" s="811">
        <v>33</v>
      </c>
      <c r="M395" s="811">
        <v>3850</v>
      </c>
      <c r="N395" s="794">
        <v>1</v>
      </c>
      <c r="O395" s="794">
        <v>116.66666666666667</v>
      </c>
      <c r="P395" s="811">
        <v>66</v>
      </c>
      <c r="Q395" s="811">
        <v>7699.99</v>
      </c>
      <c r="R395" s="799">
        <v>1.9999974025974026</v>
      </c>
      <c r="S395" s="812">
        <v>116.66651515151514</v>
      </c>
    </row>
    <row r="396" spans="1:19" ht="14.4" customHeight="1" x14ac:dyDescent="0.3">
      <c r="A396" s="793"/>
      <c r="B396" s="794" t="s">
        <v>2009</v>
      </c>
      <c r="C396" s="794" t="s">
        <v>579</v>
      </c>
      <c r="D396" s="794" t="s">
        <v>1170</v>
      </c>
      <c r="E396" s="794" t="s">
        <v>1924</v>
      </c>
      <c r="F396" s="794" t="s">
        <v>1952</v>
      </c>
      <c r="G396" s="794" t="s">
        <v>1953</v>
      </c>
      <c r="H396" s="811">
        <v>18</v>
      </c>
      <c r="I396" s="811">
        <v>3360.01</v>
      </c>
      <c r="J396" s="794">
        <v>0.48229854765411262</v>
      </c>
      <c r="K396" s="794">
        <v>186.66722222222222</v>
      </c>
      <c r="L396" s="811">
        <v>33</v>
      </c>
      <c r="M396" s="811">
        <v>6966.66</v>
      </c>
      <c r="N396" s="794">
        <v>1</v>
      </c>
      <c r="O396" s="794">
        <v>211.11090909090908</v>
      </c>
      <c r="P396" s="811">
        <v>40</v>
      </c>
      <c r="Q396" s="811">
        <v>8444.4499999999989</v>
      </c>
      <c r="R396" s="799">
        <v>1.2121231694958559</v>
      </c>
      <c r="S396" s="812">
        <v>211.11124999999998</v>
      </c>
    </row>
    <row r="397" spans="1:19" ht="14.4" customHeight="1" x14ac:dyDescent="0.3">
      <c r="A397" s="793"/>
      <c r="B397" s="794" t="s">
        <v>2009</v>
      </c>
      <c r="C397" s="794" t="s">
        <v>579</v>
      </c>
      <c r="D397" s="794" t="s">
        <v>1170</v>
      </c>
      <c r="E397" s="794" t="s">
        <v>1924</v>
      </c>
      <c r="F397" s="794" t="s">
        <v>1954</v>
      </c>
      <c r="G397" s="794" t="s">
        <v>1955</v>
      </c>
      <c r="H397" s="811">
        <v>3</v>
      </c>
      <c r="I397" s="811">
        <v>1750</v>
      </c>
      <c r="J397" s="794">
        <v>0.75000107143010208</v>
      </c>
      <c r="K397" s="794">
        <v>583.33333333333337</v>
      </c>
      <c r="L397" s="811">
        <v>4</v>
      </c>
      <c r="M397" s="811">
        <v>2333.33</v>
      </c>
      <c r="N397" s="794">
        <v>1</v>
      </c>
      <c r="O397" s="794">
        <v>583.33249999999998</v>
      </c>
      <c r="P397" s="811">
        <v>8</v>
      </c>
      <c r="Q397" s="811">
        <v>4666.6499999999996</v>
      </c>
      <c r="R397" s="799">
        <v>1.9999957142795917</v>
      </c>
      <c r="S397" s="812">
        <v>583.33124999999995</v>
      </c>
    </row>
    <row r="398" spans="1:19" ht="14.4" customHeight="1" x14ac:dyDescent="0.3">
      <c r="A398" s="793"/>
      <c r="B398" s="794" t="s">
        <v>2009</v>
      </c>
      <c r="C398" s="794" t="s">
        <v>579</v>
      </c>
      <c r="D398" s="794" t="s">
        <v>1170</v>
      </c>
      <c r="E398" s="794" t="s">
        <v>1924</v>
      </c>
      <c r="F398" s="794" t="s">
        <v>1956</v>
      </c>
      <c r="G398" s="794" t="s">
        <v>1957</v>
      </c>
      <c r="H398" s="811">
        <v>2</v>
      </c>
      <c r="I398" s="811">
        <v>933.34</v>
      </c>
      <c r="J398" s="794">
        <v>2</v>
      </c>
      <c r="K398" s="794">
        <v>466.67</v>
      </c>
      <c r="L398" s="811">
        <v>1</v>
      </c>
      <c r="M398" s="811">
        <v>466.67</v>
      </c>
      <c r="N398" s="794">
        <v>1</v>
      </c>
      <c r="O398" s="794">
        <v>466.67</v>
      </c>
      <c r="P398" s="811">
        <v>1</v>
      </c>
      <c r="Q398" s="811">
        <v>466.67</v>
      </c>
      <c r="R398" s="799">
        <v>1</v>
      </c>
      <c r="S398" s="812">
        <v>466.67</v>
      </c>
    </row>
    <row r="399" spans="1:19" ht="14.4" customHeight="1" x14ac:dyDescent="0.3">
      <c r="A399" s="793"/>
      <c r="B399" s="794" t="s">
        <v>2009</v>
      </c>
      <c r="C399" s="794" t="s">
        <v>579</v>
      </c>
      <c r="D399" s="794" t="s">
        <v>1170</v>
      </c>
      <c r="E399" s="794" t="s">
        <v>1924</v>
      </c>
      <c r="F399" s="794" t="s">
        <v>1961</v>
      </c>
      <c r="G399" s="794" t="s">
        <v>1962</v>
      </c>
      <c r="H399" s="811">
        <v>25</v>
      </c>
      <c r="I399" s="811">
        <v>1250</v>
      </c>
      <c r="J399" s="794">
        <v>0.47169811320754718</v>
      </c>
      <c r="K399" s="794">
        <v>50</v>
      </c>
      <c r="L399" s="811">
        <v>53</v>
      </c>
      <c r="M399" s="811">
        <v>2650</v>
      </c>
      <c r="N399" s="794">
        <v>1</v>
      </c>
      <c r="O399" s="794">
        <v>50</v>
      </c>
      <c r="P399" s="811">
        <v>42</v>
      </c>
      <c r="Q399" s="811">
        <v>2100</v>
      </c>
      <c r="R399" s="799">
        <v>0.79245283018867929</v>
      </c>
      <c r="S399" s="812">
        <v>50</v>
      </c>
    </row>
    <row r="400" spans="1:19" ht="14.4" customHeight="1" x14ac:dyDescent="0.3">
      <c r="A400" s="793"/>
      <c r="B400" s="794" t="s">
        <v>2009</v>
      </c>
      <c r="C400" s="794" t="s">
        <v>579</v>
      </c>
      <c r="D400" s="794" t="s">
        <v>1170</v>
      </c>
      <c r="E400" s="794" t="s">
        <v>1924</v>
      </c>
      <c r="F400" s="794" t="s">
        <v>2010</v>
      </c>
      <c r="G400" s="794" t="s">
        <v>2011</v>
      </c>
      <c r="H400" s="811">
        <v>1</v>
      </c>
      <c r="I400" s="811">
        <v>0</v>
      </c>
      <c r="J400" s="794"/>
      <c r="K400" s="794">
        <v>0</v>
      </c>
      <c r="L400" s="811"/>
      <c r="M400" s="811"/>
      <c r="N400" s="794"/>
      <c r="O400" s="794"/>
      <c r="P400" s="811">
        <v>1</v>
      </c>
      <c r="Q400" s="811">
        <v>0</v>
      </c>
      <c r="R400" s="799"/>
      <c r="S400" s="812">
        <v>0</v>
      </c>
    </row>
    <row r="401" spans="1:19" ht="14.4" customHeight="1" x14ac:dyDescent="0.3">
      <c r="A401" s="793"/>
      <c r="B401" s="794" t="s">
        <v>2009</v>
      </c>
      <c r="C401" s="794" t="s">
        <v>579</v>
      </c>
      <c r="D401" s="794" t="s">
        <v>1170</v>
      </c>
      <c r="E401" s="794" t="s">
        <v>1924</v>
      </c>
      <c r="F401" s="794" t="s">
        <v>1975</v>
      </c>
      <c r="G401" s="794" t="s">
        <v>1976</v>
      </c>
      <c r="H401" s="811">
        <v>123</v>
      </c>
      <c r="I401" s="811">
        <v>0</v>
      </c>
      <c r="J401" s="794"/>
      <c r="K401" s="794">
        <v>0</v>
      </c>
      <c r="L401" s="811">
        <v>212</v>
      </c>
      <c r="M401" s="811">
        <v>0</v>
      </c>
      <c r="N401" s="794"/>
      <c r="O401" s="794">
        <v>0</v>
      </c>
      <c r="P401" s="811">
        <v>203</v>
      </c>
      <c r="Q401" s="811">
        <v>0</v>
      </c>
      <c r="R401" s="799"/>
      <c r="S401" s="812">
        <v>0</v>
      </c>
    </row>
    <row r="402" spans="1:19" ht="14.4" customHeight="1" x14ac:dyDescent="0.3">
      <c r="A402" s="793"/>
      <c r="B402" s="794" t="s">
        <v>2009</v>
      </c>
      <c r="C402" s="794" t="s">
        <v>579</v>
      </c>
      <c r="D402" s="794" t="s">
        <v>1170</v>
      </c>
      <c r="E402" s="794" t="s">
        <v>1924</v>
      </c>
      <c r="F402" s="794" t="s">
        <v>1979</v>
      </c>
      <c r="G402" s="794" t="s">
        <v>1980</v>
      </c>
      <c r="H402" s="811"/>
      <c r="I402" s="811"/>
      <c r="J402" s="794"/>
      <c r="K402" s="794"/>
      <c r="L402" s="811"/>
      <c r="M402" s="811"/>
      <c r="N402" s="794"/>
      <c r="O402" s="794"/>
      <c r="P402" s="811">
        <v>2</v>
      </c>
      <c r="Q402" s="811">
        <v>155.56</v>
      </c>
      <c r="R402" s="799"/>
      <c r="S402" s="812">
        <v>77.78</v>
      </c>
    </row>
    <row r="403" spans="1:19" ht="14.4" customHeight="1" x14ac:dyDescent="0.3">
      <c r="A403" s="793"/>
      <c r="B403" s="794" t="s">
        <v>2009</v>
      </c>
      <c r="C403" s="794" t="s">
        <v>579</v>
      </c>
      <c r="D403" s="794" t="s">
        <v>1170</v>
      </c>
      <c r="E403" s="794" t="s">
        <v>1924</v>
      </c>
      <c r="F403" s="794" t="s">
        <v>1983</v>
      </c>
      <c r="G403" s="794" t="s">
        <v>1984</v>
      </c>
      <c r="H403" s="811">
        <v>41</v>
      </c>
      <c r="I403" s="811">
        <v>3644.44</v>
      </c>
      <c r="J403" s="794">
        <v>0.58466983137424144</v>
      </c>
      <c r="K403" s="794">
        <v>88.88878048780488</v>
      </c>
      <c r="L403" s="811">
        <v>66</v>
      </c>
      <c r="M403" s="811">
        <v>6233.329999999999</v>
      </c>
      <c r="N403" s="794">
        <v>1</v>
      </c>
      <c r="O403" s="794">
        <v>94.444393939393919</v>
      </c>
      <c r="P403" s="811">
        <v>54</v>
      </c>
      <c r="Q403" s="811">
        <v>5100.0000000000009</v>
      </c>
      <c r="R403" s="799">
        <v>0.81818225571243652</v>
      </c>
      <c r="S403" s="812">
        <v>94.444444444444457</v>
      </c>
    </row>
    <row r="404" spans="1:19" ht="14.4" customHeight="1" x14ac:dyDescent="0.3">
      <c r="A404" s="793"/>
      <c r="B404" s="794" t="s">
        <v>2009</v>
      </c>
      <c r="C404" s="794" t="s">
        <v>579</v>
      </c>
      <c r="D404" s="794" t="s">
        <v>1170</v>
      </c>
      <c r="E404" s="794" t="s">
        <v>1924</v>
      </c>
      <c r="F404" s="794" t="s">
        <v>1987</v>
      </c>
      <c r="G404" s="794" t="s">
        <v>1988</v>
      </c>
      <c r="H404" s="811">
        <v>9</v>
      </c>
      <c r="I404" s="811">
        <v>870.01</v>
      </c>
      <c r="J404" s="794">
        <v>0.75000862068965513</v>
      </c>
      <c r="K404" s="794">
        <v>96.667777777777772</v>
      </c>
      <c r="L404" s="811">
        <v>12</v>
      </c>
      <c r="M404" s="811">
        <v>1160</v>
      </c>
      <c r="N404" s="794">
        <v>1</v>
      </c>
      <c r="O404" s="794">
        <v>96.666666666666671</v>
      </c>
      <c r="P404" s="811">
        <v>10</v>
      </c>
      <c r="Q404" s="811">
        <v>966.67</v>
      </c>
      <c r="R404" s="799">
        <v>0.83333620689655163</v>
      </c>
      <c r="S404" s="812">
        <v>96.667000000000002</v>
      </c>
    </row>
    <row r="405" spans="1:19" ht="14.4" customHeight="1" x14ac:dyDescent="0.3">
      <c r="A405" s="793"/>
      <c r="B405" s="794" t="s">
        <v>2009</v>
      </c>
      <c r="C405" s="794" t="s">
        <v>579</v>
      </c>
      <c r="D405" s="794" t="s">
        <v>1170</v>
      </c>
      <c r="E405" s="794" t="s">
        <v>1924</v>
      </c>
      <c r="F405" s="794" t="s">
        <v>1991</v>
      </c>
      <c r="G405" s="794" t="s">
        <v>1992</v>
      </c>
      <c r="H405" s="811"/>
      <c r="I405" s="811"/>
      <c r="J405" s="794"/>
      <c r="K405" s="794"/>
      <c r="L405" s="811">
        <v>1</v>
      </c>
      <c r="M405" s="811">
        <v>1283.33</v>
      </c>
      <c r="N405" s="794">
        <v>1</v>
      </c>
      <c r="O405" s="794">
        <v>1283.33</v>
      </c>
      <c r="P405" s="811">
        <v>1</v>
      </c>
      <c r="Q405" s="811">
        <v>1283.33</v>
      </c>
      <c r="R405" s="799">
        <v>1</v>
      </c>
      <c r="S405" s="812">
        <v>1283.33</v>
      </c>
    </row>
    <row r="406" spans="1:19" ht="14.4" customHeight="1" x14ac:dyDescent="0.3">
      <c r="A406" s="793"/>
      <c r="B406" s="794" t="s">
        <v>2009</v>
      </c>
      <c r="C406" s="794" t="s">
        <v>579</v>
      </c>
      <c r="D406" s="794" t="s">
        <v>1170</v>
      </c>
      <c r="E406" s="794" t="s">
        <v>1924</v>
      </c>
      <c r="F406" s="794" t="s">
        <v>1993</v>
      </c>
      <c r="G406" s="794" t="s">
        <v>1994</v>
      </c>
      <c r="H406" s="811">
        <v>1</v>
      </c>
      <c r="I406" s="811">
        <v>466.67</v>
      </c>
      <c r="J406" s="794"/>
      <c r="K406" s="794">
        <v>466.67</v>
      </c>
      <c r="L406" s="811"/>
      <c r="M406" s="811"/>
      <c r="N406" s="794"/>
      <c r="O406" s="794"/>
      <c r="P406" s="811">
        <v>1</v>
      </c>
      <c r="Q406" s="811">
        <v>466.67</v>
      </c>
      <c r="R406" s="799"/>
      <c r="S406" s="812">
        <v>466.67</v>
      </c>
    </row>
    <row r="407" spans="1:19" ht="14.4" customHeight="1" x14ac:dyDescent="0.3">
      <c r="A407" s="793"/>
      <c r="B407" s="794" t="s">
        <v>2009</v>
      </c>
      <c r="C407" s="794" t="s">
        <v>579</v>
      </c>
      <c r="D407" s="794" t="s">
        <v>1170</v>
      </c>
      <c r="E407" s="794" t="s">
        <v>1924</v>
      </c>
      <c r="F407" s="794" t="s">
        <v>1995</v>
      </c>
      <c r="G407" s="794" t="s">
        <v>1996</v>
      </c>
      <c r="H407" s="811">
        <v>11</v>
      </c>
      <c r="I407" s="811">
        <v>1283.3399999999999</v>
      </c>
      <c r="J407" s="794">
        <v>0.91667142857142847</v>
      </c>
      <c r="K407" s="794">
        <v>116.66727272727272</v>
      </c>
      <c r="L407" s="811">
        <v>12</v>
      </c>
      <c r="M407" s="811">
        <v>1400</v>
      </c>
      <c r="N407" s="794">
        <v>1</v>
      </c>
      <c r="O407" s="794">
        <v>116.66666666666667</v>
      </c>
      <c r="P407" s="811">
        <v>27</v>
      </c>
      <c r="Q407" s="811">
        <v>3150</v>
      </c>
      <c r="R407" s="799">
        <v>2.25</v>
      </c>
      <c r="S407" s="812">
        <v>116.66666666666667</v>
      </c>
    </row>
    <row r="408" spans="1:19" ht="14.4" customHeight="1" x14ac:dyDescent="0.3">
      <c r="A408" s="793"/>
      <c r="B408" s="794" t="s">
        <v>2009</v>
      </c>
      <c r="C408" s="794" t="s">
        <v>579</v>
      </c>
      <c r="D408" s="794" t="s">
        <v>1170</v>
      </c>
      <c r="E408" s="794" t="s">
        <v>1924</v>
      </c>
      <c r="F408" s="794" t="s">
        <v>1925</v>
      </c>
      <c r="G408" s="794" t="s">
        <v>1926</v>
      </c>
      <c r="H408" s="811">
        <v>129</v>
      </c>
      <c r="I408" s="811">
        <v>42283.34</v>
      </c>
      <c r="J408" s="794">
        <v>0.56570541357920223</v>
      </c>
      <c r="K408" s="794">
        <v>327.77782945736431</v>
      </c>
      <c r="L408" s="811">
        <v>217</v>
      </c>
      <c r="M408" s="811">
        <v>74744.45</v>
      </c>
      <c r="N408" s="794">
        <v>1</v>
      </c>
      <c r="O408" s="794">
        <v>344.44447004608293</v>
      </c>
      <c r="P408" s="811">
        <v>214</v>
      </c>
      <c r="Q408" s="811">
        <v>73711.11</v>
      </c>
      <c r="R408" s="799">
        <v>0.98617502704214166</v>
      </c>
      <c r="S408" s="812">
        <v>344.44443925233645</v>
      </c>
    </row>
    <row r="409" spans="1:19" ht="14.4" customHeight="1" x14ac:dyDescent="0.3">
      <c r="A409" s="793"/>
      <c r="B409" s="794" t="s">
        <v>2009</v>
      </c>
      <c r="C409" s="794" t="s">
        <v>579</v>
      </c>
      <c r="D409" s="794" t="s">
        <v>1918</v>
      </c>
      <c r="E409" s="794" t="s">
        <v>1924</v>
      </c>
      <c r="F409" s="794" t="s">
        <v>1944</v>
      </c>
      <c r="G409" s="794" t="s">
        <v>1945</v>
      </c>
      <c r="H409" s="811">
        <v>4</v>
      </c>
      <c r="I409" s="811">
        <v>311.11</v>
      </c>
      <c r="J409" s="794">
        <v>0.39999742857877552</v>
      </c>
      <c r="K409" s="794">
        <v>77.777500000000003</v>
      </c>
      <c r="L409" s="811">
        <v>10</v>
      </c>
      <c r="M409" s="811">
        <v>777.78</v>
      </c>
      <c r="N409" s="794">
        <v>1</v>
      </c>
      <c r="O409" s="794">
        <v>77.777999999999992</v>
      </c>
      <c r="P409" s="811"/>
      <c r="Q409" s="811"/>
      <c r="R409" s="799"/>
      <c r="S409" s="812"/>
    </row>
    <row r="410" spans="1:19" ht="14.4" customHeight="1" x14ac:dyDescent="0.3">
      <c r="A410" s="793"/>
      <c r="B410" s="794" t="s">
        <v>2009</v>
      </c>
      <c r="C410" s="794" t="s">
        <v>579</v>
      </c>
      <c r="D410" s="794" t="s">
        <v>1918</v>
      </c>
      <c r="E410" s="794" t="s">
        <v>1924</v>
      </c>
      <c r="F410" s="794" t="s">
        <v>1948</v>
      </c>
      <c r="G410" s="794" t="s">
        <v>1949</v>
      </c>
      <c r="H410" s="811">
        <v>3</v>
      </c>
      <c r="I410" s="811">
        <v>333.33</v>
      </c>
      <c r="J410" s="794">
        <v>0.35713673473760904</v>
      </c>
      <c r="K410" s="794">
        <v>111.11</v>
      </c>
      <c r="L410" s="811">
        <v>8</v>
      </c>
      <c r="M410" s="811">
        <v>933.33999999999992</v>
      </c>
      <c r="N410" s="794">
        <v>1</v>
      </c>
      <c r="O410" s="794">
        <v>116.66749999999999</v>
      </c>
      <c r="P410" s="811"/>
      <c r="Q410" s="811"/>
      <c r="R410" s="799"/>
      <c r="S410" s="812"/>
    </row>
    <row r="411" spans="1:19" ht="14.4" customHeight="1" x14ac:dyDescent="0.3">
      <c r="A411" s="793"/>
      <c r="B411" s="794" t="s">
        <v>2009</v>
      </c>
      <c r="C411" s="794" t="s">
        <v>579</v>
      </c>
      <c r="D411" s="794" t="s">
        <v>1918</v>
      </c>
      <c r="E411" s="794" t="s">
        <v>1924</v>
      </c>
      <c r="F411" s="794" t="s">
        <v>1952</v>
      </c>
      <c r="G411" s="794" t="s">
        <v>1953</v>
      </c>
      <c r="H411" s="811">
        <v>9</v>
      </c>
      <c r="I411" s="811">
        <v>1679.9999999999998</v>
      </c>
      <c r="J411" s="794">
        <v>0.79578989252099586</v>
      </c>
      <c r="K411" s="794">
        <v>186.66666666666663</v>
      </c>
      <c r="L411" s="811">
        <v>10</v>
      </c>
      <c r="M411" s="811">
        <v>2111.11</v>
      </c>
      <c r="N411" s="794">
        <v>1</v>
      </c>
      <c r="O411" s="794">
        <v>211.11100000000002</v>
      </c>
      <c r="P411" s="811"/>
      <c r="Q411" s="811"/>
      <c r="R411" s="799"/>
      <c r="S411" s="812"/>
    </row>
    <row r="412" spans="1:19" ht="14.4" customHeight="1" x14ac:dyDescent="0.3">
      <c r="A412" s="793"/>
      <c r="B412" s="794" t="s">
        <v>2009</v>
      </c>
      <c r="C412" s="794" t="s">
        <v>579</v>
      </c>
      <c r="D412" s="794" t="s">
        <v>1918</v>
      </c>
      <c r="E412" s="794" t="s">
        <v>1924</v>
      </c>
      <c r="F412" s="794" t="s">
        <v>1954</v>
      </c>
      <c r="G412" s="794" t="s">
        <v>1955</v>
      </c>
      <c r="H412" s="811">
        <v>3</v>
      </c>
      <c r="I412" s="811">
        <v>1750</v>
      </c>
      <c r="J412" s="794">
        <v>0.5</v>
      </c>
      <c r="K412" s="794">
        <v>583.33333333333337</v>
      </c>
      <c r="L412" s="811">
        <v>6</v>
      </c>
      <c r="M412" s="811">
        <v>3500</v>
      </c>
      <c r="N412" s="794">
        <v>1</v>
      </c>
      <c r="O412" s="794">
        <v>583.33333333333337</v>
      </c>
      <c r="P412" s="811"/>
      <c r="Q412" s="811"/>
      <c r="R412" s="799"/>
      <c r="S412" s="812"/>
    </row>
    <row r="413" spans="1:19" ht="14.4" customHeight="1" x14ac:dyDescent="0.3">
      <c r="A413" s="793"/>
      <c r="B413" s="794" t="s">
        <v>2009</v>
      </c>
      <c r="C413" s="794" t="s">
        <v>579</v>
      </c>
      <c r="D413" s="794" t="s">
        <v>1918</v>
      </c>
      <c r="E413" s="794" t="s">
        <v>1924</v>
      </c>
      <c r="F413" s="794" t="s">
        <v>1956</v>
      </c>
      <c r="G413" s="794" t="s">
        <v>1957</v>
      </c>
      <c r="H413" s="811">
        <v>3</v>
      </c>
      <c r="I413" s="811">
        <v>1400</v>
      </c>
      <c r="J413" s="794">
        <v>2.9999785715816314</v>
      </c>
      <c r="K413" s="794">
        <v>466.66666666666669</v>
      </c>
      <c r="L413" s="811">
        <v>1</v>
      </c>
      <c r="M413" s="811">
        <v>466.67</v>
      </c>
      <c r="N413" s="794">
        <v>1</v>
      </c>
      <c r="O413" s="794">
        <v>466.67</v>
      </c>
      <c r="P413" s="811"/>
      <c r="Q413" s="811"/>
      <c r="R413" s="799"/>
      <c r="S413" s="812"/>
    </row>
    <row r="414" spans="1:19" ht="14.4" customHeight="1" x14ac:dyDescent="0.3">
      <c r="A414" s="793"/>
      <c r="B414" s="794" t="s">
        <v>2009</v>
      </c>
      <c r="C414" s="794" t="s">
        <v>579</v>
      </c>
      <c r="D414" s="794" t="s">
        <v>1918</v>
      </c>
      <c r="E414" s="794" t="s">
        <v>1924</v>
      </c>
      <c r="F414" s="794" t="s">
        <v>1961</v>
      </c>
      <c r="G414" s="794" t="s">
        <v>1962</v>
      </c>
      <c r="H414" s="811">
        <v>6</v>
      </c>
      <c r="I414" s="811">
        <v>300</v>
      </c>
      <c r="J414" s="794">
        <v>1.5</v>
      </c>
      <c r="K414" s="794">
        <v>50</v>
      </c>
      <c r="L414" s="811">
        <v>4</v>
      </c>
      <c r="M414" s="811">
        <v>200</v>
      </c>
      <c r="N414" s="794">
        <v>1</v>
      </c>
      <c r="O414" s="794">
        <v>50</v>
      </c>
      <c r="P414" s="811"/>
      <c r="Q414" s="811"/>
      <c r="R414" s="799"/>
      <c r="S414" s="812"/>
    </row>
    <row r="415" spans="1:19" ht="14.4" customHeight="1" x14ac:dyDescent="0.3">
      <c r="A415" s="793"/>
      <c r="B415" s="794" t="s">
        <v>2009</v>
      </c>
      <c r="C415" s="794" t="s">
        <v>579</v>
      </c>
      <c r="D415" s="794" t="s">
        <v>1918</v>
      </c>
      <c r="E415" s="794" t="s">
        <v>1924</v>
      </c>
      <c r="F415" s="794" t="s">
        <v>1965</v>
      </c>
      <c r="G415" s="794" t="s">
        <v>1966</v>
      </c>
      <c r="H415" s="811"/>
      <c r="I415" s="811"/>
      <c r="J415" s="794"/>
      <c r="K415" s="794"/>
      <c r="L415" s="811">
        <v>1</v>
      </c>
      <c r="M415" s="811">
        <v>101.11</v>
      </c>
      <c r="N415" s="794">
        <v>1</v>
      </c>
      <c r="O415" s="794">
        <v>101.11</v>
      </c>
      <c r="P415" s="811"/>
      <c r="Q415" s="811"/>
      <c r="R415" s="799"/>
      <c r="S415" s="812"/>
    </row>
    <row r="416" spans="1:19" ht="14.4" customHeight="1" x14ac:dyDescent="0.3">
      <c r="A416" s="793"/>
      <c r="B416" s="794" t="s">
        <v>2009</v>
      </c>
      <c r="C416" s="794" t="s">
        <v>579</v>
      </c>
      <c r="D416" s="794" t="s">
        <v>1918</v>
      </c>
      <c r="E416" s="794" t="s">
        <v>1924</v>
      </c>
      <c r="F416" s="794" t="s">
        <v>1975</v>
      </c>
      <c r="G416" s="794" t="s">
        <v>1976</v>
      </c>
      <c r="H416" s="811">
        <v>40</v>
      </c>
      <c r="I416" s="811">
        <v>0</v>
      </c>
      <c r="J416" s="794"/>
      <c r="K416" s="794">
        <v>0</v>
      </c>
      <c r="L416" s="811">
        <v>37</v>
      </c>
      <c r="M416" s="811">
        <v>0</v>
      </c>
      <c r="N416" s="794"/>
      <c r="O416" s="794">
        <v>0</v>
      </c>
      <c r="P416" s="811"/>
      <c r="Q416" s="811"/>
      <c r="R416" s="799"/>
      <c r="S416" s="812"/>
    </row>
    <row r="417" spans="1:19" ht="14.4" customHeight="1" x14ac:dyDescent="0.3">
      <c r="A417" s="793"/>
      <c r="B417" s="794" t="s">
        <v>2009</v>
      </c>
      <c r="C417" s="794" t="s">
        <v>579</v>
      </c>
      <c r="D417" s="794" t="s">
        <v>1918</v>
      </c>
      <c r="E417" s="794" t="s">
        <v>1924</v>
      </c>
      <c r="F417" s="794" t="s">
        <v>1983</v>
      </c>
      <c r="G417" s="794" t="s">
        <v>1984</v>
      </c>
      <c r="H417" s="811">
        <v>25</v>
      </c>
      <c r="I417" s="811">
        <v>2222.23</v>
      </c>
      <c r="J417" s="794">
        <v>1.069526463468045</v>
      </c>
      <c r="K417" s="794">
        <v>88.889200000000002</v>
      </c>
      <c r="L417" s="811">
        <v>22</v>
      </c>
      <c r="M417" s="811">
        <v>2077.77</v>
      </c>
      <c r="N417" s="794">
        <v>1</v>
      </c>
      <c r="O417" s="794">
        <v>94.444090909090903</v>
      </c>
      <c r="P417" s="811"/>
      <c r="Q417" s="811"/>
      <c r="R417" s="799"/>
      <c r="S417" s="812"/>
    </row>
    <row r="418" spans="1:19" ht="14.4" customHeight="1" x14ac:dyDescent="0.3">
      <c r="A418" s="793"/>
      <c r="B418" s="794" t="s">
        <v>2009</v>
      </c>
      <c r="C418" s="794" t="s">
        <v>579</v>
      </c>
      <c r="D418" s="794" t="s">
        <v>1918</v>
      </c>
      <c r="E418" s="794" t="s">
        <v>1924</v>
      </c>
      <c r="F418" s="794" t="s">
        <v>1987</v>
      </c>
      <c r="G418" s="794" t="s">
        <v>1988</v>
      </c>
      <c r="H418" s="811">
        <v>5</v>
      </c>
      <c r="I418" s="811">
        <v>483.33000000000004</v>
      </c>
      <c r="J418" s="794">
        <v>2.4998965552911971</v>
      </c>
      <c r="K418" s="794">
        <v>96.666000000000011</v>
      </c>
      <c r="L418" s="811">
        <v>2</v>
      </c>
      <c r="M418" s="811">
        <v>193.34</v>
      </c>
      <c r="N418" s="794">
        <v>1</v>
      </c>
      <c r="O418" s="794">
        <v>96.67</v>
      </c>
      <c r="P418" s="811"/>
      <c r="Q418" s="811"/>
      <c r="R418" s="799"/>
      <c r="S418" s="812"/>
    </row>
    <row r="419" spans="1:19" ht="14.4" customHeight="1" x14ac:dyDescent="0.3">
      <c r="A419" s="793"/>
      <c r="B419" s="794" t="s">
        <v>2009</v>
      </c>
      <c r="C419" s="794" t="s">
        <v>579</v>
      </c>
      <c r="D419" s="794" t="s">
        <v>1918</v>
      </c>
      <c r="E419" s="794" t="s">
        <v>1924</v>
      </c>
      <c r="F419" s="794" t="s">
        <v>1995</v>
      </c>
      <c r="G419" s="794" t="s">
        <v>1996</v>
      </c>
      <c r="H419" s="811">
        <v>2</v>
      </c>
      <c r="I419" s="811">
        <v>233.34</v>
      </c>
      <c r="J419" s="794">
        <v>0.66668571428571433</v>
      </c>
      <c r="K419" s="794">
        <v>116.67</v>
      </c>
      <c r="L419" s="811">
        <v>3</v>
      </c>
      <c r="M419" s="811">
        <v>350</v>
      </c>
      <c r="N419" s="794">
        <v>1</v>
      </c>
      <c r="O419" s="794">
        <v>116.66666666666667</v>
      </c>
      <c r="P419" s="811"/>
      <c r="Q419" s="811"/>
      <c r="R419" s="799"/>
      <c r="S419" s="812"/>
    </row>
    <row r="420" spans="1:19" ht="14.4" customHeight="1" x14ac:dyDescent="0.3">
      <c r="A420" s="793"/>
      <c r="B420" s="794" t="s">
        <v>2009</v>
      </c>
      <c r="C420" s="794" t="s">
        <v>579</v>
      </c>
      <c r="D420" s="794" t="s">
        <v>1918</v>
      </c>
      <c r="E420" s="794" t="s">
        <v>1924</v>
      </c>
      <c r="F420" s="794" t="s">
        <v>1925</v>
      </c>
      <c r="G420" s="794" t="s">
        <v>1926</v>
      </c>
      <c r="H420" s="811">
        <v>43</v>
      </c>
      <c r="I420" s="811">
        <v>14094.45</v>
      </c>
      <c r="J420" s="794">
        <v>0.99803288857354688</v>
      </c>
      <c r="K420" s="794">
        <v>327.77790697674419</v>
      </c>
      <c r="L420" s="811">
        <v>41</v>
      </c>
      <c r="M420" s="811">
        <v>14122.23</v>
      </c>
      <c r="N420" s="794">
        <v>1</v>
      </c>
      <c r="O420" s="794">
        <v>344.44463414634146</v>
      </c>
      <c r="P420" s="811"/>
      <c r="Q420" s="811"/>
      <c r="R420" s="799"/>
      <c r="S420" s="812"/>
    </row>
    <row r="421" spans="1:19" ht="14.4" customHeight="1" x14ac:dyDescent="0.3">
      <c r="A421" s="793"/>
      <c r="B421" s="794" t="s">
        <v>2009</v>
      </c>
      <c r="C421" s="794" t="s">
        <v>579</v>
      </c>
      <c r="D421" s="794" t="s">
        <v>1171</v>
      </c>
      <c r="E421" s="794" t="s">
        <v>1924</v>
      </c>
      <c r="F421" s="794" t="s">
        <v>1944</v>
      </c>
      <c r="G421" s="794" t="s">
        <v>1945</v>
      </c>
      <c r="H421" s="811">
        <v>4</v>
      </c>
      <c r="I421" s="811">
        <v>311.11</v>
      </c>
      <c r="J421" s="794">
        <v>0.66665952386054383</v>
      </c>
      <c r="K421" s="794">
        <v>77.777500000000003</v>
      </c>
      <c r="L421" s="811">
        <v>6</v>
      </c>
      <c r="M421" s="811">
        <v>466.67</v>
      </c>
      <c r="N421" s="794">
        <v>1</v>
      </c>
      <c r="O421" s="794">
        <v>77.778333333333336</v>
      </c>
      <c r="P421" s="811">
        <v>4</v>
      </c>
      <c r="Q421" s="811">
        <v>311.12</v>
      </c>
      <c r="R421" s="799">
        <v>0.66668095227891233</v>
      </c>
      <c r="S421" s="812">
        <v>77.78</v>
      </c>
    </row>
    <row r="422" spans="1:19" ht="14.4" customHeight="1" x14ac:dyDescent="0.3">
      <c r="A422" s="793"/>
      <c r="B422" s="794" t="s">
        <v>2009</v>
      </c>
      <c r="C422" s="794" t="s">
        <v>579</v>
      </c>
      <c r="D422" s="794" t="s">
        <v>1171</v>
      </c>
      <c r="E422" s="794" t="s">
        <v>1924</v>
      </c>
      <c r="F422" s="794" t="s">
        <v>1948</v>
      </c>
      <c r="G422" s="794" t="s">
        <v>1949</v>
      </c>
      <c r="H422" s="811">
        <v>21</v>
      </c>
      <c r="I422" s="811">
        <v>2333.3200000000002</v>
      </c>
      <c r="J422" s="794">
        <v>1.8181761511068861</v>
      </c>
      <c r="K422" s="794">
        <v>111.11047619047619</v>
      </c>
      <c r="L422" s="811">
        <v>11</v>
      </c>
      <c r="M422" s="811">
        <v>1283.33</v>
      </c>
      <c r="N422" s="794">
        <v>1</v>
      </c>
      <c r="O422" s="794">
        <v>116.66636363636363</v>
      </c>
      <c r="P422" s="811">
        <v>14</v>
      </c>
      <c r="Q422" s="811">
        <v>1633.34</v>
      </c>
      <c r="R422" s="799">
        <v>1.2727357733396709</v>
      </c>
      <c r="S422" s="812">
        <v>116.66714285714285</v>
      </c>
    </row>
    <row r="423" spans="1:19" ht="14.4" customHeight="1" x14ac:dyDescent="0.3">
      <c r="A423" s="793"/>
      <c r="B423" s="794" t="s">
        <v>2009</v>
      </c>
      <c r="C423" s="794" t="s">
        <v>579</v>
      </c>
      <c r="D423" s="794" t="s">
        <v>1171</v>
      </c>
      <c r="E423" s="794" t="s">
        <v>1924</v>
      </c>
      <c r="F423" s="794" t="s">
        <v>1952</v>
      </c>
      <c r="G423" s="794" t="s">
        <v>1953</v>
      </c>
      <c r="H423" s="811">
        <v>32</v>
      </c>
      <c r="I423" s="811">
        <v>5973.33</v>
      </c>
      <c r="J423" s="794">
        <v>2.021048464588775</v>
      </c>
      <c r="K423" s="794">
        <v>186.6665625</v>
      </c>
      <c r="L423" s="811">
        <v>14</v>
      </c>
      <c r="M423" s="811">
        <v>2955.5600000000004</v>
      </c>
      <c r="N423" s="794">
        <v>1</v>
      </c>
      <c r="O423" s="794">
        <v>211.1114285714286</v>
      </c>
      <c r="P423" s="811">
        <v>13</v>
      </c>
      <c r="Q423" s="811">
        <v>2744.44</v>
      </c>
      <c r="R423" s="799">
        <v>0.92856852846837812</v>
      </c>
      <c r="S423" s="812">
        <v>211.11076923076922</v>
      </c>
    </row>
    <row r="424" spans="1:19" ht="14.4" customHeight="1" x14ac:dyDescent="0.3">
      <c r="A424" s="793"/>
      <c r="B424" s="794" t="s">
        <v>2009</v>
      </c>
      <c r="C424" s="794" t="s">
        <v>579</v>
      </c>
      <c r="D424" s="794" t="s">
        <v>1171</v>
      </c>
      <c r="E424" s="794" t="s">
        <v>1924</v>
      </c>
      <c r="F424" s="794" t="s">
        <v>1954</v>
      </c>
      <c r="G424" s="794" t="s">
        <v>1955</v>
      </c>
      <c r="H424" s="811">
        <v>2</v>
      </c>
      <c r="I424" s="811">
        <v>1166.6600000000001</v>
      </c>
      <c r="J424" s="794">
        <v>1</v>
      </c>
      <c r="K424" s="794">
        <v>583.33000000000004</v>
      </c>
      <c r="L424" s="811">
        <v>2</v>
      </c>
      <c r="M424" s="811">
        <v>1166.6600000000001</v>
      </c>
      <c r="N424" s="794">
        <v>1</v>
      </c>
      <c r="O424" s="794">
        <v>583.33000000000004</v>
      </c>
      <c r="P424" s="811">
        <v>4</v>
      </c>
      <c r="Q424" s="811">
        <v>2333.3200000000002</v>
      </c>
      <c r="R424" s="799">
        <v>2</v>
      </c>
      <c r="S424" s="812">
        <v>583.33000000000004</v>
      </c>
    </row>
    <row r="425" spans="1:19" ht="14.4" customHeight="1" x14ac:dyDescent="0.3">
      <c r="A425" s="793"/>
      <c r="B425" s="794" t="s">
        <v>2009</v>
      </c>
      <c r="C425" s="794" t="s">
        <v>579</v>
      </c>
      <c r="D425" s="794" t="s">
        <v>1171</v>
      </c>
      <c r="E425" s="794" t="s">
        <v>1924</v>
      </c>
      <c r="F425" s="794" t="s">
        <v>1956</v>
      </c>
      <c r="G425" s="794" t="s">
        <v>1957</v>
      </c>
      <c r="H425" s="811">
        <v>1</v>
      </c>
      <c r="I425" s="811">
        <v>466.67</v>
      </c>
      <c r="J425" s="794"/>
      <c r="K425" s="794">
        <v>466.67</v>
      </c>
      <c r="L425" s="811"/>
      <c r="M425" s="811"/>
      <c r="N425" s="794"/>
      <c r="O425" s="794"/>
      <c r="P425" s="811"/>
      <c r="Q425" s="811"/>
      <c r="R425" s="799"/>
      <c r="S425" s="812"/>
    </row>
    <row r="426" spans="1:19" ht="14.4" customHeight="1" x14ac:dyDescent="0.3">
      <c r="A426" s="793"/>
      <c r="B426" s="794" t="s">
        <v>2009</v>
      </c>
      <c r="C426" s="794" t="s">
        <v>579</v>
      </c>
      <c r="D426" s="794" t="s">
        <v>1171</v>
      </c>
      <c r="E426" s="794" t="s">
        <v>1924</v>
      </c>
      <c r="F426" s="794" t="s">
        <v>1961</v>
      </c>
      <c r="G426" s="794" t="s">
        <v>1962</v>
      </c>
      <c r="H426" s="811">
        <v>14</v>
      </c>
      <c r="I426" s="811">
        <v>700</v>
      </c>
      <c r="J426" s="794">
        <v>0.82352941176470584</v>
      </c>
      <c r="K426" s="794">
        <v>50</v>
      </c>
      <c r="L426" s="811">
        <v>17</v>
      </c>
      <c r="M426" s="811">
        <v>850</v>
      </c>
      <c r="N426" s="794">
        <v>1</v>
      </c>
      <c r="O426" s="794">
        <v>50</v>
      </c>
      <c r="P426" s="811">
        <v>5</v>
      </c>
      <c r="Q426" s="811">
        <v>250</v>
      </c>
      <c r="R426" s="799">
        <v>0.29411764705882354</v>
      </c>
      <c r="S426" s="812">
        <v>50</v>
      </c>
    </row>
    <row r="427" spans="1:19" ht="14.4" customHeight="1" x14ac:dyDescent="0.3">
      <c r="A427" s="793"/>
      <c r="B427" s="794" t="s">
        <v>2009</v>
      </c>
      <c r="C427" s="794" t="s">
        <v>579</v>
      </c>
      <c r="D427" s="794" t="s">
        <v>1171</v>
      </c>
      <c r="E427" s="794" t="s">
        <v>1924</v>
      </c>
      <c r="F427" s="794" t="s">
        <v>2010</v>
      </c>
      <c r="G427" s="794" t="s">
        <v>2011</v>
      </c>
      <c r="H427" s="811">
        <v>1</v>
      </c>
      <c r="I427" s="811">
        <v>0</v>
      </c>
      <c r="J427" s="794"/>
      <c r="K427" s="794">
        <v>0</v>
      </c>
      <c r="L427" s="811"/>
      <c r="M427" s="811"/>
      <c r="N427" s="794"/>
      <c r="O427" s="794"/>
      <c r="P427" s="811"/>
      <c r="Q427" s="811"/>
      <c r="R427" s="799"/>
      <c r="S427" s="812"/>
    </row>
    <row r="428" spans="1:19" ht="14.4" customHeight="1" x14ac:dyDescent="0.3">
      <c r="A428" s="793"/>
      <c r="B428" s="794" t="s">
        <v>2009</v>
      </c>
      <c r="C428" s="794" t="s">
        <v>579</v>
      </c>
      <c r="D428" s="794" t="s">
        <v>1171</v>
      </c>
      <c r="E428" s="794" t="s">
        <v>1924</v>
      </c>
      <c r="F428" s="794" t="s">
        <v>1975</v>
      </c>
      <c r="G428" s="794" t="s">
        <v>1976</v>
      </c>
      <c r="H428" s="811">
        <v>105</v>
      </c>
      <c r="I428" s="811">
        <v>0</v>
      </c>
      <c r="J428" s="794"/>
      <c r="K428" s="794">
        <v>0</v>
      </c>
      <c r="L428" s="811">
        <v>61</v>
      </c>
      <c r="M428" s="811">
        <v>0</v>
      </c>
      <c r="N428" s="794"/>
      <c r="O428" s="794">
        <v>0</v>
      </c>
      <c r="P428" s="811">
        <v>41</v>
      </c>
      <c r="Q428" s="811">
        <v>0</v>
      </c>
      <c r="R428" s="799"/>
      <c r="S428" s="812">
        <v>0</v>
      </c>
    </row>
    <row r="429" spans="1:19" ht="14.4" customHeight="1" x14ac:dyDescent="0.3">
      <c r="A429" s="793"/>
      <c r="B429" s="794" t="s">
        <v>2009</v>
      </c>
      <c r="C429" s="794" t="s">
        <v>579</v>
      </c>
      <c r="D429" s="794" t="s">
        <v>1171</v>
      </c>
      <c r="E429" s="794" t="s">
        <v>1924</v>
      </c>
      <c r="F429" s="794" t="s">
        <v>1983</v>
      </c>
      <c r="G429" s="794" t="s">
        <v>1984</v>
      </c>
      <c r="H429" s="811">
        <v>43</v>
      </c>
      <c r="I429" s="811">
        <v>3822.23</v>
      </c>
      <c r="J429" s="794">
        <v>2.1300286996015494</v>
      </c>
      <c r="K429" s="794">
        <v>88.889069767441867</v>
      </c>
      <c r="L429" s="811">
        <v>19</v>
      </c>
      <c r="M429" s="811">
        <v>1794.4499999999998</v>
      </c>
      <c r="N429" s="794">
        <v>1</v>
      </c>
      <c r="O429" s="794">
        <v>94.444736842105257</v>
      </c>
      <c r="P429" s="811">
        <v>13</v>
      </c>
      <c r="Q429" s="811">
        <v>1227.77</v>
      </c>
      <c r="R429" s="799">
        <v>0.68420407367159863</v>
      </c>
      <c r="S429" s="812">
        <v>94.443846153846152</v>
      </c>
    </row>
    <row r="430" spans="1:19" ht="14.4" customHeight="1" x14ac:dyDescent="0.3">
      <c r="A430" s="793"/>
      <c r="B430" s="794" t="s">
        <v>2009</v>
      </c>
      <c r="C430" s="794" t="s">
        <v>579</v>
      </c>
      <c r="D430" s="794" t="s">
        <v>1171</v>
      </c>
      <c r="E430" s="794" t="s">
        <v>1924</v>
      </c>
      <c r="F430" s="794" t="s">
        <v>1987</v>
      </c>
      <c r="G430" s="794" t="s">
        <v>1988</v>
      </c>
      <c r="H430" s="811">
        <v>11</v>
      </c>
      <c r="I430" s="811">
        <v>1063.3399999999999</v>
      </c>
      <c r="J430" s="794">
        <v>2.2000289657170047</v>
      </c>
      <c r="K430" s="794">
        <v>96.667272727272717</v>
      </c>
      <c r="L430" s="811">
        <v>5</v>
      </c>
      <c r="M430" s="811">
        <v>483.33000000000004</v>
      </c>
      <c r="N430" s="794">
        <v>1</v>
      </c>
      <c r="O430" s="794">
        <v>96.666000000000011</v>
      </c>
      <c r="P430" s="811">
        <v>2</v>
      </c>
      <c r="Q430" s="811">
        <v>193.34</v>
      </c>
      <c r="R430" s="799">
        <v>0.40001655183828849</v>
      </c>
      <c r="S430" s="812">
        <v>96.67</v>
      </c>
    </row>
    <row r="431" spans="1:19" ht="14.4" customHeight="1" x14ac:dyDescent="0.3">
      <c r="A431" s="793"/>
      <c r="B431" s="794" t="s">
        <v>2009</v>
      </c>
      <c r="C431" s="794" t="s">
        <v>579</v>
      </c>
      <c r="D431" s="794" t="s">
        <v>1171</v>
      </c>
      <c r="E431" s="794" t="s">
        <v>1924</v>
      </c>
      <c r="F431" s="794" t="s">
        <v>1993</v>
      </c>
      <c r="G431" s="794" t="s">
        <v>1994</v>
      </c>
      <c r="H431" s="811"/>
      <c r="I431" s="811"/>
      <c r="J431" s="794"/>
      <c r="K431" s="794"/>
      <c r="L431" s="811">
        <v>1</v>
      </c>
      <c r="M431" s="811">
        <v>466.67</v>
      </c>
      <c r="N431" s="794">
        <v>1</v>
      </c>
      <c r="O431" s="794">
        <v>466.67</v>
      </c>
      <c r="P431" s="811"/>
      <c r="Q431" s="811"/>
      <c r="R431" s="799"/>
      <c r="S431" s="812"/>
    </row>
    <row r="432" spans="1:19" ht="14.4" customHeight="1" x14ac:dyDescent="0.3">
      <c r="A432" s="793"/>
      <c r="B432" s="794" t="s">
        <v>2009</v>
      </c>
      <c r="C432" s="794" t="s">
        <v>579</v>
      </c>
      <c r="D432" s="794" t="s">
        <v>1171</v>
      </c>
      <c r="E432" s="794" t="s">
        <v>1924</v>
      </c>
      <c r="F432" s="794" t="s">
        <v>1995</v>
      </c>
      <c r="G432" s="794" t="s">
        <v>1996</v>
      </c>
      <c r="H432" s="811">
        <v>1</v>
      </c>
      <c r="I432" s="811">
        <v>116.67</v>
      </c>
      <c r="J432" s="794">
        <v>0.50002142887755541</v>
      </c>
      <c r="K432" s="794">
        <v>116.67</v>
      </c>
      <c r="L432" s="811">
        <v>2</v>
      </c>
      <c r="M432" s="811">
        <v>233.33</v>
      </c>
      <c r="N432" s="794">
        <v>1</v>
      </c>
      <c r="O432" s="794">
        <v>116.66500000000001</v>
      </c>
      <c r="P432" s="811">
        <v>1</v>
      </c>
      <c r="Q432" s="811">
        <v>116.67</v>
      </c>
      <c r="R432" s="799">
        <v>0.50002142887755541</v>
      </c>
      <c r="S432" s="812">
        <v>116.67</v>
      </c>
    </row>
    <row r="433" spans="1:19" ht="14.4" customHeight="1" x14ac:dyDescent="0.3">
      <c r="A433" s="793"/>
      <c r="B433" s="794" t="s">
        <v>2009</v>
      </c>
      <c r="C433" s="794" t="s">
        <v>579</v>
      </c>
      <c r="D433" s="794" t="s">
        <v>1171</v>
      </c>
      <c r="E433" s="794" t="s">
        <v>1924</v>
      </c>
      <c r="F433" s="794" t="s">
        <v>1925</v>
      </c>
      <c r="G433" s="794" t="s">
        <v>1926</v>
      </c>
      <c r="H433" s="811">
        <v>109</v>
      </c>
      <c r="I433" s="811">
        <v>35727.770000000004</v>
      </c>
      <c r="J433" s="794">
        <v>1.6464410138248851</v>
      </c>
      <c r="K433" s="794">
        <v>327.77770642201841</v>
      </c>
      <c r="L433" s="811">
        <v>63</v>
      </c>
      <c r="M433" s="811">
        <v>21700</v>
      </c>
      <c r="N433" s="794">
        <v>1</v>
      </c>
      <c r="O433" s="794">
        <v>344.44444444444446</v>
      </c>
      <c r="P433" s="811">
        <v>41</v>
      </c>
      <c r="Q433" s="811">
        <v>14122.21</v>
      </c>
      <c r="R433" s="799">
        <v>0.65079308755760368</v>
      </c>
      <c r="S433" s="812">
        <v>344.44414634146341</v>
      </c>
    </row>
    <row r="434" spans="1:19" ht="14.4" customHeight="1" x14ac:dyDescent="0.3">
      <c r="A434" s="793"/>
      <c r="B434" s="794" t="s">
        <v>2009</v>
      </c>
      <c r="C434" s="794" t="s">
        <v>579</v>
      </c>
      <c r="D434" s="794" t="s">
        <v>1172</v>
      </c>
      <c r="E434" s="794" t="s">
        <v>1924</v>
      </c>
      <c r="F434" s="794" t="s">
        <v>1944</v>
      </c>
      <c r="G434" s="794" t="s">
        <v>1945</v>
      </c>
      <c r="H434" s="811"/>
      <c r="I434" s="811"/>
      <c r="J434" s="794"/>
      <c r="K434" s="794"/>
      <c r="L434" s="811"/>
      <c r="M434" s="811"/>
      <c r="N434" s="794"/>
      <c r="O434" s="794"/>
      <c r="P434" s="811">
        <v>1</v>
      </c>
      <c r="Q434" s="811">
        <v>77.78</v>
      </c>
      <c r="R434" s="799"/>
      <c r="S434" s="812">
        <v>77.78</v>
      </c>
    </row>
    <row r="435" spans="1:19" ht="14.4" customHeight="1" x14ac:dyDescent="0.3">
      <c r="A435" s="793"/>
      <c r="B435" s="794" t="s">
        <v>2009</v>
      </c>
      <c r="C435" s="794" t="s">
        <v>579</v>
      </c>
      <c r="D435" s="794" t="s">
        <v>1172</v>
      </c>
      <c r="E435" s="794" t="s">
        <v>1924</v>
      </c>
      <c r="F435" s="794" t="s">
        <v>1948</v>
      </c>
      <c r="G435" s="794" t="s">
        <v>1949</v>
      </c>
      <c r="H435" s="811"/>
      <c r="I435" s="811"/>
      <c r="J435" s="794"/>
      <c r="K435" s="794"/>
      <c r="L435" s="811"/>
      <c r="M435" s="811"/>
      <c r="N435" s="794"/>
      <c r="O435" s="794"/>
      <c r="P435" s="811">
        <v>56</v>
      </c>
      <c r="Q435" s="811">
        <v>6533.33</v>
      </c>
      <c r="R435" s="799"/>
      <c r="S435" s="812">
        <v>116.66660714285715</v>
      </c>
    </row>
    <row r="436" spans="1:19" ht="14.4" customHeight="1" x14ac:dyDescent="0.3">
      <c r="A436" s="793"/>
      <c r="B436" s="794" t="s">
        <v>2009</v>
      </c>
      <c r="C436" s="794" t="s">
        <v>579</v>
      </c>
      <c r="D436" s="794" t="s">
        <v>1172</v>
      </c>
      <c r="E436" s="794" t="s">
        <v>1924</v>
      </c>
      <c r="F436" s="794" t="s">
        <v>1952</v>
      </c>
      <c r="G436" s="794" t="s">
        <v>1953</v>
      </c>
      <c r="H436" s="811"/>
      <c r="I436" s="811"/>
      <c r="J436" s="794"/>
      <c r="K436" s="794"/>
      <c r="L436" s="811"/>
      <c r="M436" s="811"/>
      <c r="N436" s="794"/>
      <c r="O436" s="794"/>
      <c r="P436" s="811">
        <v>16</v>
      </c>
      <c r="Q436" s="811">
        <v>3377.77</v>
      </c>
      <c r="R436" s="799"/>
      <c r="S436" s="812">
        <v>211.110625</v>
      </c>
    </row>
    <row r="437" spans="1:19" ht="14.4" customHeight="1" x14ac:dyDescent="0.3">
      <c r="A437" s="793"/>
      <c r="B437" s="794" t="s">
        <v>2009</v>
      </c>
      <c r="C437" s="794" t="s">
        <v>579</v>
      </c>
      <c r="D437" s="794" t="s">
        <v>1172</v>
      </c>
      <c r="E437" s="794" t="s">
        <v>1924</v>
      </c>
      <c r="F437" s="794" t="s">
        <v>1954</v>
      </c>
      <c r="G437" s="794" t="s">
        <v>1955</v>
      </c>
      <c r="H437" s="811"/>
      <c r="I437" s="811"/>
      <c r="J437" s="794"/>
      <c r="K437" s="794"/>
      <c r="L437" s="811"/>
      <c r="M437" s="811"/>
      <c r="N437" s="794"/>
      <c r="O437" s="794"/>
      <c r="P437" s="811">
        <v>6</v>
      </c>
      <c r="Q437" s="811">
        <v>3500</v>
      </c>
      <c r="R437" s="799"/>
      <c r="S437" s="812">
        <v>583.33333333333337</v>
      </c>
    </row>
    <row r="438" spans="1:19" ht="14.4" customHeight="1" x14ac:dyDescent="0.3">
      <c r="A438" s="793"/>
      <c r="B438" s="794" t="s">
        <v>2009</v>
      </c>
      <c r="C438" s="794" t="s">
        <v>579</v>
      </c>
      <c r="D438" s="794" t="s">
        <v>1172</v>
      </c>
      <c r="E438" s="794" t="s">
        <v>1924</v>
      </c>
      <c r="F438" s="794" t="s">
        <v>1956</v>
      </c>
      <c r="G438" s="794" t="s">
        <v>1957</v>
      </c>
      <c r="H438" s="811"/>
      <c r="I438" s="811"/>
      <c r="J438" s="794"/>
      <c r="K438" s="794"/>
      <c r="L438" s="811"/>
      <c r="M438" s="811"/>
      <c r="N438" s="794"/>
      <c r="O438" s="794"/>
      <c r="P438" s="811">
        <v>3</v>
      </c>
      <c r="Q438" s="811">
        <v>1400</v>
      </c>
      <c r="R438" s="799"/>
      <c r="S438" s="812">
        <v>466.66666666666669</v>
      </c>
    </row>
    <row r="439" spans="1:19" ht="14.4" customHeight="1" x14ac:dyDescent="0.3">
      <c r="A439" s="793"/>
      <c r="B439" s="794" t="s">
        <v>2009</v>
      </c>
      <c r="C439" s="794" t="s">
        <v>579</v>
      </c>
      <c r="D439" s="794" t="s">
        <v>1172</v>
      </c>
      <c r="E439" s="794" t="s">
        <v>1924</v>
      </c>
      <c r="F439" s="794" t="s">
        <v>1961</v>
      </c>
      <c r="G439" s="794" t="s">
        <v>1962</v>
      </c>
      <c r="H439" s="811"/>
      <c r="I439" s="811"/>
      <c r="J439" s="794"/>
      <c r="K439" s="794"/>
      <c r="L439" s="811"/>
      <c r="M439" s="811"/>
      <c r="N439" s="794"/>
      <c r="O439" s="794"/>
      <c r="P439" s="811">
        <v>18</v>
      </c>
      <c r="Q439" s="811">
        <v>900</v>
      </c>
      <c r="R439" s="799"/>
      <c r="S439" s="812">
        <v>50</v>
      </c>
    </row>
    <row r="440" spans="1:19" ht="14.4" customHeight="1" x14ac:dyDescent="0.3">
      <c r="A440" s="793"/>
      <c r="B440" s="794" t="s">
        <v>2009</v>
      </c>
      <c r="C440" s="794" t="s">
        <v>579</v>
      </c>
      <c r="D440" s="794" t="s">
        <v>1172</v>
      </c>
      <c r="E440" s="794" t="s">
        <v>1924</v>
      </c>
      <c r="F440" s="794" t="s">
        <v>1975</v>
      </c>
      <c r="G440" s="794" t="s">
        <v>1976</v>
      </c>
      <c r="H440" s="811"/>
      <c r="I440" s="811"/>
      <c r="J440" s="794"/>
      <c r="K440" s="794"/>
      <c r="L440" s="811"/>
      <c r="M440" s="811"/>
      <c r="N440" s="794"/>
      <c r="O440" s="794"/>
      <c r="P440" s="811">
        <v>137</v>
      </c>
      <c r="Q440" s="811">
        <v>0</v>
      </c>
      <c r="R440" s="799"/>
      <c r="S440" s="812">
        <v>0</v>
      </c>
    </row>
    <row r="441" spans="1:19" ht="14.4" customHeight="1" x14ac:dyDescent="0.3">
      <c r="A441" s="793"/>
      <c r="B441" s="794" t="s">
        <v>2009</v>
      </c>
      <c r="C441" s="794" t="s">
        <v>579</v>
      </c>
      <c r="D441" s="794" t="s">
        <v>1172</v>
      </c>
      <c r="E441" s="794" t="s">
        <v>1924</v>
      </c>
      <c r="F441" s="794" t="s">
        <v>1983</v>
      </c>
      <c r="G441" s="794" t="s">
        <v>1984</v>
      </c>
      <c r="H441" s="811"/>
      <c r="I441" s="811"/>
      <c r="J441" s="794"/>
      <c r="K441" s="794"/>
      <c r="L441" s="811"/>
      <c r="M441" s="811"/>
      <c r="N441" s="794"/>
      <c r="O441" s="794"/>
      <c r="P441" s="811">
        <v>60</v>
      </c>
      <c r="Q441" s="811">
        <v>5666.66</v>
      </c>
      <c r="R441" s="799"/>
      <c r="S441" s="812">
        <v>94.444333333333333</v>
      </c>
    </row>
    <row r="442" spans="1:19" ht="14.4" customHeight="1" x14ac:dyDescent="0.3">
      <c r="A442" s="793"/>
      <c r="B442" s="794" t="s">
        <v>2009</v>
      </c>
      <c r="C442" s="794" t="s">
        <v>579</v>
      </c>
      <c r="D442" s="794" t="s">
        <v>1172</v>
      </c>
      <c r="E442" s="794" t="s">
        <v>1924</v>
      </c>
      <c r="F442" s="794" t="s">
        <v>1987</v>
      </c>
      <c r="G442" s="794" t="s">
        <v>1988</v>
      </c>
      <c r="H442" s="811"/>
      <c r="I442" s="811"/>
      <c r="J442" s="794"/>
      <c r="K442" s="794"/>
      <c r="L442" s="811"/>
      <c r="M442" s="811"/>
      <c r="N442" s="794"/>
      <c r="O442" s="794"/>
      <c r="P442" s="811">
        <v>10</v>
      </c>
      <c r="Q442" s="811">
        <v>966.67</v>
      </c>
      <c r="R442" s="799"/>
      <c r="S442" s="812">
        <v>96.667000000000002</v>
      </c>
    </row>
    <row r="443" spans="1:19" ht="14.4" customHeight="1" x14ac:dyDescent="0.3">
      <c r="A443" s="793"/>
      <c r="B443" s="794" t="s">
        <v>2009</v>
      </c>
      <c r="C443" s="794" t="s">
        <v>579</v>
      </c>
      <c r="D443" s="794" t="s">
        <v>1172</v>
      </c>
      <c r="E443" s="794" t="s">
        <v>1924</v>
      </c>
      <c r="F443" s="794" t="s">
        <v>1995</v>
      </c>
      <c r="G443" s="794" t="s">
        <v>1996</v>
      </c>
      <c r="H443" s="811"/>
      <c r="I443" s="811"/>
      <c r="J443" s="794"/>
      <c r="K443" s="794"/>
      <c r="L443" s="811"/>
      <c r="M443" s="811"/>
      <c r="N443" s="794"/>
      <c r="O443" s="794"/>
      <c r="P443" s="811">
        <v>6</v>
      </c>
      <c r="Q443" s="811">
        <v>700.01</v>
      </c>
      <c r="R443" s="799"/>
      <c r="S443" s="812">
        <v>116.66833333333334</v>
      </c>
    </row>
    <row r="444" spans="1:19" ht="14.4" customHeight="1" x14ac:dyDescent="0.3">
      <c r="A444" s="793"/>
      <c r="B444" s="794" t="s">
        <v>2009</v>
      </c>
      <c r="C444" s="794" t="s">
        <v>579</v>
      </c>
      <c r="D444" s="794" t="s">
        <v>1172</v>
      </c>
      <c r="E444" s="794" t="s">
        <v>1924</v>
      </c>
      <c r="F444" s="794" t="s">
        <v>1925</v>
      </c>
      <c r="G444" s="794" t="s">
        <v>1926</v>
      </c>
      <c r="H444" s="811"/>
      <c r="I444" s="811"/>
      <c r="J444" s="794"/>
      <c r="K444" s="794"/>
      <c r="L444" s="811"/>
      <c r="M444" s="811"/>
      <c r="N444" s="794"/>
      <c r="O444" s="794"/>
      <c r="P444" s="811">
        <v>143</v>
      </c>
      <c r="Q444" s="811">
        <v>49255.55</v>
      </c>
      <c r="R444" s="799"/>
      <c r="S444" s="812">
        <v>344.44440559440562</v>
      </c>
    </row>
    <row r="445" spans="1:19" ht="14.4" customHeight="1" x14ac:dyDescent="0.3">
      <c r="A445" s="793"/>
      <c r="B445" s="794" t="s">
        <v>2009</v>
      </c>
      <c r="C445" s="794" t="s">
        <v>579</v>
      </c>
      <c r="D445" s="794" t="s">
        <v>1173</v>
      </c>
      <c r="E445" s="794" t="s">
        <v>1924</v>
      </c>
      <c r="F445" s="794" t="s">
        <v>1944</v>
      </c>
      <c r="G445" s="794" t="s">
        <v>1945</v>
      </c>
      <c r="H445" s="811">
        <v>3</v>
      </c>
      <c r="I445" s="811">
        <v>233.34</v>
      </c>
      <c r="J445" s="794">
        <v>3</v>
      </c>
      <c r="K445" s="794">
        <v>77.78</v>
      </c>
      <c r="L445" s="811">
        <v>1</v>
      </c>
      <c r="M445" s="811">
        <v>77.78</v>
      </c>
      <c r="N445" s="794">
        <v>1</v>
      </c>
      <c r="O445" s="794">
        <v>77.78</v>
      </c>
      <c r="P445" s="811">
        <v>2</v>
      </c>
      <c r="Q445" s="811">
        <v>155.56</v>
      </c>
      <c r="R445" s="799">
        <v>2</v>
      </c>
      <c r="S445" s="812">
        <v>77.78</v>
      </c>
    </row>
    <row r="446" spans="1:19" ht="14.4" customHeight="1" x14ac:dyDescent="0.3">
      <c r="A446" s="793"/>
      <c r="B446" s="794" t="s">
        <v>2009</v>
      </c>
      <c r="C446" s="794" t="s">
        <v>579</v>
      </c>
      <c r="D446" s="794" t="s">
        <v>1173</v>
      </c>
      <c r="E446" s="794" t="s">
        <v>1924</v>
      </c>
      <c r="F446" s="794" t="s">
        <v>1948</v>
      </c>
      <c r="G446" s="794" t="s">
        <v>1949</v>
      </c>
      <c r="H446" s="811">
        <v>7</v>
      </c>
      <c r="I446" s="811">
        <v>777.77</v>
      </c>
      <c r="J446" s="794">
        <v>1.6666380954421753</v>
      </c>
      <c r="K446" s="794">
        <v>111.11</v>
      </c>
      <c r="L446" s="811">
        <v>4</v>
      </c>
      <c r="M446" s="811">
        <v>466.67</v>
      </c>
      <c r="N446" s="794">
        <v>1</v>
      </c>
      <c r="O446" s="794">
        <v>116.6675</v>
      </c>
      <c r="P446" s="811">
        <v>11</v>
      </c>
      <c r="Q446" s="811">
        <v>1283.3400000000001</v>
      </c>
      <c r="R446" s="799">
        <v>2.7499946428954081</v>
      </c>
      <c r="S446" s="812">
        <v>116.66727272727275</v>
      </c>
    </row>
    <row r="447" spans="1:19" ht="14.4" customHeight="1" x14ac:dyDescent="0.3">
      <c r="A447" s="793"/>
      <c r="B447" s="794" t="s">
        <v>2009</v>
      </c>
      <c r="C447" s="794" t="s">
        <v>579</v>
      </c>
      <c r="D447" s="794" t="s">
        <v>1173</v>
      </c>
      <c r="E447" s="794" t="s">
        <v>1924</v>
      </c>
      <c r="F447" s="794" t="s">
        <v>1952</v>
      </c>
      <c r="G447" s="794" t="s">
        <v>1953</v>
      </c>
      <c r="H447" s="811">
        <v>6</v>
      </c>
      <c r="I447" s="811">
        <v>1120.01</v>
      </c>
      <c r="J447" s="794">
        <v>1.7684461497165773</v>
      </c>
      <c r="K447" s="794">
        <v>186.66833333333332</v>
      </c>
      <c r="L447" s="811">
        <v>3</v>
      </c>
      <c r="M447" s="811">
        <v>633.33000000000004</v>
      </c>
      <c r="N447" s="794">
        <v>1</v>
      </c>
      <c r="O447" s="794">
        <v>211.11</v>
      </c>
      <c r="P447" s="811">
        <v>5</v>
      </c>
      <c r="Q447" s="811">
        <v>1055.5500000000002</v>
      </c>
      <c r="R447" s="799">
        <v>1.6666666666666667</v>
      </c>
      <c r="S447" s="812">
        <v>211.11000000000004</v>
      </c>
    </row>
    <row r="448" spans="1:19" ht="14.4" customHeight="1" x14ac:dyDescent="0.3">
      <c r="A448" s="793"/>
      <c r="B448" s="794" t="s">
        <v>2009</v>
      </c>
      <c r="C448" s="794" t="s">
        <v>579</v>
      </c>
      <c r="D448" s="794" t="s">
        <v>1173</v>
      </c>
      <c r="E448" s="794" t="s">
        <v>1924</v>
      </c>
      <c r="F448" s="794" t="s">
        <v>1954</v>
      </c>
      <c r="G448" s="794" t="s">
        <v>1955</v>
      </c>
      <c r="H448" s="811">
        <v>25</v>
      </c>
      <c r="I448" s="811">
        <v>14583.32</v>
      </c>
      <c r="J448" s="794">
        <v>2.2727275560805777</v>
      </c>
      <c r="K448" s="794">
        <v>583.33280000000002</v>
      </c>
      <c r="L448" s="811">
        <v>11</v>
      </c>
      <c r="M448" s="811">
        <v>6416.66</v>
      </c>
      <c r="N448" s="794">
        <v>1</v>
      </c>
      <c r="O448" s="794">
        <v>583.33272727272731</v>
      </c>
      <c r="P448" s="811">
        <v>21</v>
      </c>
      <c r="Q448" s="811">
        <v>12249.99</v>
      </c>
      <c r="R448" s="799">
        <v>1.9090913341208666</v>
      </c>
      <c r="S448" s="812">
        <v>583.33285714285716</v>
      </c>
    </row>
    <row r="449" spans="1:19" ht="14.4" customHeight="1" x14ac:dyDescent="0.3">
      <c r="A449" s="793"/>
      <c r="B449" s="794" t="s">
        <v>2009</v>
      </c>
      <c r="C449" s="794" t="s">
        <v>579</v>
      </c>
      <c r="D449" s="794" t="s">
        <v>1173</v>
      </c>
      <c r="E449" s="794" t="s">
        <v>1924</v>
      </c>
      <c r="F449" s="794" t="s">
        <v>1956</v>
      </c>
      <c r="G449" s="794" t="s">
        <v>1957</v>
      </c>
      <c r="H449" s="811">
        <v>2</v>
      </c>
      <c r="I449" s="811">
        <v>933.34</v>
      </c>
      <c r="J449" s="794">
        <v>1</v>
      </c>
      <c r="K449" s="794">
        <v>466.67</v>
      </c>
      <c r="L449" s="811">
        <v>2</v>
      </c>
      <c r="M449" s="811">
        <v>933.34</v>
      </c>
      <c r="N449" s="794">
        <v>1</v>
      </c>
      <c r="O449" s="794">
        <v>466.67</v>
      </c>
      <c r="P449" s="811">
        <v>2</v>
      </c>
      <c r="Q449" s="811">
        <v>933.34</v>
      </c>
      <c r="R449" s="799">
        <v>1</v>
      </c>
      <c r="S449" s="812">
        <v>466.67</v>
      </c>
    </row>
    <row r="450" spans="1:19" ht="14.4" customHeight="1" x14ac:dyDescent="0.3">
      <c r="A450" s="793"/>
      <c r="B450" s="794" t="s">
        <v>2009</v>
      </c>
      <c r="C450" s="794" t="s">
        <v>579</v>
      </c>
      <c r="D450" s="794" t="s">
        <v>1173</v>
      </c>
      <c r="E450" s="794" t="s">
        <v>1924</v>
      </c>
      <c r="F450" s="794" t="s">
        <v>1961</v>
      </c>
      <c r="G450" s="794" t="s">
        <v>1962</v>
      </c>
      <c r="H450" s="811">
        <v>30</v>
      </c>
      <c r="I450" s="811">
        <v>1500</v>
      </c>
      <c r="J450" s="794">
        <v>1.0344827586206897</v>
      </c>
      <c r="K450" s="794">
        <v>50</v>
      </c>
      <c r="L450" s="811">
        <v>29</v>
      </c>
      <c r="M450" s="811">
        <v>1450</v>
      </c>
      <c r="N450" s="794">
        <v>1</v>
      </c>
      <c r="O450" s="794">
        <v>50</v>
      </c>
      <c r="P450" s="811">
        <v>22</v>
      </c>
      <c r="Q450" s="811">
        <v>1100</v>
      </c>
      <c r="R450" s="799">
        <v>0.75862068965517238</v>
      </c>
      <c r="S450" s="812">
        <v>50</v>
      </c>
    </row>
    <row r="451" spans="1:19" ht="14.4" customHeight="1" x14ac:dyDescent="0.3">
      <c r="A451" s="793"/>
      <c r="B451" s="794" t="s">
        <v>2009</v>
      </c>
      <c r="C451" s="794" t="s">
        <v>579</v>
      </c>
      <c r="D451" s="794" t="s">
        <v>1173</v>
      </c>
      <c r="E451" s="794" t="s">
        <v>1924</v>
      </c>
      <c r="F451" s="794" t="s">
        <v>1975</v>
      </c>
      <c r="G451" s="794" t="s">
        <v>1976</v>
      </c>
      <c r="H451" s="811">
        <v>126</v>
      </c>
      <c r="I451" s="811">
        <v>0</v>
      </c>
      <c r="J451" s="794"/>
      <c r="K451" s="794">
        <v>0</v>
      </c>
      <c r="L451" s="811">
        <v>110</v>
      </c>
      <c r="M451" s="811">
        <v>0</v>
      </c>
      <c r="N451" s="794"/>
      <c r="O451" s="794">
        <v>0</v>
      </c>
      <c r="P451" s="811">
        <v>113</v>
      </c>
      <c r="Q451" s="811">
        <v>0</v>
      </c>
      <c r="R451" s="799"/>
      <c r="S451" s="812">
        <v>0</v>
      </c>
    </row>
    <row r="452" spans="1:19" ht="14.4" customHeight="1" x14ac:dyDescent="0.3">
      <c r="A452" s="793"/>
      <c r="B452" s="794" t="s">
        <v>2009</v>
      </c>
      <c r="C452" s="794" t="s">
        <v>579</v>
      </c>
      <c r="D452" s="794" t="s">
        <v>1173</v>
      </c>
      <c r="E452" s="794" t="s">
        <v>1924</v>
      </c>
      <c r="F452" s="794" t="s">
        <v>1983</v>
      </c>
      <c r="G452" s="794" t="s">
        <v>1984</v>
      </c>
      <c r="H452" s="811">
        <v>75</v>
      </c>
      <c r="I452" s="811">
        <v>6666.67</v>
      </c>
      <c r="J452" s="794">
        <v>0.99420181789711493</v>
      </c>
      <c r="K452" s="794">
        <v>88.888933333333341</v>
      </c>
      <c r="L452" s="811">
        <v>71</v>
      </c>
      <c r="M452" s="811">
        <v>6705.5500000000011</v>
      </c>
      <c r="N452" s="794">
        <v>1</v>
      </c>
      <c r="O452" s="794">
        <v>94.444366197183115</v>
      </c>
      <c r="P452" s="811">
        <v>74</v>
      </c>
      <c r="Q452" s="811">
        <v>6988.8899999999994</v>
      </c>
      <c r="R452" s="799">
        <v>1.0422545503351699</v>
      </c>
      <c r="S452" s="812">
        <v>94.444459459459452</v>
      </c>
    </row>
    <row r="453" spans="1:19" ht="14.4" customHeight="1" x14ac:dyDescent="0.3">
      <c r="A453" s="793"/>
      <c r="B453" s="794" t="s">
        <v>2009</v>
      </c>
      <c r="C453" s="794" t="s">
        <v>579</v>
      </c>
      <c r="D453" s="794" t="s">
        <v>1173</v>
      </c>
      <c r="E453" s="794" t="s">
        <v>1924</v>
      </c>
      <c r="F453" s="794" t="s">
        <v>1987</v>
      </c>
      <c r="G453" s="794" t="s">
        <v>1988</v>
      </c>
      <c r="H453" s="811">
        <v>7</v>
      </c>
      <c r="I453" s="811">
        <v>676.67000000000007</v>
      </c>
      <c r="J453" s="794">
        <v>2.333344827586207</v>
      </c>
      <c r="K453" s="794">
        <v>96.667142857142863</v>
      </c>
      <c r="L453" s="811">
        <v>3</v>
      </c>
      <c r="M453" s="811">
        <v>290</v>
      </c>
      <c r="N453" s="794">
        <v>1</v>
      </c>
      <c r="O453" s="794">
        <v>96.666666666666671</v>
      </c>
      <c r="P453" s="811">
        <v>8</v>
      </c>
      <c r="Q453" s="811">
        <v>773.33</v>
      </c>
      <c r="R453" s="799">
        <v>2.6666551724137935</v>
      </c>
      <c r="S453" s="812">
        <v>96.666250000000005</v>
      </c>
    </row>
    <row r="454" spans="1:19" ht="14.4" customHeight="1" x14ac:dyDescent="0.3">
      <c r="A454" s="793"/>
      <c r="B454" s="794" t="s">
        <v>2009</v>
      </c>
      <c r="C454" s="794" t="s">
        <v>579</v>
      </c>
      <c r="D454" s="794" t="s">
        <v>1173</v>
      </c>
      <c r="E454" s="794" t="s">
        <v>1924</v>
      </c>
      <c r="F454" s="794" t="s">
        <v>1995</v>
      </c>
      <c r="G454" s="794" t="s">
        <v>1996</v>
      </c>
      <c r="H454" s="811">
        <v>12</v>
      </c>
      <c r="I454" s="811">
        <v>1400.01</v>
      </c>
      <c r="J454" s="794">
        <v>0.70588502223521932</v>
      </c>
      <c r="K454" s="794">
        <v>116.6675</v>
      </c>
      <c r="L454" s="811">
        <v>17</v>
      </c>
      <c r="M454" s="811">
        <v>1983.3400000000001</v>
      </c>
      <c r="N454" s="794">
        <v>1</v>
      </c>
      <c r="O454" s="794">
        <v>116.66705882352942</v>
      </c>
      <c r="P454" s="811">
        <v>12</v>
      </c>
      <c r="Q454" s="811">
        <v>1400</v>
      </c>
      <c r="R454" s="799">
        <v>0.70587998023536047</v>
      </c>
      <c r="S454" s="812">
        <v>116.66666666666667</v>
      </c>
    </row>
    <row r="455" spans="1:19" ht="14.4" customHeight="1" x14ac:dyDescent="0.3">
      <c r="A455" s="793"/>
      <c r="B455" s="794" t="s">
        <v>2009</v>
      </c>
      <c r="C455" s="794" t="s">
        <v>579</v>
      </c>
      <c r="D455" s="794" t="s">
        <v>1173</v>
      </c>
      <c r="E455" s="794" t="s">
        <v>1924</v>
      </c>
      <c r="F455" s="794" t="s">
        <v>1925</v>
      </c>
      <c r="G455" s="794" t="s">
        <v>1926</v>
      </c>
      <c r="H455" s="811">
        <v>133</v>
      </c>
      <c r="I455" s="811">
        <v>43594.44</v>
      </c>
      <c r="J455" s="794">
        <v>1.0910731823055415</v>
      </c>
      <c r="K455" s="794">
        <v>327.77774436090226</v>
      </c>
      <c r="L455" s="811">
        <v>116</v>
      </c>
      <c r="M455" s="811">
        <v>39955.56</v>
      </c>
      <c r="N455" s="794">
        <v>1</v>
      </c>
      <c r="O455" s="794">
        <v>344.44448275862067</v>
      </c>
      <c r="P455" s="811">
        <v>117</v>
      </c>
      <c r="Q455" s="811">
        <v>40299.990000000005</v>
      </c>
      <c r="R455" s="799">
        <v>1.008620327183501</v>
      </c>
      <c r="S455" s="812">
        <v>344.44435897435903</v>
      </c>
    </row>
    <row r="456" spans="1:19" ht="14.4" customHeight="1" x14ac:dyDescent="0.3">
      <c r="A456" s="793"/>
      <c r="B456" s="794" t="s">
        <v>2009</v>
      </c>
      <c r="C456" s="794" t="s">
        <v>579</v>
      </c>
      <c r="D456" s="794" t="s">
        <v>1174</v>
      </c>
      <c r="E456" s="794" t="s">
        <v>1924</v>
      </c>
      <c r="F456" s="794" t="s">
        <v>1944</v>
      </c>
      <c r="G456" s="794" t="s">
        <v>1945</v>
      </c>
      <c r="H456" s="811">
        <v>1</v>
      </c>
      <c r="I456" s="811">
        <v>77.78</v>
      </c>
      <c r="J456" s="794">
        <v>0.2</v>
      </c>
      <c r="K456" s="794">
        <v>77.78</v>
      </c>
      <c r="L456" s="811">
        <v>5</v>
      </c>
      <c r="M456" s="811">
        <v>388.9</v>
      </c>
      <c r="N456" s="794">
        <v>1</v>
      </c>
      <c r="O456" s="794">
        <v>77.78</v>
      </c>
      <c r="P456" s="811">
        <v>6</v>
      </c>
      <c r="Q456" s="811">
        <v>466.67</v>
      </c>
      <c r="R456" s="799">
        <v>1.1999742864489586</v>
      </c>
      <c r="S456" s="812">
        <v>77.778333333333336</v>
      </c>
    </row>
    <row r="457" spans="1:19" ht="14.4" customHeight="1" x14ac:dyDescent="0.3">
      <c r="A457" s="793"/>
      <c r="B457" s="794" t="s">
        <v>2009</v>
      </c>
      <c r="C457" s="794" t="s">
        <v>579</v>
      </c>
      <c r="D457" s="794" t="s">
        <v>1174</v>
      </c>
      <c r="E457" s="794" t="s">
        <v>1924</v>
      </c>
      <c r="F457" s="794" t="s">
        <v>1948</v>
      </c>
      <c r="G457" s="794" t="s">
        <v>1949</v>
      </c>
      <c r="H457" s="811">
        <v>49</v>
      </c>
      <c r="I457" s="811">
        <v>5444.44</v>
      </c>
      <c r="J457" s="794">
        <v>1.0852697107842453</v>
      </c>
      <c r="K457" s="794">
        <v>111.11102040816326</v>
      </c>
      <c r="L457" s="811">
        <v>43</v>
      </c>
      <c r="M457" s="811">
        <v>5016.67</v>
      </c>
      <c r="N457" s="794">
        <v>1</v>
      </c>
      <c r="O457" s="794">
        <v>116.66674418604651</v>
      </c>
      <c r="P457" s="811">
        <v>44</v>
      </c>
      <c r="Q457" s="811">
        <v>5133.34</v>
      </c>
      <c r="R457" s="799">
        <v>1.0232564629525163</v>
      </c>
      <c r="S457" s="812">
        <v>116.66681818181819</v>
      </c>
    </row>
    <row r="458" spans="1:19" ht="14.4" customHeight="1" x14ac:dyDescent="0.3">
      <c r="A458" s="793"/>
      <c r="B458" s="794" t="s">
        <v>2009</v>
      </c>
      <c r="C458" s="794" t="s">
        <v>579</v>
      </c>
      <c r="D458" s="794" t="s">
        <v>1174</v>
      </c>
      <c r="E458" s="794" t="s">
        <v>1924</v>
      </c>
      <c r="F458" s="794" t="s">
        <v>1952</v>
      </c>
      <c r="G458" s="794" t="s">
        <v>1953</v>
      </c>
      <c r="H458" s="811">
        <v>23</v>
      </c>
      <c r="I458" s="811">
        <v>4293.3500000000004</v>
      </c>
      <c r="J458" s="794">
        <v>0.96842554016957916</v>
      </c>
      <c r="K458" s="794">
        <v>186.66739130434783</v>
      </c>
      <c r="L458" s="811">
        <v>21</v>
      </c>
      <c r="M458" s="811">
        <v>4433.33</v>
      </c>
      <c r="N458" s="794">
        <v>1</v>
      </c>
      <c r="O458" s="794">
        <v>211.11095238095237</v>
      </c>
      <c r="P458" s="811">
        <v>41</v>
      </c>
      <c r="Q458" s="811">
        <v>8655.5499999999993</v>
      </c>
      <c r="R458" s="799">
        <v>1.9523811672038849</v>
      </c>
      <c r="S458" s="812">
        <v>211.11097560975608</v>
      </c>
    </row>
    <row r="459" spans="1:19" ht="14.4" customHeight="1" x14ac:dyDescent="0.3">
      <c r="A459" s="793"/>
      <c r="B459" s="794" t="s">
        <v>2009</v>
      </c>
      <c r="C459" s="794" t="s">
        <v>579</v>
      </c>
      <c r="D459" s="794" t="s">
        <v>1174</v>
      </c>
      <c r="E459" s="794" t="s">
        <v>1924</v>
      </c>
      <c r="F459" s="794" t="s">
        <v>1954</v>
      </c>
      <c r="G459" s="794" t="s">
        <v>1955</v>
      </c>
      <c r="H459" s="811">
        <v>24</v>
      </c>
      <c r="I459" s="811">
        <v>14000</v>
      </c>
      <c r="J459" s="794">
        <v>1.1428571428571428</v>
      </c>
      <c r="K459" s="794">
        <v>583.33333333333337</v>
      </c>
      <c r="L459" s="811">
        <v>21</v>
      </c>
      <c r="M459" s="811">
        <v>12250</v>
      </c>
      <c r="N459" s="794">
        <v>1</v>
      </c>
      <c r="O459" s="794">
        <v>583.33333333333337</v>
      </c>
      <c r="P459" s="811">
        <v>18</v>
      </c>
      <c r="Q459" s="811">
        <v>10500</v>
      </c>
      <c r="R459" s="799">
        <v>0.8571428571428571</v>
      </c>
      <c r="S459" s="812">
        <v>583.33333333333337</v>
      </c>
    </row>
    <row r="460" spans="1:19" ht="14.4" customHeight="1" x14ac:dyDescent="0.3">
      <c r="A460" s="793"/>
      <c r="B460" s="794" t="s">
        <v>2009</v>
      </c>
      <c r="C460" s="794" t="s">
        <v>579</v>
      </c>
      <c r="D460" s="794" t="s">
        <v>1174</v>
      </c>
      <c r="E460" s="794" t="s">
        <v>1924</v>
      </c>
      <c r="F460" s="794" t="s">
        <v>1956</v>
      </c>
      <c r="G460" s="794" t="s">
        <v>1957</v>
      </c>
      <c r="H460" s="811">
        <v>1</v>
      </c>
      <c r="I460" s="811">
        <v>466.67</v>
      </c>
      <c r="J460" s="794">
        <v>0.14285845481317311</v>
      </c>
      <c r="K460" s="794">
        <v>466.67</v>
      </c>
      <c r="L460" s="811">
        <v>7</v>
      </c>
      <c r="M460" s="811">
        <v>3266.66</v>
      </c>
      <c r="N460" s="794">
        <v>1</v>
      </c>
      <c r="O460" s="794">
        <v>466.66571428571427</v>
      </c>
      <c r="P460" s="811">
        <v>11</v>
      </c>
      <c r="Q460" s="811">
        <v>5133.33</v>
      </c>
      <c r="R460" s="799">
        <v>1.5714307580219551</v>
      </c>
      <c r="S460" s="812">
        <v>466.66636363636366</v>
      </c>
    </row>
    <row r="461" spans="1:19" ht="14.4" customHeight="1" x14ac:dyDescent="0.3">
      <c r="A461" s="793"/>
      <c r="B461" s="794" t="s">
        <v>2009</v>
      </c>
      <c r="C461" s="794" t="s">
        <v>579</v>
      </c>
      <c r="D461" s="794" t="s">
        <v>1174</v>
      </c>
      <c r="E461" s="794" t="s">
        <v>1924</v>
      </c>
      <c r="F461" s="794" t="s">
        <v>1961</v>
      </c>
      <c r="G461" s="794" t="s">
        <v>1962</v>
      </c>
      <c r="H461" s="811">
        <v>28</v>
      </c>
      <c r="I461" s="811">
        <v>1400</v>
      </c>
      <c r="J461" s="794">
        <v>0.875</v>
      </c>
      <c r="K461" s="794">
        <v>50</v>
      </c>
      <c r="L461" s="811">
        <v>32</v>
      </c>
      <c r="M461" s="811">
        <v>1600</v>
      </c>
      <c r="N461" s="794">
        <v>1</v>
      </c>
      <c r="O461" s="794">
        <v>50</v>
      </c>
      <c r="P461" s="811">
        <v>15</v>
      </c>
      <c r="Q461" s="811">
        <v>750</v>
      </c>
      <c r="R461" s="799">
        <v>0.46875</v>
      </c>
      <c r="S461" s="812">
        <v>50</v>
      </c>
    </row>
    <row r="462" spans="1:19" ht="14.4" customHeight="1" x14ac:dyDescent="0.3">
      <c r="A462" s="793"/>
      <c r="B462" s="794" t="s">
        <v>2009</v>
      </c>
      <c r="C462" s="794" t="s">
        <v>579</v>
      </c>
      <c r="D462" s="794" t="s">
        <v>1174</v>
      </c>
      <c r="E462" s="794" t="s">
        <v>1924</v>
      </c>
      <c r="F462" s="794" t="s">
        <v>2010</v>
      </c>
      <c r="G462" s="794" t="s">
        <v>2011</v>
      </c>
      <c r="H462" s="811">
        <v>2</v>
      </c>
      <c r="I462" s="811">
        <v>0</v>
      </c>
      <c r="J462" s="794"/>
      <c r="K462" s="794">
        <v>0</v>
      </c>
      <c r="L462" s="811"/>
      <c r="M462" s="811"/>
      <c r="N462" s="794"/>
      <c r="O462" s="794"/>
      <c r="P462" s="811">
        <v>2</v>
      </c>
      <c r="Q462" s="811">
        <v>0</v>
      </c>
      <c r="R462" s="799"/>
      <c r="S462" s="812">
        <v>0</v>
      </c>
    </row>
    <row r="463" spans="1:19" ht="14.4" customHeight="1" x14ac:dyDescent="0.3">
      <c r="A463" s="793"/>
      <c r="B463" s="794" t="s">
        <v>2009</v>
      </c>
      <c r="C463" s="794" t="s">
        <v>579</v>
      </c>
      <c r="D463" s="794" t="s">
        <v>1174</v>
      </c>
      <c r="E463" s="794" t="s">
        <v>1924</v>
      </c>
      <c r="F463" s="794" t="s">
        <v>1975</v>
      </c>
      <c r="G463" s="794" t="s">
        <v>1976</v>
      </c>
      <c r="H463" s="811">
        <v>175</v>
      </c>
      <c r="I463" s="811">
        <v>0</v>
      </c>
      <c r="J463" s="794"/>
      <c r="K463" s="794">
        <v>0</v>
      </c>
      <c r="L463" s="811">
        <v>188</v>
      </c>
      <c r="M463" s="811">
        <v>0</v>
      </c>
      <c r="N463" s="794"/>
      <c r="O463" s="794">
        <v>0</v>
      </c>
      <c r="P463" s="811">
        <v>184</v>
      </c>
      <c r="Q463" s="811">
        <v>0</v>
      </c>
      <c r="R463" s="799"/>
      <c r="S463" s="812">
        <v>0</v>
      </c>
    </row>
    <row r="464" spans="1:19" ht="14.4" customHeight="1" x14ac:dyDescent="0.3">
      <c r="A464" s="793"/>
      <c r="B464" s="794" t="s">
        <v>2009</v>
      </c>
      <c r="C464" s="794" t="s">
        <v>579</v>
      </c>
      <c r="D464" s="794" t="s">
        <v>1174</v>
      </c>
      <c r="E464" s="794" t="s">
        <v>1924</v>
      </c>
      <c r="F464" s="794" t="s">
        <v>1977</v>
      </c>
      <c r="G464" s="794" t="s">
        <v>1978</v>
      </c>
      <c r="H464" s="811"/>
      <c r="I464" s="811"/>
      <c r="J464" s="794"/>
      <c r="K464" s="794"/>
      <c r="L464" s="811"/>
      <c r="M464" s="811"/>
      <c r="N464" s="794"/>
      <c r="O464" s="794"/>
      <c r="P464" s="811">
        <v>1</v>
      </c>
      <c r="Q464" s="811">
        <v>58.89</v>
      </c>
      <c r="R464" s="799"/>
      <c r="S464" s="812">
        <v>58.89</v>
      </c>
    </row>
    <row r="465" spans="1:19" ht="14.4" customHeight="1" x14ac:dyDescent="0.3">
      <c r="A465" s="793"/>
      <c r="B465" s="794" t="s">
        <v>2009</v>
      </c>
      <c r="C465" s="794" t="s">
        <v>579</v>
      </c>
      <c r="D465" s="794" t="s">
        <v>1174</v>
      </c>
      <c r="E465" s="794" t="s">
        <v>1924</v>
      </c>
      <c r="F465" s="794" t="s">
        <v>1979</v>
      </c>
      <c r="G465" s="794" t="s">
        <v>1980</v>
      </c>
      <c r="H465" s="811"/>
      <c r="I465" s="811"/>
      <c r="J465" s="794"/>
      <c r="K465" s="794"/>
      <c r="L465" s="811">
        <v>1</v>
      </c>
      <c r="M465" s="811">
        <v>77.78</v>
      </c>
      <c r="N465" s="794">
        <v>1</v>
      </c>
      <c r="O465" s="794">
        <v>77.78</v>
      </c>
      <c r="P465" s="811"/>
      <c r="Q465" s="811"/>
      <c r="R465" s="799"/>
      <c r="S465" s="812"/>
    </row>
    <row r="466" spans="1:19" ht="14.4" customHeight="1" x14ac:dyDescent="0.3">
      <c r="A466" s="793"/>
      <c r="B466" s="794" t="s">
        <v>2009</v>
      </c>
      <c r="C466" s="794" t="s">
        <v>579</v>
      </c>
      <c r="D466" s="794" t="s">
        <v>1174</v>
      </c>
      <c r="E466" s="794" t="s">
        <v>1924</v>
      </c>
      <c r="F466" s="794" t="s">
        <v>1983</v>
      </c>
      <c r="G466" s="794" t="s">
        <v>1984</v>
      </c>
      <c r="H466" s="811">
        <v>33</v>
      </c>
      <c r="I466" s="811">
        <v>2933.35</v>
      </c>
      <c r="J466" s="794">
        <v>0.59728859667162815</v>
      </c>
      <c r="K466" s="794">
        <v>88.889393939393941</v>
      </c>
      <c r="L466" s="811">
        <v>52</v>
      </c>
      <c r="M466" s="811">
        <v>4911.1100000000006</v>
      </c>
      <c r="N466" s="794">
        <v>1</v>
      </c>
      <c r="O466" s="794">
        <v>94.444423076923087</v>
      </c>
      <c r="P466" s="811">
        <v>58</v>
      </c>
      <c r="Q466" s="811">
        <v>5477.78</v>
      </c>
      <c r="R466" s="799">
        <v>1.1153853202229229</v>
      </c>
      <c r="S466" s="812">
        <v>94.44448275862068</v>
      </c>
    </row>
    <row r="467" spans="1:19" ht="14.4" customHeight="1" x14ac:dyDescent="0.3">
      <c r="A467" s="793"/>
      <c r="B467" s="794" t="s">
        <v>2009</v>
      </c>
      <c r="C467" s="794" t="s">
        <v>579</v>
      </c>
      <c r="D467" s="794" t="s">
        <v>1174</v>
      </c>
      <c r="E467" s="794" t="s">
        <v>1924</v>
      </c>
      <c r="F467" s="794" t="s">
        <v>1987</v>
      </c>
      <c r="G467" s="794" t="s">
        <v>1988</v>
      </c>
      <c r="H467" s="811">
        <v>17</v>
      </c>
      <c r="I467" s="811">
        <v>1643.33</v>
      </c>
      <c r="J467" s="794">
        <v>1.4166637931034483</v>
      </c>
      <c r="K467" s="794">
        <v>96.666470588235285</v>
      </c>
      <c r="L467" s="811">
        <v>12</v>
      </c>
      <c r="M467" s="811">
        <v>1160</v>
      </c>
      <c r="N467" s="794">
        <v>1</v>
      </c>
      <c r="O467" s="794">
        <v>96.666666666666671</v>
      </c>
      <c r="P467" s="811">
        <v>22</v>
      </c>
      <c r="Q467" s="811">
        <v>2126.67</v>
      </c>
      <c r="R467" s="799">
        <v>1.8333362068965517</v>
      </c>
      <c r="S467" s="812">
        <v>96.666818181818186</v>
      </c>
    </row>
    <row r="468" spans="1:19" ht="14.4" customHeight="1" x14ac:dyDescent="0.3">
      <c r="A468" s="793"/>
      <c r="B468" s="794" t="s">
        <v>2009</v>
      </c>
      <c r="C468" s="794" t="s">
        <v>579</v>
      </c>
      <c r="D468" s="794" t="s">
        <v>1174</v>
      </c>
      <c r="E468" s="794" t="s">
        <v>1924</v>
      </c>
      <c r="F468" s="794" t="s">
        <v>1989</v>
      </c>
      <c r="G468" s="794" t="s">
        <v>1990</v>
      </c>
      <c r="H468" s="811"/>
      <c r="I468" s="811"/>
      <c r="J468" s="794"/>
      <c r="K468" s="794"/>
      <c r="L468" s="811">
        <v>1</v>
      </c>
      <c r="M468" s="811">
        <v>333.33</v>
      </c>
      <c r="N468" s="794">
        <v>1</v>
      </c>
      <c r="O468" s="794">
        <v>333.33</v>
      </c>
      <c r="P468" s="811"/>
      <c r="Q468" s="811"/>
      <c r="R468" s="799"/>
      <c r="S468" s="812"/>
    </row>
    <row r="469" spans="1:19" ht="14.4" customHeight="1" x14ac:dyDescent="0.3">
      <c r="A469" s="793"/>
      <c r="B469" s="794" t="s">
        <v>2009</v>
      </c>
      <c r="C469" s="794" t="s">
        <v>579</v>
      </c>
      <c r="D469" s="794" t="s">
        <v>1174</v>
      </c>
      <c r="E469" s="794" t="s">
        <v>1924</v>
      </c>
      <c r="F469" s="794" t="s">
        <v>1995</v>
      </c>
      <c r="G469" s="794" t="s">
        <v>1996</v>
      </c>
      <c r="H469" s="811">
        <v>13</v>
      </c>
      <c r="I469" s="811">
        <v>1516.67</v>
      </c>
      <c r="J469" s="794">
        <v>0.92856967930743139</v>
      </c>
      <c r="K469" s="794">
        <v>116.66692307692308</v>
      </c>
      <c r="L469" s="811">
        <v>14</v>
      </c>
      <c r="M469" s="811">
        <v>1633.3400000000001</v>
      </c>
      <c r="N469" s="794">
        <v>1</v>
      </c>
      <c r="O469" s="794">
        <v>116.66714285714286</v>
      </c>
      <c r="P469" s="811">
        <v>11</v>
      </c>
      <c r="Q469" s="811">
        <v>1283.3399999999999</v>
      </c>
      <c r="R469" s="799">
        <v>0.78571516034628419</v>
      </c>
      <c r="S469" s="812">
        <v>116.66727272727272</v>
      </c>
    </row>
    <row r="470" spans="1:19" ht="14.4" customHeight="1" x14ac:dyDescent="0.3">
      <c r="A470" s="793"/>
      <c r="B470" s="794" t="s">
        <v>2009</v>
      </c>
      <c r="C470" s="794" t="s">
        <v>579</v>
      </c>
      <c r="D470" s="794" t="s">
        <v>1174</v>
      </c>
      <c r="E470" s="794" t="s">
        <v>1924</v>
      </c>
      <c r="F470" s="794" t="s">
        <v>1925</v>
      </c>
      <c r="G470" s="794" t="s">
        <v>1926</v>
      </c>
      <c r="H470" s="811">
        <v>182</v>
      </c>
      <c r="I470" s="811">
        <v>59655.56</v>
      </c>
      <c r="J470" s="794">
        <v>0.88364063337130727</v>
      </c>
      <c r="K470" s="794">
        <v>327.7778021978022</v>
      </c>
      <c r="L470" s="811">
        <v>196</v>
      </c>
      <c r="M470" s="811">
        <v>67511.11</v>
      </c>
      <c r="N470" s="794">
        <v>1</v>
      </c>
      <c r="O470" s="794">
        <v>344.44443877551021</v>
      </c>
      <c r="P470" s="811">
        <v>193</v>
      </c>
      <c r="Q470" s="811">
        <v>66477.790000000008</v>
      </c>
      <c r="R470" s="799">
        <v>0.98469407479746673</v>
      </c>
      <c r="S470" s="812">
        <v>344.44450777202076</v>
      </c>
    </row>
    <row r="471" spans="1:19" ht="14.4" customHeight="1" x14ac:dyDescent="0.3">
      <c r="A471" s="793"/>
      <c r="B471" s="794" t="s">
        <v>2009</v>
      </c>
      <c r="C471" s="794" t="s">
        <v>579</v>
      </c>
      <c r="D471" s="794" t="s">
        <v>1175</v>
      </c>
      <c r="E471" s="794" t="s">
        <v>1924</v>
      </c>
      <c r="F471" s="794" t="s">
        <v>1948</v>
      </c>
      <c r="G471" s="794" t="s">
        <v>1949</v>
      </c>
      <c r="H471" s="811"/>
      <c r="I471" s="811"/>
      <c r="J471" s="794"/>
      <c r="K471" s="794"/>
      <c r="L471" s="811">
        <v>3</v>
      </c>
      <c r="M471" s="811">
        <v>350</v>
      </c>
      <c r="N471" s="794">
        <v>1</v>
      </c>
      <c r="O471" s="794">
        <v>116.66666666666667</v>
      </c>
      <c r="P471" s="811"/>
      <c r="Q471" s="811"/>
      <c r="R471" s="799"/>
      <c r="S471" s="812"/>
    </row>
    <row r="472" spans="1:19" ht="14.4" customHeight="1" x14ac:dyDescent="0.3">
      <c r="A472" s="793"/>
      <c r="B472" s="794" t="s">
        <v>2009</v>
      </c>
      <c r="C472" s="794" t="s">
        <v>579</v>
      </c>
      <c r="D472" s="794" t="s">
        <v>1175</v>
      </c>
      <c r="E472" s="794" t="s">
        <v>1924</v>
      </c>
      <c r="F472" s="794" t="s">
        <v>1954</v>
      </c>
      <c r="G472" s="794" t="s">
        <v>1955</v>
      </c>
      <c r="H472" s="811"/>
      <c r="I472" s="811"/>
      <c r="J472" s="794"/>
      <c r="K472" s="794"/>
      <c r="L472" s="811">
        <v>1</v>
      </c>
      <c r="M472" s="811">
        <v>583.33000000000004</v>
      </c>
      <c r="N472" s="794">
        <v>1</v>
      </c>
      <c r="O472" s="794">
        <v>583.33000000000004</v>
      </c>
      <c r="P472" s="811"/>
      <c r="Q472" s="811"/>
      <c r="R472" s="799"/>
      <c r="S472" s="812"/>
    </row>
    <row r="473" spans="1:19" ht="14.4" customHeight="1" x14ac:dyDescent="0.3">
      <c r="A473" s="793"/>
      <c r="B473" s="794" t="s">
        <v>2009</v>
      </c>
      <c r="C473" s="794" t="s">
        <v>579</v>
      </c>
      <c r="D473" s="794" t="s">
        <v>1175</v>
      </c>
      <c r="E473" s="794" t="s">
        <v>1924</v>
      </c>
      <c r="F473" s="794" t="s">
        <v>1975</v>
      </c>
      <c r="G473" s="794" t="s">
        <v>1976</v>
      </c>
      <c r="H473" s="811"/>
      <c r="I473" s="811"/>
      <c r="J473" s="794"/>
      <c r="K473" s="794"/>
      <c r="L473" s="811">
        <v>1</v>
      </c>
      <c r="M473" s="811">
        <v>0</v>
      </c>
      <c r="N473" s="794"/>
      <c r="O473" s="794">
        <v>0</v>
      </c>
      <c r="P473" s="811">
        <v>1</v>
      </c>
      <c r="Q473" s="811">
        <v>0</v>
      </c>
      <c r="R473" s="799"/>
      <c r="S473" s="812">
        <v>0</v>
      </c>
    </row>
    <row r="474" spans="1:19" ht="14.4" customHeight="1" x14ac:dyDescent="0.3">
      <c r="A474" s="793"/>
      <c r="B474" s="794" t="s">
        <v>2009</v>
      </c>
      <c r="C474" s="794" t="s">
        <v>579</v>
      </c>
      <c r="D474" s="794" t="s">
        <v>1175</v>
      </c>
      <c r="E474" s="794" t="s">
        <v>1924</v>
      </c>
      <c r="F474" s="794" t="s">
        <v>1925</v>
      </c>
      <c r="G474" s="794" t="s">
        <v>1926</v>
      </c>
      <c r="H474" s="811"/>
      <c r="I474" s="811"/>
      <c r="J474" s="794"/>
      <c r="K474" s="794"/>
      <c r="L474" s="811"/>
      <c r="M474" s="811"/>
      <c r="N474" s="794"/>
      <c r="O474" s="794"/>
      <c r="P474" s="811">
        <v>1</v>
      </c>
      <c r="Q474" s="811">
        <v>344.44</v>
      </c>
      <c r="R474" s="799"/>
      <c r="S474" s="812">
        <v>344.44</v>
      </c>
    </row>
    <row r="475" spans="1:19" ht="14.4" customHeight="1" x14ac:dyDescent="0.3">
      <c r="A475" s="793"/>
      <c r="B475" s="794" t="s">
        <v>2009</v>
      </c>
      <c r="C475" s="794" t="s">
        <v>579</v>
      </c>
      <c r="D475" s="794" t="s">
        <v>1177</v>
      </c>
      <c r="E475" s="794" t="s">
        <v>1924</v>
      </c>
      <c r="F475" s="794" t="s">
        <v>1944</v>
      </c>
      <c r="G475" s="794" t="s">
        <v>1945</v>
      </c>
      <c r="H475" s="811"/>
      <c r="I475" s="811"/>
      <c r="J475" s="794"/>
      <c r="K475" s="794"/>
      <c r="L475" s="811">
        <v>6</v>
      </c>
      <c r="M475" s="811">
        <v>466.67999999999995</v>
      </c>
      <c r="N475" s="794">
        <v>1</v>
      </c>
      <c r="O475" s="794">
        <v>77.779999999999987</v>
      </c>
      <c r="P475" s="811">
        <v>3</v>
      </c>
      <c r="Q475" s="811">
        <v>233.34</v>
      </c>
      <c r="R475" s="799">
        <v>0.50000000000000011</v>
      </c>
      <c r="S475" s="812">
        <v>77.78</v>
      </c>
    </row>
    <row r="476" spans="1:19" ht="14.4" customHeight="1" x14ac:dyDescent="0.3">
      <c r="A476" s="793"/>
      <c r="B476" s="794" t="s">
        <v>2009</v>
      </c>
      <c r="C476" s="794" t="s">
        <v>579</v>
      </c>
      <c r="D476" s="794" t="s">
        <v>1177</v>
      </c>
      <c r="E476" s="794" t="s">
        <v>1924</v>
      </c>
      <c r="F476" s="794" t="s">
        <v>1948</v>
      </c>
      <c r="G476" s="794" t="s">
        <v>1949</v>
      </c>
      <c r="H476" s="811"/>
      <c r="I476" s="811"/>
      <c r="J476" s="794"/>
      <c r="K476" s="794"/>
      <c r="L476" s="811">
        <v>38</v>
      </c>
      <c r="M476" s="811">
        <v>4433.34</v>
      </c>
      <c r="N476" s="794">
        <v>1</v>
      </c>
      <c r="O476" s="794">
        <v>116.66684210526316</v>
      </c>
      <c r="P476" s="811">
        <v>46</v>
      </c>
      <c r="Q476" s="811">
        <v>5366.67</v>
      </c>
      <c r="R476" s="799">
        <v>1.2105252473304551</v>
      </c>
      <c r="S476" s="812">
        <v>116.66673913043478</v>
      </c>
    </row>
    <row r="477" spans="1:19" ht="14.4" customHeight="1" x14ac:dyDescent="0.3">
      <c r="A477" s="793"/>
      <c r="B477" s="794" t="s">
        <v>2009</v>
      </c>
      <c r="C477" s="794" t="s">
        <v>579</v>
      </c>
      <c r="D477" s="794" t="s">
        <v>1177</v>
      </c>
      <c r="E477" s="794" t="s">
        <v>1924</v>
      </c>
      <c r="F477" s="794" t="s">
        <v>1952</v>
      </c>
      <c r="G477" s="794" t="s">
        <v>1953</v>
      </c>
      <c r="H477" s="811"/>
      <c r="I477" s="811"/>
      <c r="J477" s="794"/>
      <c r="K477" s="794"/>
      <c r="L477" s="811">
        <v>23</v>
      </c>
      <c r="M477" s="811">
        <v>4855.55</v>
      </c>
      <c r="N477" s="794">
        <v>1</v>
      </c>
      <c r="O477" s="794">
        <v>211.1108695652174</v>
      </c>
      <c r="P477" s="811">
        <v>8</v>
      </c>
      <c r="Q477" s="811">
        <v>1688.88</v>
      </c>
      <c r="R477" s="799">
        <v>0.34782465426161818</v>
      </c>
      <c r="S477" s="812">
        <v>211.11</v>
      </c>
    </row>
    <row r="478" spans="1:19" ht="14.4" customHeight="1" x14ac:dyDescent="0.3">
      <c r="A478" s="793"/>
      <c r="B478" s="794" t="s">
        <v>2009</v>
      </c>
      <c r="C478" s="794" t="s">
        <v>579</v>
      </c>
      <c r="D478" s="794" t="s">
        <v>1177</v>
      </c>
      <c r="E478" s="794" t="s">
        <v>1924</v>
      </c>
      <c r="F478" s="794" t="s">
        <v>1954</v>
      </c>
      <c r="G478" s="794" t="s">
        <v>1955</v>
      </c>
      <c r="H478" s="811"/>
      <c r="I478" s="811"/>
      <c r="J478" s="794"/>
      <c r="K478" s="794"/>
      <c r="L478" s="811">
        <v>20</v>
      </c>
      <c r="M478" s="811">
        <v>11666.66</v>
      </c>
      <c r="N478" s="794">
        <v>1</v>
      </c>
      <c r="O478" s="794">
        <v>583.33299999999997</v>
      </c>
      <c r="P478" s="811">
        <v>60</v>
      </c>
      <c r="Q478" s="811">
        <v>35000</v>
      </c>
      <c r="R478" s="799">
        <v>3.0000017142866939</v>
      </c>
      <c r="S478" s="812">
        <v>583.33333333333337</v>
      </c>
    </row>
    <row r="479" spans="1:19" ht="14.4" customHeight="1" x14ac:dyDescent="0.3">
      <c r="A479" s="793"/>
      <c r="B479" s="794" t="s">
        <v>2009</v>
      </c>
      <c r="C479" s="794" t="s">
        <v>579</v>
      </c>
      <c r="D479" s="794" t="s">
        <v>1177</v>
      </c>
      <c r="E479" s="794" t="s">
        <v>1924</v>
      </c>
      <c r="F479" s="794" t="s">
        <v>1956</v>
      </c>
      <c r="G479" s="794" t="s">
        <v>1957</v>
      </c>
      <c r="H479" s="811"/>
      <c r="I479" s="811"/>
      <c r="J479" s="794"/>
      <c r="K479" s="794"/>
      <c r="L479" s="811">
        <v>2</v>
      </c>
      <c r="M479" s="811">
        <v>933.34</v>
      </c>
      <c r="N479" s="794">
        <v>1</v>
      </c>
      <c r="O479" s="794">
        <v>466.67</v>
      </c>
      <c r="P479" s="811">
        <v>1</v>
      </c>
      <c r="Q479" s="811">
        <v>466.67</v>
      </c>
      <c r="R479" s="799">
        <v>0.5</v>
      </c>
      <c r="S479" s="812">
        <v>466.67</v>
      </c>
    </row>
    <row r="480" spans="1:19" ht="14.4" customHeight="1" x14ac:dyDescent="0.3">
      <c r="A480" s="793"/>
      <c r="B480" s="794" t="s">
        <v>2009</v>
      </c>
      <c r="C480" s="794" t="s">
        <v>579</v>
      </c>
      <c r="D480" s="794" t="s">
        <v>1177</v>
      </c>
      <c r="E480" s="794" t="s">
        <v>1924</v>
      </c>
      <c r="F480" s="794" t="s">
        <v>1961</v>
      </c>
      <c r="G480" s="794" t="s">
        <v>1962</v>
      </c>
      <c r="H480" s="811"/>
      <c r="I480" s="811"/>
      <c r="J480" s="794"/>
      <c r="K480" s="794"/>
      <c r="L480" s="811">
        <v>21</v>
      </c>
      <c r="M480" s="811">
        <v>1050</v>
      </c>
      <c r="N480" s="794">
        <v>1</v>
      </c>
      <c r="O480" s="794">
        <v>50</v>
      </c>
      <c r="P480" s="811">
        <v>34</v>
      </c>
      <c r="Q480" s="811">
        <v>1700</v>
      </c>
      <c r="R480" s="799">
        <v>1.6190476190476191</v>
      </c>
      <c r="S480" s="812">
        <v>50</v>
      </c>
    </row>
    <row r="481" spans="1:19" ht="14.4" customHeight="1" x14ac:dyDescent="0.3">
      <c r="A481" s="793"/>
      <c r="B481" s="794" t="s">
        <v>2009</v>
      </c>
      <c r="C481" s="794" t="s">
        <v>579</v>
      </c>
      <c r="D481" s="794" t="s">
        <v>1177</v>
      </c>
      <c r="E481" s="794" t="s">
        <v>1924</v>
      </c>
      <c r="F481" s="794" t="s">
        <v>2010</v>
      </c>
      <c r="G481" s="794" t="s">
        <v>2011</v>
      </c>
      <c r="H481" s="811"/>
      <c r="I481" s="811"/>
      <c r="J481" s="794"/>
      <c r="K481" s="794"/>
      <c r="L481" s="811">
        <v>1</v>
      </c>
      <c r="M481" s="811">
        <v>0</v>
      </c>
      <c r="N481" s="794"/>
      <c r="O481" s="794">
        <v>0</v>
      </c>
      <c r="P481" s="811"/>
      <c r="Q481" s="811"/>
      <c r="R481" s="799"/>
      <c r="S481" s="812"/>
    </row>
    <row r="482" spans="1:19" ht="14.4" customHeight="1" x14ac:dyDescent="0.3">
      <c r="A482" s="793"/>
      <c r="B482" s="794" t="s">
        <v>2009</v>
      </c>
      <c r="C482" s="794" t="s">
        <v>579</v>
      </c>
      <c r="D482" s="794" t="s">
        <v>1177</v>
      </c>
      <c r="E482" s="794" t="s">
        <v>1924</v>
      </c>
      <c r="F482" s="794" t="s">
        <v>1975</v>
      </c>
      <c r="G482" s="794" t="s">
        <v>1976</v>
      </c>
      <c r="H482" s="811"/>
      <c r="I482" s="811"/>
      <c r="J482" s="794"/>
      <c r="K482" s="794"/>
      <c r="L482" s="811">
        <v>125</v>
      </c>
      <c r="M482" s="811">
        <v>0</v>
      </c>
      <c r="N482" s="794"/>
      <c r="O482" s="794">
        <v>0</v>
      </c>
      <c r="P482" s="811">
        <v>171</v>
      </c>
      <c r="Q482" s="811">
        <v>0</v>
      </c>
      <c r="R482" s="799"/>
      <c r="S482" s="812">
        <v>0</v>
      </c>
    </row>
    <row r="483" spans="1:19" ht="14.4" customHeight="1" x14ac:dyDescent="0.3">
      <c r="A483" s="793"/>
      <c r="B483" s="794" t="s">
        <v>2009</v>
      </c>
      <c r="C483" s="794" t="s">
        <v>579</v>
      </c>
      <c r="D483" s="794" t="s">
        <v>1177</v>
      </c>
      <c r="E483" s="794" t="s">
        <v>1924</v>
      </c>
      <c r="F483" s="794" t="s">
        <v>1979</v>
      </c>
      <c r="G483" s="794" t="s">
        <v>1980</v>
      </c>
      <c r="H483" s="811"/>
      <c r="I483" s="811"/>
      <c r="J483" s="794"/>
      <c r="K483" s="794"/>
      <c r="L483" s="811"/>
      <c r="M483" s="811"/>
      <c r="N483" s="794"/>
      <c r="O483" s="794"/>
      <c r="P483" s="811">
        <v>1</v>
      </c>
      <c r="Q483" s="811">
        <v>77.78</v>
      </c>
      <c r="R483" s="799"/>
      <c r="S483" s="812">
        <v>77.78</v>
      </c>
    </row>
    <row r="484" spans="1:19" ht="14.4" customHeight="1" x14ac:dyDescent="0.3">
      <c r="A484" s="793"/>
      <c r="B484" s="794" t="s">
        <v>2009</v>
      </c>
      <c r="C484" s="794" t="s">
        <v>579</v>
      </c>
      <c r="D484" s="794" t="s">
        <v>1177</v>
      </c>
      <c r="E484" s="794" t="s">
        <v>1924</v>
      </c>
      <c r="F484" s="794" t="s">
        <v>1983</v>
      </c>
      <c r="G484" s="794" t="s">
        <v>1984</v>
      </c>
      <c r="H484" s="811"/>
      <c r="I484" s="811"/>
      <c r="J484" s="794"/>
      <c r="K484" s="794"/>
      <c r="L484" s="811">
        <v>59</v>
      </c>
      <c r="M484" s="811">
        <v>5572.2300000000014</v>
      </c>
      <c r="N484" s="794">
        <v>1</v>
      </c>
      <c r="O484" s="794">
        <v>94.444576271186463</v>
      </c>
      <c r="P484" s="811">
        <v>80</v>
      </c>
      <c r="Q484" s="811">
        <v>7555.55</v>
      </c>
      <c r="R484" s="799">
        <v>1.3559293137576873</v>
      </c>
      <c r="S484" s="812">
        <v>94.444375000000008</v>
      </c>
    </row>
    <row r="485" spans="1:19" ht="14.4" customHeight="1" x14ac:dyDescent="0.3">
      <c r="A485" s="793"/>
      <c r="B485" s="794" t="s">
        <v>2009</v>
      </c>
      <c r="C485" s="794" t="s">
        <v>579</v>
      </c>
      <c r="D485" s="794" t="s">
        <v>1177</v>
      </c>
      <c r="E485" s="794" t="s">
        <v>1924</v>
      </c>
      <c r="F485" s="794" t="s">
        <v>1987</v>
      </c>
      <c r="G485" s="794" t="s">
        <v>1988</v>
      </c>
      <c r="H485" s="811"/>
      <c r="I485" s="811"/>
      <c r="J485" s="794"/>
      <c r="K485" s="794"/>
      <c r="L485" s="811">
        <v>6</v>
      </c>
      <c r="M485" s="811">
        <v>580</v>
      </c>
      <c r="N485" s="794">
        <v>1</v>
      </c>
      <c r="O485" s="794">
        <v>96.666666666666671</v>
      </c>
      <c r="P485" s="811">
        <v>11</v>
      </c>
      <c r="Q485" s="811">
        <v>1063.3399999999999</v>
      </c>
      <c r="R485" s="799">
        <v>1.8333448275862068</v>
      </c>
      <c r="S485" s="812">
        <v>96.667272727272717</v>
      </c>
    </row>
    <row r="486" spans="1:19" ht="14.4" customHeight="1" x14ac:dyDescent="0.3">
      <c r="A486" s="793"/>
      <c r="B486" s="794" t="s">
        <v>2009</v>
      </c>
      <c r="C486" s="794" t="s">
        <v>579</v>
      </c>
      <c r="D486" s="794" t="s">
        <v>1177</v>
      </c>
      <c r="E486" s="794" t="s">
        <v>1924</v>
      </c>
      <c r="F486" s="794" t="s">
        <v>1995</v>
      </c>
      <c r="G486" s="794" t="s">
        <v>1996</v>
      </c>
      <c r="H486" s="811"/>
      <c r="I486" s="811"/>
      <c r="J486" s="794"/>
      <c r="K486" s="794"/>
      <c r="L486" s="811">
        <v>7</v>
      </c>
      <c r="M486" s="811">
        <v>816.67000000000007</v>
      </c>
      <c r="N486" s="794">
        <v>1</v>
      </c>
      <c r="O486" s="794">
        <v>116.66714285714286</v>
      </c>
      <c r="P486" s="811">
        <v>11</v>
      </c>
      <c r="Q486" s="811">
        <v>1283.3400000000001</v>
      </c>
      <c r="R486" s="799">
        <v>1.5714303206925686</v>
      </c>
      <c r="S486" s="812">
        <v>116.66727272727275</v>
      </c>
    </row>
    <row r="487" spans="1:19" ht="14.4" customHeight="1" x14ac:dyDescent="0.3">
      <c r="A487" s="793"/>
      <c r="B487" s="794" t="s">
        <v>2009</v>
      </c>
      <c r="C487" s="794" t="s">
        <v>579</v>
      </c>
      <c r="D487" s="794" t="s">
        <v>1177</v>
      </c>
      <c r="E487" s="794" t="s">
        <v>1924</v>
      </c>
      <c r="F487" s="794" t="s">
        <v>1925</v>
      </c>
      <c r="G487" s="794" t="s">
        <v>1926</v>
      </c>
      <c r="H487" s="811"/>
      <c r="I487" s="811"/>
      <c r="J487" s="794"/>
      <c r="K487" s="794"/>
      <c r="L487" s="811">
        <v>133</v>
      </c>
      <c r="M487" s="811">
        <v>45811.100000000006</v>
      </c>
      <c r="N487" s="794">
        <v>1</v>
      </c>
      <c r="O487" s="794">
        <v>344.44436090225571</v>
      </c>
      <c r="P487" s="811">
        <v>177</v>
      </c>
      <c r="Q487" s="811">
        <v>60966.67</v>
      </c>
      <c r="R487" s="799">
        <v>1.3308274632130639</v>
      </c>
      <c r="S487" s="812">
        <v>344.44446327683613</v>
      </c>
    </row>
    <row r="488" spans="1:19" ht="14.4" customHeight="1" x14ac:dyDescent="0.3">
      <c r="A488" s="793"/>
      <c r="B488" s="794" t="s">
        <v>2009</v>
      </c>
      <c r="C488" s="794" t="s">
        <v>579</v>
      </c>
      <c r="D488" s="794" t="s">
        <v>1919</v>
      </c>
      <c r="E488" s="794" t="s">
        <v>1924</v>
      </c>
      <c r="F488" s="794" t="s">
        <v>1944</v>
      </c>
      <c r="G488" s="794" t="s">
        <v>1945</v>
      </c>
      <c r="H488" s="811">
        <v>13</v>
      </c>
      <c r="I488" s="811">
        <v>1011.12</v>
      </c>
      <c r="J488" s="794"/>
      <c r="K488" s="794">
        <v>77.778461538461542</v>
      </c>
      <c r="L488" s="811"/>
      <c r="M488" s="811"/>
      <c r="N488" s="794"/>
      <c r="O488" s="794"/>
      <c r="P488" s="811"/>
      <c r="Q488" s="811"/>
      <c r="R488" s="799"/>
      <c r="S488" s="812"/>
    </row>
    <row r="489" spans="1:19" ht="14.4" customHeight="1" x14ac:dyDescent="0.3">
      <c r="A489" s="793"/>
      <c r="B489" s="794" t="s">
        <v>2009</v>
      </c>
      <c r="C489" s="794" t="s">
        <v>579</v>
      </c>
      <c r="D489" s="794" t="s">
        <v>1919</v>
      </c>
      <c r="E489" s="794" t="s">
        <v>1924</v>
      </c>
      <c r="F489" s="794" t="s">
        <v>1948</v>
      </c>
      <c r="G489" s="794" t="s">
        <v>1949</v>
      </c>
      <c r="H489" s="811">
        <v>23</v>
      </c>
      <c r="I489" s="811">
        <v>2555.5500000000002</v>
      </c>
      <c r="J489" s="794"/>
      <c r="K489" s="794">
        <v>111.1108695652174</v>
      </c>
      <c r="L489" s="811"/>
      <c r="M489" s="811"/>
      <c r="N489" s="794"/>
      <c r="O489" s="794"/>
      <c r="P489" s="811"/>
      <c r="Q489" s="811"/>
      <c r="R489" s="799"/>
      <c r="S489" s="812"/>
    </row>
    <row r="490" spans="1:19" ht="14.4" customHeight="1" x14ac:dyDescent="0.3">
      <c r="A490" s="793"/>
      <c r="B490" s="794" t="s">
        <v>2009</v>
      </c>
      <c r="C490" s="794" t="s">
        <v>579</v>
      </c>
      <c r="D490" s="794" t="s">
        <v>1919</v>
      </c>
      <c r="E490" s="794" t="s">
        <v>1924</v>
      </c>
      <c r="F490" s="794" t="s">
        <v>1952</v>
      </c>
      <c r="G490" s="794" t="s">
        <v>1953</v>
      </c>
      <c r="H490" s="811">
        <v>4</v>
      </c>
      <c r="I490" s="811">
        <v>746.67</v>
      </c>
      <c r="J490" s="794"/>
      <c r="K490" s="794">
        <v>186.66749999999999</v>
      </c>
      <c r="L490" s="811"/>
      <c r="M490" s="811"/>
      <c r="N490" s="794"/>
      <c r="O490" s="794"/>
      <c r="P490" s="811"/>
      <c r="Q490" s="811"/>
      <c r="R490" s="799"/>
      <c r="S490" s="812"/>
    </row>
    <row r="491" spans="1:19" ht="14.4" customHeight="1" x14ac:dyDescent="0.3">
      <c r="A491" s="793"/>
      <c r="B491" s="794" t="s">
        <v>2009</v>
      </c>
      <c r="C491" s="794" t="s">
        <v>579</v>
      </c>
      <c r="D491" s="794" t="s">
        <v>1919</v>
      </c>
      <c r="E491" s="794" t="s">
        <v>1924</v>
      </c>
      <c r="F491" s="794" t="s">
        <v>1954</v>
      </c>
      <c r="G491" s="794" t="s">
        <v>1955</v>
      </c>
      <c r="H491" s="811">
        <v>7</v>
      </c>
      <c r="I491" s="811">
        <v>4083.33</v>
      </c>
      <c r="J491" s="794"/>
      <c r="K491" s="794">
        <v>583.33285714285716</v>
      </c>
      <c r="L491" s="811"/>
      <c r="M491" s="811"/>
      <c r="N491" s="794"/>
      <c r="O491" s="794"/>
      <c r="P491" s="811"/>
      <c r="Q491" s="811"/>
      <c r="R491" s="799"/>
      <c r="S491" s="812"/>
    </row>
    <row r="492" spans="1:19" ht="14.4" customHeight="1" x14ac:dyDescent="0.3">
      <c r="A492" s="793"/>
      <c r="B492" s="794" t="s">
        <v>2009</v>
      </c>
      <c r="C492" s="794" t="s">
        <v>579</v>
      </c>
      <c r="D492" s="794" t="s">
        <v>1919</v>
      </c>
      <c r="E492" s="794" t="s">
        <v>1924</v>
      </c>
      <c r="F492" s="794" t="s">
        <v>1956</v>
      </c>
      <c r="G492" s="794" t="s">
        <v>1957</v>
      </c>
      <c r="H492" s="811">
        <v>1</v>
      </c>
      <c r="I492" s="811">
        <v>466.67</v>
      </c>
      <c r="J492" s="794"/>
      <c r="K492" s="794">
        <v>466.67</v>
      </c>
      <c r="L492" s="811"/>
      <c r="M492" s="811"/>
      <c r="N492" s="794"/>
      <c r="O492" s="794"/>
      <c r="P492" s="811"/>
      <c r="Q492" s="811"/>
      <c r="R492" s="799"/>
      <c r="S492" s="812"/>
    </row>
    <row r="493" spans="1:19" ht="14.4" customHeight="1" x14ac:dyDescent="0.3">
      <c r="A493" s="793"/>
      <c r="B493" s="794" t="s">
        <v>2009</v>
      </c>
      <c r="C493" s="794" t="s">
        <v>579</v>
      </c>
      <c r="D493" s="794" t="s">
        <v>1919</v>
      </c>
      <c r="E493" s="794" t="s">
        <v>1924</v>
      </c>
      <c r="F493" s="794" t="s">
        <v>1961</v>
      </c>
      <c r="G493" s="794" t="s">
        <v>1962</v>
      </c>
      <c r="H493" s="811">
        <v>8</v>
      </c>
      <c r="I493" s="811">
        <v>400</v>
      </c>
      <c r="J493" s="794"/>
      <c r="K493" s="794">
        <v>50</v>
      </c>
      <c r="L493" s="811"/>
      <c r="M493" s="811"/>
      <c r="N493" s="794"/>
      <c r="O493" s="794"/>
      <c r="P493" s="811"/>
      <c r="Q493" s="811"/>
      <c r="R493" s="799"/>
      <c r="S493" s="812"/>
    </row>
    <row r="494" spans="1:19" ht="14.4" customHeight="1" x14ac:dyDescent="0.3">
      <c r="A494" s="793"/>
      <c r="B494" s="794" t="s">
        <v>2009</v>
      </c>
      <c r="C494" s="794" t="s">
        <v>579</v>
      </c>
      <c r="D494" s="794" t="s">
        <v>1919</v>
      </c>
      <c r="E494" s="794" t="s">
        <v>1924</v>
      </c>
      <c r="F494" s="794" t="s">
        <v>2010</v>
      </c>
      <c r="G494" s="794" t="s">
        <v>2011</v>
      </c>
      <c r="H494" s="811">
        <v>3</v>
      </c>
      <c r="I494" s="811">
        <v>0</v>
      </c>
      <c r="J494" s="794"/>
      <c r="K494" s="794">
        <v>0</v>
      </c>
      <c r="L494" s="811"/>
      <c r="M494" s="811"/>
      <c r="N494" s="794"/>
      <c r="O494" s="794"/>
      <c r="P494" s="811"/>
      <c r="Q494" s="811"/>
      <c r="R494" s="799"/>
      <c r="S494" s="812"/>
    </row>
    <row r="495" spans="1:19" ht="14.4" customHeight="1" x14ac:dyDescent="0.3">
      <c r="A495" s="793"/>
      <c r="B495" s="794" t="s">
        <v>2009</v>
      </c>
      <c r="C495" s="794" t="s">
        <v>579</v>
      </c>
      <c r="D495" s="794" t="s">
        <v>1919</v>
      </c>
      <c r="E495" s="794" t="s">
        <v>1924</v>
      </c>
      <c r="F495" s="794" t="s">
        <v>1975</v>
      </c>
      <c r="G495" s="794" t="s">
        <v>1976</v>
      </c>
      <c r="H495" s="811">
        <v>55</v>
      </c>
      <c r="I495" s="811">
        <v>0</v>
      </c>
      <c r="J495" s="794"/>
      <c r="K495" s="794">
        <v>0</v>
      </c>
      <c r="L495" s="811"/>
      <c r="M495" s="811"/>
      <c r="N495" s="794"/>
      <c r="O495" s="794"/>
      <c r="P495" s="811"/>
      <c r="Q495" s="811"/>
      <c r="R495" s="799"/>
      <c r="S495" s="812"/>
    </row>
    <row r="496" spans="1:19" ht="14.4" customHeight="1" x14ac:dyDescent="0.3">
      <c r="A496" s="793"/>
      <c r="B496" s="794" t="s">
        <v>2009</v>
      </c>
      <c r="C496" s="794" t="s">
        <v>579</v>
      </c>
      <c r="D496" s="794" t="s">
        <v>1919</v>
      </c>
      <c r="E496" s="794" t="s">
        <v>1924</v>
      </c>
      <c r="F496" s="794" t="s">
        <v>1983</v>
      </c>
      <c r="G496" s="794" t="s">
        <v>1984</v>
      </c>
      <c r="H496" s="811">
        <v>15</v>
      </c>
      <c r="I496" s="811">
        <v>1333.33</v>
      </c>
      <c r="J496" s="794"/>
      <c r="K496" s="794">
        <v>88.888666666666666</v>
      </c>
      <c r="L496" s="811"/>
      <c r="M496" s="811"/>
      <c r="N496" s="794"/>
      <c r="O496" s="794"/>
      <c r="P496" s="811"/>
      <c r="Q496" s="811"/>
      <c r="R496" s="799"/>
      <c r="S496" s="812"/>
    </row>
    <row r="497" spans="1:19" ht="14.4" customHeight="1" x14ac:dyDescent="0.3">
      <c r="A497" s="793"/>
      <c r="B497" s="794" t="s">
        <v>2009</v>
      </c>
      <c r="C497" s="794" t="s">
        <v>579</v>
      </c>
      <c r="D497" s="794" t="s">
        <v>1919</v>
      </c>
      <c r="E497" s="794" t="s">
        <v>1924</v>
      </c>
      <c r="F497" s="794" t="s">
        <v>1987</v>
      </c>
      <c r="G497" s="794" t="s">
        <v>1988</v>
      </c>
      <c r="H497" s="811">
        <v>2</v>
      </c>
      <c r="I497" s="811">
        <v>193.33</v>
      </c>
      <c r="J497" s="794"/>
      <c r="K497" s="794">
        <v>96.665000000000006</v>
      </c>
      <c r="L497" s="811"/>
      <c r="M497" s="811"/>
      <c r="N497" s="794"/>
      <c r="O497" s="794"/>
      <c r="P497" s="811"/>
      <c r="Q497" s="811"/>
      <c r="R497" s="799"/>
      <c r="S497" s="812"/>
    </row>
    <row r="498" spans="1:19" ht="14.4" customHeight="1" x14ac:dyDescent="0.3">
      <c r="A498" s="793"/>
      <c r="B498" s="794" t="s">
        <v>2009</v>
      </c>
      <c r="C498" s="794" t="s">
        <v>579</v>
      </c>
      <c r="D498" s="794" t="s">
        <v>1919</v>
      </c>
      <c r="E498" s="794" t="s">
        <v>1924</v>
      </c>
      <c r="F498" s="794" t="s">
        <v>1995</v>
      </c>
      <c r="G498" s="794" t="s">
        <v>1996</v>
      </c>
      <c r="H498" s="811">
        <v>4</v>
      </c>
      <c r="I498" s="811">
        <v>466.67</v>
      </c>
      <c r="J498" s="794"/>
      <c r="K498" s="794">
        <v>116.6675</v>
      </c>
      <c r="L498" s="811"/>
      <c r="M498" s="811"/>
      <c r="N498" s="794"/>
      <c r="O498" s="794"/>
      <c r="P498" s="811"/>
      <c r="Q498" s="811"/>
      <c r="R498" s="799"/>
      <c r="S498" s="812"/>
    </row>
    <row r="499" spans="1:19" ht="14.4" customHeight="1" x14ac:dyDescent="0.3">
      <c r="A499" s="793"/>
      <c r="B499" s="794" t="s">
        <v>2009</v>
      </c>
      <c r="C499" s="794" t="s">
        <v>579</v>
      </c>
      <c r="D499" s="794" t="s">
        <v>1919</v>
      </c>
      <c r="E499" s="794" t="s">
        <v>1924</v>
      </c>
      <c r="F499" s="794" t="s">
        <v>1925</v>
      </c>
      <c r="G499" s="794" t="s">
        <v>1926</v>
      </c>
      <c r="H499" s="811">
        <v>60</v>
      </c>
      <c r="I499" s="811">
        <v>19666.669999999998</v>
      </c>
      <c r="J499" s="794"/>
      <c r="K499" s="794">
        <v>327.77783333333332</v>
      </c>
      <c r="L499" s="811"/>
      <c r="M499" s="811"/>
      <c r="N499" s="794"/>
      <c r="O499" s="794"/>
      <c r="P499" s="811"/>
      <c r="Q499" s="811"/>
      <c r="R499" s="799"/>
      <c r="S499" s="812"/>
    </row>
    <row r="500" spans="1:19" ht="14.4" customHeight="1" x14ac:dyDescent="0.3">
      <c r="A500" s="793"/>
      <c r="B500" s="794" t="s">
        <v>2009</v>
      </c>
      <c r="C500" s="794" t="s">
        <v>579</v>
      </c>
      <c r="D500" s="794" t="s">
        <v>1181</v>
      </c>
      <c r="E500" s="794" t="s">
        <v>1924</v>
      </c>
      <c r="F500" s="794" t="s">
        <v>1944</v>
      </c>
      <c r="G500" s="794" t="s">
        <v>1945</v>
      </c>
      <c r="H500" s="811"/>
      <c r="I500" s="811"/>
      <c r="J500" s="794"/>
      <c r="K500" s="794"/>
      <c r="L500" s="811"/>
      <c r="M500" s="811"/>
      <c r="N500" s="794"/>
      <c r="O500" s="794"/>
      <c r="P500" s="811">
        <v>2</v>
      </c>
      <c r="Q500" s="811">
        <v>155.56</v>
      </c>
      <c r="R500" s="799"/>
      <c r="S500" s="812">
        <v>77.78</v>
      </c>
    </row>
    <row r="501" spans="1:19" ht="14.4" customHeight="1" x14ac:dyDescent="0.3">
      <c r="A501" s="793"/>
      <c r="B501" s="794" t="s">
        <v>2009</v>
      </c>
      <c r="C501" s="794" t="s">
        <v>579</v>
      </c>
      <c r="D501" s="794" t="s">
        <v>1181</v>
      </c>
      <c r="E501" s="794" t="s">
        <v>1924</v>
      </c>
      <c r="F501" s="794" t="s">
        <v>1948</v>
      </c>
      <c r="G501" s="794" t="s">
        <v>1949</v>
      </c>
      <c r="H501" s="811"/>
      <c r="I501" s="811"/>
      <c r="J501" s="794"/>
      <c r="K501" s="794"/>
      <c r="L501" s="811"/>
      <c r="M501" s="811"/>
      <c r="N501" s="794"/>
      <c r="O501" s="794"/>
      <c r="P501" s="811">
        <v>20</v>
      </c>
      <c r="Q501" s="811">
        <v>2333.34</v>
      </c>
      <c r="R501" s="799"/>
      <c r="S501" s="812">
        <v>116.667</v>
      </c>
    </row>
    <row r="502" spans="1:19" ht="14.4" customHeight="1" x14ac:dyDescent="0.3">
      <c r="A502" s="793"/>
      <c r="B502" s="794" t="s">
        <v>2009</v>
      </c>
      <c r="C502" s="794" t="s">
        <v>579</v>
      </c>
      <c r="D502" s="794" t="s">
        <v>1181</v>
      </c>
      <c r="E502" s="794" t="s">
        <v>1924</v>
      </c>
      <c r="F502" s="794" t="s">
        <v>1952</v>
      </c>
      <c r="G502" s="794" t="s">
        <v>1953</v>
      </c>
      <c r="H502" s="811"/>
      <c r="I502" s="811"/>
      <c r="J502" s="794"/>
      <c r="K502" s="794"/>
      <c r="L502" s="811"/>
      <c r="M502" s="811"/>
      <c r="N502" s="794"/>
      <c r="O502" s="794"/>
      <c r="P502" s="811">
        <v>10</v>
      </c>
      <c r="Q502" s="811">
        <v>2111.1000000000004</v>
      </c>
      <c r="R502" s="799"/>
      <c r="S502" s="812">
        <v>211.11000000000004</v>
      </c>
    </row>
    <row r="503" spans="1:19" ht="14.4" customHeight="1" x14ac:dyDescent="0.3">
      <c r="A503" s="793"/>
      <c r="B503" s="794" t="s">
        <v>2009</v>
      </c>
      <c r="C503" s="794" t="s">
        <v>579</v>
      </c>
      <c r="D503" s="794" t="s">
        <v>1181</v>
      </c>
      <c r="E503" s="794" t="s">
        <v>1924</v>
      </c>
      <c r="F503" s="794" t="s">
        <v>1954</v>
      </c>
      <c r="G503" s="794" t="s">
        <v>1955</v>
      </c>
      <c r="H503" s="811"/>
      <c r="I503" s="811"/>
      <c r="J503" s="794"/>
      <c r="K503" s="794"/>
      <c r="L503" s="811"/>
      <c r="M503" s="811"/>
      <c r="N503" s="794"/>
      <c r="O503" s="794"/>
      <c r="P503" s="811">
        <v>2</v>
      </c>
      <c r="Q503" s="811">
        <v>1166.6600000000001</v>
      </c>
      <c r="R503" s="799"/>
      <c r="S503" s="812">
        <v>583.33000000000004</v>
      </c>
    </row>
    <row r="504" spans="1:19" ht="14.4" customHeight="1" x14ac:dyDescent="0.3">
      <c r="A504" s="793"/>
      <c r="B504" s="794" t="s">
        <v>2009</v>
      </c>
      <c r="C504" s="794" t="s">
        <v>579</v>
      </c>
      <c r="D504" s="794" t="s">
        <v>1181</v>
      </c>
      <c r="E504" s="794" t="s">
        <v>1924</v>
      </c>
      <c r="F504" s="794" t="s">
        <v>1961</v>
      </c>
      <c r="G504" s="794" t="s">
        <v>1962</v>
      </c>
      <c r="H504" s="811"/>
      <c r="I504" s="811"/>
      <c r="J504" s="794"/>
      <c r="K504" s="794"/>
      <c r="L504" s="811"/>
      <c r="M504" s="811"/>
      <c r="N504" s="794"/>
      <c r="O504" s="794"/>
      <c r="P504" s="811">
        <v>8</v>
      </c>
      <c r="Q504" s="811">
        <v>400</v>
      </c>
      <c r="R504" s="799"/>
      <c r="S504" s="812">
        <v>50</v>
      </c>
    </row>
    <row r="505" spans="1:19" ht="14.4" customHeight="1" x14ac:dyDescent="0.3">
      <c r="A505" s="793"/>
      <c r="B505" s="794" t="s">
        <v>2009</v>
      </c>
      <c r="C505" s="794" t="s">
        <v>579</v>
      </c>
      <c r="D505" s="794" t="s">
        <v>1181</v>
      </c>
      <c r="E505" s="794" t="s">
        <v>1924</v>
      </c>
      <c r="F505" s="794" t="s">
        <v>1975</v>
      </c>
      <c r="G505" s="794" t="s">
        <v>1976</v>
      </c>
      <c r="H505" s="811"/>
      <c r="I505" s="811"/>
      <c r="J505" s="794"/>
      <c r="K505" s="794"/>
      <c r="L505" s="811"/>
      <c r="M505" s="811"/>
      <c r="N505" s="794"/>
      <c r="O505" s="794"/>
      <c r="P505" s="811">
        <v>47</v>
      </c>
      <c r="Q505" s="811">
        <v>0</v>
      </c>
      <c r="R505" s="799"/>
      <c r="S505" s="812">
        <v>0</v>
      </c>
    </row>
    <row r="506" spans="1:19" ht="14.4" customHeight="1" x14ac:dyDescent="0.3">
      <c r="A506" s="793"/>
      <c r="B506" s="794" t="s">
        <v>2009</v>
      </c>
      <c r="C506" s="794" t="s">
        <v>579</v>
      </c>
      <c r="D506" s="794" t="s">
        <v>1181</v>
      </c>
      <c r="E506" s="794" t="s">
        <v>1924</v>
      </c>
      <c r="F506" s="794" t="s">
        <v>1983</v>
      </c>
      <c r="G506" s="794" t="s">
        <v>1984</v>
      </c>
      <c r="H506" s="811"/>
      <c r="I506" s="811"/>
      <c r="J506" s="794"/>
      <c r="K506" s="794"/>
      <c r="L506" s="811"/>
      <c r="M506" s="811"/>
      <c r="N506" s="794"/>
      <c r="O506" s="794"/>
      <c r="P506" s="811">
        <v>11</v>
      </c>
      <c r="Q506" s="811">
        <v>1038.8800000000001</v>
      </c>
      <c r="R506" s="799"/>
      <c r="S506" s="812">
        <v>94.443636363636372</v>
      </c>
    </row>
    <row r="507" spans="1:19" ht="14.4" customHeight="1" x14ac:dyDescent="0.3">
      <c r="A507" s="793"/>
      <c r="B507" s="794" t="s">
        <v>2009</v>
      </c>
      <c r="C507" s="794" t="s">
        <v>579</v>
      </c>
      <c r="D507" s="794" t="s">
        <v>1181</v>
      </c>
      <c r="E507" s="794" t="s">
        <v>1924</v>
      </c>
      <c r="F507" s="794" t="s">
        <v>1995</v>
      </c>
      <c r="G507" s="794" t="s">
        <v>1996</v>
      </c>
      <c r="H507" s="811"/>
      <c r="I507" s="811"/>
      <c r="J507" s="794"/>
      <c r="K507" s="794"/>
      <c r="L507" s="811"/>
      <c r="M507" s="811"/>
      <c r="N507" s="794"/>
      <c r="O507" s="794"/>
      <c r="P507" s="811">
        <v>7</v>
      </c>
      <c r="Q507" s="811">
        <v>816.68</v>
      </c>
      <c r="R507" s="799"/>
      <c r="S507" s="812">
        <v>116.66857142857143</v>
      </c>
    </row>
    <row r="508" spans="1:19" ht="14.4" customHeight="1" x14ac:dyDescent="0.3">
      <c r="A508" s="793"/>
      <c r="B508" s="794" t="s">
        <v>2009</v>
      </c>
      <c r="C508" s="794" t="s">
        <v>579</v>
      </c>
      <c r="D508" s="794" t="s">
        <v>1181</v>
      </c>
      <c r="E508" s="794" t="s">
        <v>1924</v>
      </c>
      <c r="F508" s="794" t="s">
        <v>1925</v>
      </c>
      <c r="G508" s="794" t="s">
        <v>1926</v>
      </c>
      <c r="H508" s="811"/>
      <c r="I508" s="811"/>
      <c r="J508" s="794"/>
      <c r="K508" s="794"/>
      <c r="L508" s="811"/>
      <c r="M508" s="811"/>
      <c r="N508" s="794"/>
      <c r="O508" s="794"/>
      <c r="P508" s="811">
        <v>47</v>
      </c>
      <c r="Q508" s="811">
        <v>16188.88</v>
      </c>
      <c r="R508" s="799"/>
      <c r="S508" s="812">
        <v>344.44425531914891</v>
      </c>
    </row>
    <row r="509" spans="1:19" ht="14.4" customHeight="1" x14ac:dyDescent="0.3">
      <c r="A509" s="793"/>
      <c r="B509" s="794" t="s">
        <v>2009</v>
      </c>
      <c r="C509" s="794" t="s">
        <v>579</v>
      </c>
      <c r="D509" s="794" t="s">
        <v>1183</v>
      </c>
      <c r="E509" s="794" t="s">
        <v>1924</v>
      </c>
      <c r="F509" s="794" t="s">
        <v>1944</v>
      </c>
      <c r="G509" s="794" t="s">
        <v>1945</v>
      </c>
      <c r="H509" s="811"/>
      <c r="I509" s="811"/>
      <c r="J509" s="794"/>
      <c r="K509" s="794"/>
      <c r="L509" s="811"/>
      <c r="M509" s="811"/>
      <c r="N509" s="794"/>
      <c r="O509" s="794"/>
      <c r="P509" s="811">
        <v>3</v>
      </c>
      <c r="Q509" s="811">
        <v>233.34</v>
      </c>
      <c r="R509" s="799"/>
      <c r="S509" s="812">
        <v>77.78</v>
      </c>
    </row>
    <row r="510" spans="1:19" ht="14.4" customHeight="1" x14ac:dyDescent="0.3">
      <c r="A510" s="793"/>
      <c r="B510" s="794" t="s">
        <v>2009</v>
      </c>
      <c r="C510" s="794" t="s">
        <v>579</v>
      </c>
      <c r="D510" s="794" t="s">
        <v>1183</v>
      </c>
      <c r="E510" s="794" t="s">
        <v>1924</v>
      </c>
      <c r="F510" s="794" t="s">
        <v>1948</v>
      </c>
      <c r="G510" s="794" t="s">
        <v>1949</v>
      </c>
      <c r="H510" s="811"/>
      <c r="I510" s="811"/>
      <c r="J510" s="794"/>
      <c r="K510" s="794"/>
      <c r="L510" s="811"/>
      <c r="M510" s="811"/>
      <c r="N510" s="794"/>
      <c r="O510" s="794"/>
      <c r="P510" s="811">
        <v>23</v>
      </c>
      <c r="Q510" s="811">
        <v>2683.34</v>
      </c>
      <c r="R510" s="799"/>
      <c r="S510" s="812">
        <v>116.66695652173914</v>
      </c>
    </row>
    <row r="511" spans="1:19" ht="14.4" customHeight="1" x14ac:dyDescent="0.3">
      <c r="A511" s="793"/>
      <c r="B511" s="794" t="s">
        <v>2009</v>
      </c>
      <c r="C511" s="794" t="s">
        <v>579</v>
      </c>
      <c r="D511" s="794" t="s">
        <v>1183</v>
      </c>
      <c r="E511" s="794" t="s">
        <v>1924</v>
      </c>
      <c r="F511" s="794" t="s">
        <v>1952</v>
      </c>
      <c r="G511" s="794" t="s">
        <v>1953</v>
      </c>
      <c r="H511" s="811"/>
      <c r="I511" s="811"/>
      <c r="J511" s="794"/>
      <c r="K511" s="794"/>
      <c r="L511" s="811"/>
      <c r="M511" s="811"/>
      <c r="N511" s="794"/>
      <c r="O511" s="794"/>
      <c r="P511" s="811">
        <v>5</v>
      </c>
      <c r="Q511" s="811">
        <v>1055.5500000000002</v>
      </c>
      <c r="R511" s="799"/>
      <c r="S511" s="812">
        <v>211.11000000000004</v>
      </c>
    </row>
    <row r="512" spans="1:19" ht="14.4" customHeight="1" x14ac:dyDescent="0.3">
      <c r="A512" s="793"/>
      <c r="B512" s="794" t="s">
        <v>2009</v>
      </c>
      <c r="C512" s="794" t="s">
        <v>579</v>
      </c>
      <c r="D512" s="794" t="s">
        <v>1183</v>
      </c>
      <c r="E512" s="794" t="s">
        <v>1924</v>
      </c>
      <c r="F512" s="794" t="s">
        <v>1954</v>
      </c>
      <c r="G512" s="794" t="s">
        <v>1955</v>
      </c>
      <c r="H512" s="811"/>
      <c r="I512" s="811"/>
      <c r="J512" s="794"/>
      <c r="K512" s="794"/>
      <c r="L512" s="811"/>
      <c r="M512" s="811"/>
      <c r="N512" s="794"/>
      <c r="O512" s="794"/>
      <c r="P512" s="811">
        <v>9</v>
      </c>
      <c r="Q512" s="811">
        <v>5249.99</v>
      </c>
      <c r="R512" s="799"/>
      <c r="S512" s="812">
        <v>583.33222222222219</v>
      </c>
    </row>
    <row r="513" spans="1:19" ht="14.4" customHeight="1" x14ac:dyDescent="0.3">
      <c r="A513" s="793"/>
      <c r="B513" s="794" t="s">
        <v>2009</v>
      </c>
      <c r="C513" s="794" t="s">
        <v>579</v>
      </c>
      <c r="D513" s="794" t="s">
        <v>1183</v>
      </c>
      <c r="E513" s="794" t="s">
        <v>1924</v>
      </c>
      <c r="F513" s="794" t="s">
        <v>1956</v>
      </c>
      <c r="G513" s="794" t="s">
        <v>1957</v>
      </c>
      <c r="H513" s="811"/>
      <c r="I513" s="811"/>
      <c r="J513" s="794"/>
      <c r="K513" s="794"/>
      <c r="L513" s="811"/>
      <c r="M513" s="811"/>
      <c r="N513" s="794"/>
      <c r="O513" s="794"/>
      <c r="P513" s="811">
        <v>2</v>
      </c>
      <c r="Q513" s="811">
        <v>933.33</v>
      </c>
      <c r="R513" s="799"/>
      <c r="S513" s="812">
        <v>466.66500000000002</v>
      </c>
    </row>
    <row r="514" spans="1:19" ht="14.4" customHeight="1" x14ac:dyDescent="0.3">
      <c r="A514" s="793"/>
      <c r="B514" s="794" t="s">
        <v>2009</v>
      </c>
      <c r="C514" s="794" t="s">
        <v>579</v>
      </c>
      <c r="D514" s="794" t="s">
        <v>1183</v>
      </c>
      <c r="E514" s="794" t="s">
        <v>1924</v>
      </c>
      <c r="F514" s="794" t="s">
        <v>1961</v>
      </c>
      <c r="G514" s="794" t="s">
        <v>1962</v>
      </c>
      <c r="H514" s="811"/>
      <c r="I514" s="811"/>
      <c r="J514" s="794"/>
      <c r="K514" s="794"/>
      <c r="L514" s="811"/>
      <c r="M514" s="811"/>
      <c r="N514" s="794"/>
      <c r="O514" s="794"/>
      <c r="P514" s="811">
        <v>17</v>
      </c>
      <c r="Q514" s="811">
        <v>850</v>
      </c>
      <c r="R514" s="799"/>
      <c r="S514" s="812">
        <v>50</v>
      </c>
    </row>
    <row r="515" spans="1:19" ht="14.4" customHeight="1" x14ac:dyDescent="0.3">
      <c r="A515" s="793"/>
      <c r="B515" s="794" t="s">
        <v>2009</v>
      </c>
      <c r="C515" s="794" t="s">
        <v>579</v>
      </c>
      <c r="D515" s="794" t="s">
        <v>1183</v>
      </c>
      <c r="E515" s="794" t="s">
        <v>1924</v>
      </c>
      <c r="F515" s="794" t="s">
        <v>1965</v>
      </c>
      <c r="G515" s="794" t="s">
        <v>1966</v>
      </c>
      <c r="H515" s="811"/>
      <c r="I515" s="811"/>
      <c r="J515" s="794"/>
      <c r="K515" s="794"/>
      <c r="L515" s="811"/>
      <c r="M515" s="811"/>
      <c r="N515" s="794"/>
      <c r="O515" s="794"/>
      <c r="P515" s="811">
        <v>2</v>
      </c>
      <c r="Q515" s="811">
        <v>202.22</v>
      </c>
      <c r="R515" s="799"/>
      <c r="S515" s="812">
        <v>101.11</v>
      </c>
    </row>
    <row r="516" spans="1:19" ht="14.4" customHeight="1" x14ac:dyDescent="0.3">
      <c r="A516" s="793"/>
      <c r="B516" s="794" t="s">
        <v>2009</v>
      </c>
      <c r="C516" s="794" t="s">
        <v>579</v>
      </c>
      <c r="D516" s="794" t="s">
        <v>1183</v>
      </c>
      <c r="E516" s="794" t="s">
        <v>1924</v>
      </c>
      <c r="F516" s="794" t="s">
        <v>1975</v>
      </c>
      <c r="G516" s="794" t="s">
        <v>1976</v>
      </c>
      <c r="H516" s="811"/>
      <c r="I516" s="811"/>
      <c r="J516" s="794"/>
      <c r="K516" s="794"/>
      <c r="L516" s="811"/>
      <c r="M516" s="811"/>
      <c r="N516" s="794"/>
      <c r="O516" s="794"/>
      <c r="P516" s="811">
        <v>70</v>
      </c>
      <c r="Q516" s="811">
        <v>0</v>
      </c>
      <c r="R516" s="799"/>
      <c r="S516" s="812">
        <v>0</v>
      </c>
    </row>
    <row r="517" spans="1:19" ht="14.4" customHeight="1" x14ac:dyDescent="0.3">
      <c r="A517" s="793"/>
      <c r="B517" s="794" t="s">
        <v>2009</v>
      </c>
      <c r="C517" s="794" t="s">
        <v>579</v>
      </c>
      <c r="D517" s="794" t="s">
        <v>1183</v>
      </c>
      <c r="E517" s="794" t="s">
        <v>1924</v>
      </c>
      <c r="F517" s="794" t="s">
        <v>1983</v>
      </c>
      <c r="G517" s="794" t="s">
        <v>1984</v>
      </c>
      <c r="H517" s="811"/>
      <c r="I517" s="811"/>
      <c r="J517" s="794"/>
      <c r="K517" s="794"/>
      <c r="L517" s="811"/>
      <c r="M517" s="811"/>
      <c r="N517" s="794"/>
      <c r="O517" s="794"/>
      <c r="P517" s="811">
        <v>20</v>
      </c>
      <c r="Q517" s="811">
        <v>1888.8899999999999</v>
      </c>
      <c r="R517" s="799"/>
      <c r="S517" s="812">
        <v>94.444499999999991</v>
      </c>
    </row>
    <row r="518" spans="1:19" ht="14.4" customHeight="1" x14ac:dyDescent="0.3">
      <c r="A518" s="793"/>
      <c r="B518" s="794" t="s">
        <v>2009</v>
      </c>
      <c r="C518" s="794" t="s">
        <v>579</v>
      </c>
      <c r="D518" s="794" t="s">
        <v>1183</v>
      </c>
      <c r="E518" s="794" t="s">
        <v>1924</v>
      </c>
      <c r="F518" s="794" t="s">
        <v>1987</v>
      </c>
      <c r="G518" s="794" t="s">
        <v>1988</v>
      </c>
      <c r="H518" s="811"/>
      <c r="I518" s="811"/>
      <c r="J518" s="794"/>
      <c r="K518" s="794"/>
      <c r="L518" s="811"/>
      <c r="M518" s="811"/>
      <c r="N518" s="794"/>
      <c r="O518" s="794"/>
      <c r="P518" s="811">
        <v>4</v>
      </c>
      <c r="Q518" s="811">
        <v>386.67</v>
      </c>
      <c r="R518" s="799"/>
      <c r="S518" s="812">
        <v>96.667500000000004</v>
      </c>
    </row>
    <row r="519" spans="1:19" ht="14.4" customHeight="1" x14ac:dyDescent="0.3">
      <c r="A519" s="793"/>
      <c r="B519" s="794" t="s">
        <v>2009</v>
      </c>
      <c r="C519" s="794" t="s">
        <v>579</v>
      </c>
      <c r="D519" s="794" t="s">
        <v>1183</v>
      </c>
      <c r="E519" s="794" t="s">
        <v>1924</v>
      </c>
      <c r="F519" s="794" t="s">
        <v>1995</v>
      </c>
      <c r="G519" s="794" t="s">
        <v>1996</v>
      </c>
      <c r="H519" s="811"/>
      <c r="I519" s="811"/>
      <c r="J519" s="794"/>
      <c r="K519" s="794"/>
      <c r="L519" s="811"/>
      <c r="M519" s="811"/>
      <c r="N519" s="794"/>
      <c r="O519" s="794"/>
      <c r="P519" s="811">
        <v>2</v>
      </c>
      <c r="Q519" s="811">
        <v>233.34</v>
      </c>
      <c r="R519" s="799"/>
      <c r="S519" s="812">
        <v>116.67</v>
      </c>
    </row>
    <row r="520" spans="1:19" ht="14.4" customHeight="1" x14ac:dyDescent="0.3">
      <c r="A520" s="793"/>
      <c r="B520" s="794" t="s">
        <v>2009</v>
      </c>
      <c r="C520" s="794" t="s">
        <v>579</v>
      </c>
      <c r="D520" s="794" t="s">
        <v>1183</v>
      </c>
      <c r="E520" s="794" t="s">
        <v>1924</v>
      </c>
      <c r="F520" s="794" t="s">
        <v>1925</v>
      </c>
      <c r="G520" s="794" t="s">
        <v>1926</v>
      </c>
      <c r="H520" s="811"/>
      <c r="I520" s="811"/>
      <c r="J520" s="794"/>
      <c r="K520" s="794"/>
      <c r="L520" s="811"/>
      <c r="M520" s="811"/>
      <c r="N520" s="794"/>
      <c r="O520" s="794"/>
      <c r="P520" s="811">
        <v>72</v>
      </c>
      <c r="Q520" s="811">
        <v>24799.989999999998</v>
      </c>
      <c r="R520" s="799"/>
      <c r="S520" s="812">
        <v>344.4443055555555</v>
      </c>
    </row>
    <row r="521" spans="1:19" ht="14.4" customHeight="1" x14ac:dyDescent="0.3">
      <c r="A521" s="793"/>
      <c r="B521" s="794" t="s">
        <v>2009</v>
      </c>
      <c r="C521" s="794" t="s">
        <v>579</v>
      </c>
      <c r="D521" s="794" t="s">
        <v>1185</v>
      </c>
      <c r="E521" s="794" t="s">
        <v>1924</v>
      </c>
      <c r="F521" s="794" t="s">
        <v>1944</v>
      </c>
      <c r="G521" s="794" t="s">
        <v>1945</v>
      </c>
      <c r="H521" s="811"/>
      <c r="I521" s="811"/>
      <c r="J521" s="794"/>
      <c r="K521" s="794"/>
      <c r="L521" s="811">
        <v>3</v>
      </c>
      <c r="M521" s="811">
        <v>233.34</v>
      </c>
      <c r="N521" s="794">
        <v>1</v>
      </c>
      <c r="O521" s="794">
        <v>77.78</v>
      </c>
      <c r="P521" s="811">
        <v>7</v>
      </c>
      <c r="Q521" s="811">
        <v>544.45000000000005</v>
      </c>
      <c r="R521" s="799">
        <v>2.333290477414931</v>
      </c>
      <c r="S521" s="812">
        <v>77.778571428571439</v>
      </c>
    </row>
    <row r="522" spans="1:19" ht="14.4" customHeight="1" x14ac:dyDescent="0.3">
      <c r="A522" s="793"/>
      <c r="B522" s="794" t="s">
        <v>2009</v>
      </c>
      <c r="C522" s="794" t="s">
        <v>579</v>
      </c>
      <c r="D522" s="794" t="s">
        <v>1185</v>
      </c>
      <c r="E522" s="794" t="s">
        <v>1924</v>
      </c>
      <c r="F522" s="794" t="s">
        <v>1948</v>
      </c>
      <c r="G522" s="794" t="s">
        <v>1949</v>
      </c>
      <c r="H522" s="811"/>
      <c r="I522" s="811"/>
      <c r="J522" s="794"/>
      <c r="K522" s="794"/>
      <c r="L522" s="811">
        <v>32</v>
      </c>
      <c r="M522" s="811">
        <v>3733.34</v>
      </c>
      <c r="N522" s="794">
        <v>1</v>
      </c>
      <c r="O522" s="794">
        <v>116.666875</v>
      </c>
      <c r="P522" s="811">
        <v>30</v>
      </c>
      <c r="Q522" s="811">
        <v>3500</v>
      </c>
      <c r="R522" s="799">
        <v>0.93749832589584658</v>
      </c>
      <c r="S522" s="812">
        <v>116.66666666666667</v>
      </c>
    </row>
    <row r="523" spans="1:19" ht="14.4" customHeight="1" x14ac:dyDescent="0.3">
      <c r="A523" s="793"/>
      <c r="B523" s="794" t="s">
        <v>2009</v>
      </c>
      <c r="C523" s="794" t="s">
        <v>579</v>
      </c>
      <c r="D523" s="794" t="s">
        <v>1185</v>
      </c>
      <c r="E523" s="794" t="s">
        <v>1924</v>
      </c>
      <c r="F523" s="794" t="s">
        <v>1952</v>
      </c>
      <c r="G523" s="794" t="s">
        <v>1953</v>
      </c>
      <c r="H523" s="811"/>
      <c r="I523" s="811"/>
      <c r="J523" s="794"/>
      <c r="K523" s="794"/>
      <c r="L523" s="811">
        <v>19</v>
      </c>
      <c r="M523" s="811">
        <v>4011.11</v>
      </c>
      <c r="N523" s="794">
        <v>1</v>
      </c>
      <c r="O523" s="794">
        <v>211.11105263157896</v>
      </c>
      <c r="P523" s="811">
        <v>12</v>
      </c>
      <c r="Q523" s="811">
        <v>2533.33</v>
      </c>
      <c r="R523" s="799">
        <v>0.63157829129592558</v>
      </c>
      <c r="S523" s="812">
        <v>211.11083333333332</v>
      </c>
    </row>
    <row r="524" spans="1:19" ht="14.4" customHeight="1" x14ac:dyDescent="0.3">
      <c r="A524" s="793"/>
      <c r="B524" s="794" t="s">
        <v>2009</v>
      </c>
      <c r="C524" s="794" t="s">
        <v>579</v>
      </c>
      <c r="D524" s="794" t="s">
        <v>1185</v>
      </c>
      <c r="E524" s="794" t="s">
        <v>1924</v>
      </c>
      <c r="F524" s="794" t="s">
        <v>1954</v>
      </c>
      <c r="G524" s="794" t="s">
        <v>1955</v>
      </c>
      <c r="H524" s="811"/>
      <c r="I524" s="811"/>
      <c r="J524" s="794"/>
      <c r="K524" s="794"/>
      <c r="L524" s="811">
        <v>4</v>
      </c>
      <c r="M524" s="811">
        <v>2333.33</v>
      </c>
      <c r="N524" s="794">
        <v>1</v>
      </c>
      <c r="O524" s="794">
        <v>583.33249999999998</v>
      </c>
      <c r="P524" s="811">
        <v>1</v>
      </c>
      <c r="Q524" s="811">
        <v>583.33000000000004</v>
      </c>
      <c r="R524" s="799">
        <v>0.24999892856989797</v>
      </c>
      <c r="S524" s="812">
        <v>583.33000000000004</v>
      </c>
    </row>
    <row r="525" spans="1:19" ht="14.4" customHeight="1" x14ac:dyDescent="0.3">
      <c r="A525" s="793"/>
      <c r="B525" s="794" t="s">
        <v>2009</v>
      </c>
      <c r="C525" s="794" t="s">
        <v>579</v>
      </c>
      <c r="D525" s="794" t="s">
        <v>1185</v>
      </c>
      <c r="E525" s="794" t="s">
        <v>1924</v>
      </c>
      <c r="F525" s="794" t="s">
        <v>1956</v>
      </c>
      <c r="G525" s="794" t="s">
        <v>1957</v>
      </c>
      <c r="H525" s="811"/>
      <c r="I525" s="811"/>
      <c r="J525" s="794"/>
      <c r="K525" s="794"/>
      <c r="L525" s="811"/>
      <c r="M525" s="811"/>
      <c r="N525" s="794"/>
      <c r="O525" s="794"/>
      <c r="P525" s="811">
        <v>1</v>
      </c>
      <c r="Q525" s="811">
        <v>466.67</v>
      </c>
      <c r="R525" s="799"/>
      <c r="S525" s="812">
        <v>466.67</v>
      </c>
    </row>
    <row r="526" spans="1:19" ht="14.4" customHeight="1" x14ac:dyDescent="0.3">
      <c r="A526" s="793"/>
      <c r="B526" s="794" t="s">
        <v>2009</v>
      </c>
      <c r="C526" s="794" t="s">
        <v>579</v>
      </c>
      <c r="D526" s="794" t="s">
        <v>1185</v>
      </c>
      <c r="E526" s="794" t="s">
        <v>1924</v>
      </c>
      <c r="F526" s="794" t="s">
        <v>1961</v>
      </c>
      <c r="G526" s="794" t="s">
        <v>1962</v>
      </c>
      <c r="H526" s="811"/>
      <c r="I526" s="811"/>
      <c r="J526" s="794"/>
      <c r="K526" s="794"/>
      <c r="L526" s="811">
        <v>4</v>
      </c>
      <c r="M526" s="811">
        <v>200</v>
      </c>
      <c r="N526" s="794">
        <v>1</v>
      </c>
      <c r="O526" s="794">
        <v>50</v>
      </c>
      <c r="P526" s="811">
        <v>2</v>
      </c>
      <c r="Q526" s="811">
        <v>100</v>
      </c>
      <c r="R526" s="799">
        <v>0.5</v>
      </c>
      <c r="S526" s="812">
        <v>50</v>
      </c>
    </row>
    <row r="527" spans="1:19" ht="14.4" customHeight="1" x14ac:dyDescent="0.3">
      <c r="A527" s="793"/>
      <c r="B527" s="794" t="s">
        <v>2009</v>
      </c>
      <c r="C527" s="794" t="s">
        <v>579</v>
      </c>
      <c r="D527" s="794" t="s">
        <v>1185</v>
      </c>
      <c r="E527" s="794" t="s">
        <v>1924</v>
      </c>
      <c r="F527" s="794" t="s">
        <v>1975</v>
      </c>
      <c r="G527" s="794" t="s">
        <v>1976</v>
      </c>
      <c r="H527" s="811"/>
      <c r="I527" s="811"/>
      <c r="J527" s="794"/>
      <c r="K527" s="794"/>
      <c r="L527" s="811">
        <v>59</v>
      </c>
      <c r="M527" s="811">
        <v>0</v>
      </c>
      <c r="N527" s="794"/>
      <c r="O527" s="794">
        <v>0</v>
      </c>
      <c r="P527" s="811">
        <v>44</v>
      </c>
      <c r="Q527" s="811">
        <v>0</v>
      </c>
      <c r="R527" s="799"/>
      <c r="S527" s="812">
        <v>0</v>
      </c>
    </row>
    <row r="528" spans="1:19" ht="14.4" customHeight="1" x14ac:dyDescent="0.3">
      <c r="A528" s="793"/>
      <c r="B528" s="794" t="s">
        <v>2009</v>
      </c>
      <c r="C528" s="794" t="s">
        <v>579</v>
      </c>
      <c r="D528" s="794" t="s">
        <v>1185</v>
      </c>
      <c r="E528" s="794" t="s">
        <v>1924</v>
      </c>
      <c r="F528" s="794" t="s">
        <v>1983</v>
      </c>
      <c r="G528" s="794" t="s">
        <v>1984</v>
      </c>
      <c r="H528" s="811"/>
      <c r="I528" s="811"/>
      <c r="J528" s="794"/>
      <c r="K528" s="794"/>
      <c r="L528" s="811">
        <v>20</v>
      </c>
      <c r="M528" s="811">
        <v>1888.8899999999999</v>
      </c>
      <c r="N528" s="794">
        <v>1</v>
      </c>
      <c r="O528" s="794">
        <v>94.444499999999991</v>
      </c>
      <c r="P528" s="811">
        <v>11</v>
      </c>
      <c r="Q528" s="811">
        <v>1038.8800000000001</v>
      </c>
      <c r="R528" s="799">
        <v>0.54999497059119384</v>
      </c>
      <c r="S528" s="812">
        <v>94.443636363636372</v>
      </c>
    </row>
    <row r="529" spans="1:19" ht="14.4" customHeight="1" x14ac:dyDescent="0.3">
      <c r="A529" s="793"/>
      <c r="B529" s="794" t="s">
        <v>2009</v>
      </c>
      <c r="C529" s="794" t="s">
        <v>579</v>
      </c>
      <c r="D529" s="794" t="s">
        <v>1185</v>
      </c>
      <c r="E529" s="794" t="s">
        <v>1924</v>
      </c>
      <c r="F529" s="794" t="s">
        <v>1987</v>
      </c>
      <c r="G529" s="794" t="s">
        <v>1988</v>
      </c>
      <c r="H529" s="811"/>
      <c r="I529" s="811"/>
      <c r="J529" s="794"/>
      <c r="K529" s="794"/>
      <c r="L529" s="811">
        <v>7</v>
      </c>
      <c r="M529" s="811">
        <v>676.67000000000007</v>
      </c>
      <c r="N529" s="794">
        <v>1</v>
      </c>
      <c r="O529" s="794">
        <v>96.667142857142863</v>
      </c>
      <c r="P529" s="811">
        <v>3</v>
      </c>
      <c r="Q529" s="811">
        <v>290.01</v>
      </c>
      <c r="R529" s="799">
        <v>0.42858409564484901</v>
      </c>
      <c r="S529" s="812">
        <v>96.67</v>
      </c>
    </row>
    <row r="530" spans="1:19" ht="14.4" customHeight="1" x14ac:dyDescent="0.3">
      <c r="A530" s="793"/>
      <c r="B530" s="794" t="s">
        <v>2009</v>
      </c>
      <c r="C530" s="794" t="s">
        <v>579</v>
      </c>
      <c r="D530" s="794" t="s">
        <v>1185</v>
      </c>
      <c r="E530" s="794" t="s">
        <v>1924</v>
      </c>
      <c r="F530" s="794" t="s">
        <v>1995</v>
      </c>
      <c r="G530" s="794" t="s">
        <v>1996</v>
      </c>
      <c r="H530" s="811"/>
      <c r="I530" s="811"/>
      <c r="J530" s="794"/>
      <c r="K530" s="794"/>
      <c r="L530" s="811">
        <v>3</v>
      </c>
      <c r="M530" s="811">
        <v>350</v>
      </c>
      <c r="N530" s="794">
        <v>1</v>
      </c>
      <c r="O530" s="794">
        <v>116.66666666666667</v>
      </c>
      <c r="P530" s="811">
        <v>2</v>
      </c>
      <c r="Q530" s="811">
        <v>233.34</v>
      </c>
      <c r="R530" s="799">
        <v>0.66668571428571433</v>
      </c>
      <c r="S530" s="812">
        <v>116.67</v>
      </c>
    </row>
    <row r="531" spans="1:19" ht="14.4" customHeight="1" x14ac:dyDescent="0.3">
      <c r="A531" s="793"/>
      <c r="B531" s="794" t="s">
        <v>2009</v>
      </c>
      <c r="C531" s="794" t="s">
        <v>579</v>
      </c>
      <c r="D531" s="794" t="s">
        <v>1185</v>
      </c>
      <c r="E531" s="794" t="s">
        <v>1924</v>
      </c>
      <c r="F531" s="794" t="s">
        <v>1925</v>
      </c>
      <c r="G531" s="794" t="s">
        <v>1926</v>
      </c>
      <c r="H531" s="811"/>
      <c r="I531" s="811"/>
      <c r="J531" s="794"/>
      <c r="K531" s="794"/>
      <c r="L531" s="811">
        <v>60</v>
      </c>
      <c r="M531" s="811">
        <v>20666.660000000003</v>
      </c>
      <c r="N531" s="794">
        <v>1</v>
      </c>
      <c r="O531" s="794">
        <v>344.44433333333342</v>
      </c>
      <c r="P531" s="811">
        <v>45</v>
      </c>
      <c r="Q531" s="811">
        <v>15500.01</v>
      </c>
      <c r="R531" s="799">
        <v>0.75000072580668564</v>
      </c>
      <c r="S531" s="812">
        <v>344.44466666666665</v>
      </c>
    </row>
    <row r="532" spans="1:19" ht="14.4" customHeight="1" x14ac:dyDescent="0.3">
      <c r="A532" s="793"/>
      <c r="B532" s="794" t="s">
        <v>2009</v>
      </c>
      <c r="C532" s="794" t="s">
        <v>579</v>
      </c>
      <c r="D532" s="794" t="s">
        <v>1920</v>
      </c>
      <c r="E532" s="794" t="s">
        <v>1924</v>
      </c>
      <c r="F532" s="794" t="s">
        <v>1944</v>
      </c>
      <c r="G532" s="794" t="s">
        <v>1945</v>
      </c>
      <c r="H532" s="811">
        <v>19</v>
      </c>
      <c r="I532" s="811">
        <v>1477.7800000000002</v>
      </c>
      <c r="J532" s="794">
        <v>3.1666488096513605</v>
      </c>
      <c r="K532" s="794">
        <v>77.777894736842114</v>
      </c>
      <c r="L532" s="811">
        <v>6</v>
      </c>
      <c r="M532" s="811">
        <v>466.66999999999996</v>
      </c>
      <c r="N532" s="794">
        <v>1</v>
      </c>
      <c r="O532" s="794">
        <v>77.778333333333322</v>
      </c>
      <c r="P532" s="811"/>
      <c r="Q532" s="811"/>
      <c r="R532" s="799"/>
      <c r="S532" s="812"/>
    </row>
    <row r="533" spans="1:19" ht="14.4" customHeight="1" x14ac:dyDescent="0.3">
      <c r="A533" s="793"/>
      <c r="B533" s="794" t="s">
        <v>2009</v>
      </c>
      <c r="C533" s="794" t="s">
        <v>579</v>
      </c>
      <c r="D533" s="794" t="s">
        <v>1920</v>
      </c>
      <c r="E533" s="794" t="s">
        <v>1924</v>
      </c>
      <c r="F533" s="794" t="s">
        <v>1948</v>
      </c>
      <c r="G533" s="794" t="s">
        <v>1949</v>
      </c>
      <c r="H533" s="811">
        <v>32</v>
      </c>
      <c r="I533" s="811">
        <v>3555.5499999999997</v>
      </c>
      <c r="J533" s="794">
        <v>1.6931109851857846</v>
      </c>
      <c r="K533" s="794">
        <v>111.11093749999999</v>
      </c>
      <c r="L533" s="811">
        <v>18</v>
      </c>
      <c r="M533" s="811">
        <v>2100.0100000000002</v>
      </c>
      <c r="N533" s="794">
        <v>1</v>
      </c>
      <c r="O533" s="794">
        <v>116.66722222222224</v>
      </c>
      <c r="P533" s="811"/>
      <c r="Q533" s="811"/>
      <c r="R533" s="799"/>
      <c r="S533" s="812"/>
    </row>
    <row r="534" spans="1:19" ht="14.4" customHeight="1" x14ac:dyDescent="0.3">
      <c r="A534" s="793"/>
      <c r="B534" s="794" t="s">
        <v>2009</v>
      </c>
      <c r="C534" s="794" t="s">
        <v>579</v>
      </c>
      <c r="D534" s="794" t="s">
        <v>1920</v>
      </c>
      <c r="E534" s="794" t="s">
        <v>1924</v>
      </c>
      <c r="F534" s="794" t="s">
        <v>1952</v>
      </c>
      <c r="G534" s="794" t="s">
        <v>1953</v>
      </c>
      <c r="H534" s="811">
        <v>21</v>
      </c>
      <c r="I534" s="811">
        <v>3920</v>
      </c>
      <c r="J534" s="794">
        <v>2.0631687535197551</v>
      </c>
      <c r="K534" s="794">
        <v>186.66666666666666</v>
      </c>
      <c r="L534" s="811">
        <v>9</v>
      </c>
      <c r="M534" s="811">
        <v>1899.9900000000002</v>
      </c>
      <c r="N534" s="794">
        <v>1</v>
      </c>
      <c r="O534" s="794">
        <v>211.11</v>
      </c>
      <c r="P534" s="811"/>
      <c r="Q534" s="811"/>
      <c r="R534" s="799"/>
      <c r="S534" s="812"/>
    </row>
    <row r="535" spans="1:19" ht="14.4" customHeight="1" x14ac:dyDescent="0.3">
      <c r="A535" s="793"/>
      <c r="B535" s="794" t="s">
        <v>2009</v>
      </c>
      <c r="C535" s="794" t="s">
        <v>579</v>
      </c>
      <c r="D535" s="794" t="s">
        <v>1920</v>
      </c>
      <c r="E535" s="794" t="s">
        <v>1924</v>
      </c>
      <c r="F535" s="794" t="s">
        <v>1954</v>
      </c>
      <c r="G535" s="794" t="s">
        <v>1955</v>
      </c>
      <c r="H535" s="811">
        <v>3</v>
      </c>
      <c r="I535" s="811">
        <v>1749.9900000000002</v>
      </c>
      <c r="J535" s="794">
        <v>0.5999979428524409</v>
      </c>
      <c r="K535" s="794">
        <v>583.33000000000004</v>
      </c>
      <c r="L535" s="811">
        <v>5</v>
      </c>
      <c r="M535" s="811">
        <v>2916.66</v>
      </c>
      <c r="N535" s="794">
        <v>1</v>
      </c>
      <c r="O535" s="794">
        <v>583.33199999999999</v>
      </c>
      <c r="P535" s="811"/>
      <c r="Q535" s="811"/>
      <c r="R535" s="799"/>
      <c r="S535" s="812"/>
    </row>
    <row r="536" spans="1:19" ht="14.4" customHeight="1" x14ac:dyDescent="0.3">
      <c r="A536" s="793"/>
      <c r="B536" s="794" t="s">
        <v>2009</v>
      </c>
      <c r="C536" s="794" t="s">
        <v>579</v>
      </c>
      <c r="D536" s="794" t="s">
        <v>1920</v>
      </c>
      <c r="E536" s="794" t="s">
        <v>1924</v>
      </c>
      <c r="F536" s="794" t="s">
        <v>1956</v>
      </c>
      <c r="G536" s="794" t="s">
        <v>1957</v>
      </c>
      <c r="H536" s="811">
        <v>4</v>
      </c>
      <c r="I536" s="811">
        <v>1866.67</v>
      </c>
      <c r="J536" s="794">
        <v>1.9999892857908157</v>
      </c>
      <c r="K536" s="794">
        <v>466.66750000000002</v>
      </c>
      <c r="L536" s="811">
        <v>2</v>
      </c>
      <c r="M536" s="811">
        <v>933.34</v>
      </c>
      <c r="N536" s="794">
        <v>1</v>
      </c>
      <c r="O536" s="794">
        <v>466.67</v>
      </c>
      <c r="P536" s="811"/>
      <c r="Q536" s="811"/>
      <c r="R536" s="799"/>
      <c r="S536" s="812"/>
    </row>
    <row r="537" spans="1:19" ht="14.4" customHeight="1" x14ac:dyDescent="0.3">
      <c r="A537" s="793"/>
      <c r="B537" s="794" t="s">
        <v>2009</v>
      </c>
      <c r="C537" s="794" t="s">
        <v>579</v>
      </c>
      <c r="D537" s="794" t="s">
        <v>1920</v>
      </c>
      <c r="E537" s="794" t="s">
        <v>1924</v>
      </c>
      <c r="F537" s="794" t="s">
        <v>1961</v>
      </c>
      <c r="G537" s="794" t="s">
        <v>1962</v>
      </c>
      <c r="H537" s="811">
        <v>26</v>
      </c>
      <c r="I537" s="811">
        <v>1300</v>
      </c>
      <c r="J537" s="794">
        <v>26</v>
      </c>
      <c r="K537" s="794">
        <v>50</v>
      </c>
      <c r="L537" s="811">
        <v>1</v>
      </c>
      <c r="M537" s="811">
        <v>50</v>
      </c>
      <c r="N537" s="794">
        <v>1</v>
      </c>
      <c r="O537" s="794">
        <v>50</v>
      </c>
      <c r="P537" s="811"/>
      <c r="Q537" s="811"/>
      <c r="R537" s="799"/>
      <c r="S537" s="812"/>
    </row>
    <row r="538" spans="1:19" ht="14.4" customHeight="1" x14ac:dyDescent="0.3">
      <c r="A538" s="793"/>
      <c r="B538" s="794" t="s">
        <v>2009</v>
      </c>
      <c r="C538" s="794" t="s">
        <v>579</v>
      </c>
      <c r="D538" s="794" t="s">
        <v>1920</v>
      </c>
      <c r="E538" s="794" t="s">
        <v>1924</v>
      </c>
      <c r="F538" s="794" t="s">
        <v>2010</v>
      </c>
      <c r="G538" s="794" t="s">
        <v>2011</v>
      </c>
      <c r="H538" s="811">
        <v>2</v>
      </c>
      <c r="I538" s="811">
        <v>0</v>
      </c>
      <c r="J538" s="794"/>
      <c r="K538" s="794">
        <v>0</v>
      </c>
      <c r="L538" s="811"/>
      <c r="M538" s="811"/>
      <c r="N538" s="794"/>
      <c r="O538" s="794"/>
      <c r="P538" s="811"/>
      <c r="Q538" s="811"/>
      <c r="R538" s="799"/>
      <c r="S538" s="812"/>
    </row>
    <row r="539" spans="1:19" ht="14.4" customHeight="1" x14ac:dyDescent="0.3">
      <c r="A539" s="793"/>
      <c r="B539" s="794" t="s">
        <v>2009</v>
      </c>
      <c r="C539" s="794" t="s">
        <v>579</v>
      </c>
      <c r="D539" s="794" t="s">
        <v>1920</v>
      </c>
      <c r="E539" s="794" t="s">
        <v>1924</v>
      </c>
      <c r="F539" s="794" t="s">
        <v>1975</v>
      </c>
      <c r="G539" s="794" t="s">
        <v>1976</v>
      </c>
      <c r="H539" s="811">
        <v>123</v>
      </c>
      <c r="I539" s="811">
        <v>0</v>
      </c>
      <c r="J539" s="794"/>
      <c r="K539" s="794">
        <v>0</v>
      </c>
      <c r="L539" s="811">
        <v>45</v>
      </c>
      <c r="M539" s="811">
        <v>0</v>
      </c>
      <c r="N539" s="794"/>
      <c r="O539" s="794">
        <v>0</v>
      </c>
      <c r="P539" s="811"/>
      <c r="Q539" s="811"/>
      <c r="R539" s="799"/>
      <c r="S539" s="812"/>
    </row>
    <row r="540" spans="1:19" ht="14.4" customHeight="1" x14ac:dyDescent="0.3">
      <c r="A540" s="793"/>
      <c r="B540" s="794" t="s">
        <v>2009</v>
      </c>
      <c r="C540" s="794" t="s">
        <v>579</v>
      </c>
      <c r="D540" s="794" t="s">
        <v>1920</v>
      </c>
      <c r="E540" s="794" t="s">
        <v>1924</v>
      </c>
      <c r="F540" s="794" t="s">
        <v>1983</v>
      </c>
      <c r="G540" s="794" t="s">
        <v>1984</v>
      </c>
      <c r="H540" s="811">
        <v>44</v>
      </c>
      <c r="I540" s="811">
        <v>3911.12</v>
      </c>
      <c r="J540" s="794">
        <v>2.9579948873863651</v>
      </c>
      <c r="K540" s="794">
        <v>88.88909090909091</v>
      </c>
      <c r="L540" s="811">
        <v>14</v>
      </c>
      <c r="M540" s="811">
        <v>1322.22</v>
      </c>
      <c r="N540" s="794">
        <v>1</v>
      </c>
      <c r="O540" s="794">
        <v>94.444285714285712</v>
      </c>
      <c r="P540" s="811"/>
      <c r="Q540" s="811"/>
      <c r="R540" s="799"/>
      <c r="S540" s="812"/>
    </row>
    <row r="541" spans="1:19" ht="14.4" customHeight="1" x14ac:dyDescent="0.3">
      <c r="A541" s="793"/>
      <c r="B541" s="794" t="s">
        <v>2009</v>
      </c>
      <c r="C541" s="794" t="s">
        <v>579</v>
      </c>
      <c r="D541" s="794" t="s">
        <v>1920</v>
      </c>
      <c r="E541" s="794" t="s">
        <v>1924</v>
      </c>
      <c r="F541" s="794" t="s">
        <v>1987</v>
      </c>
      <c r="G541" s="794" t="s">
        <v>1988</v>
      </c>
      <c r="H541" s="811">
        <v>9</v>
      </c>
      <c r="I541" s="811">
        <v>870</v>
      </c>
      <c r="J541" s="794">
        <v>3</v>
      </c>
      <c r="K541" s="794">
        <v>96.666666666666671</v>
      </c>
      <c r="L541" s="811">
        <v>3</v>
      </c>
      <c r="M541" s="811">
        <v>290</v>
      </c>
      <c r="N541" s="794">
        <v>1</v>
      </c>
      <c r="O541" s="794">
        <v>96.666666666666671</v>
      </c>
      <c r="P541" s="811"/>
      <c r="Q541" s="811"/>
      <c r="R541" s="799"/>
      <c r="S541" s="812"/>
    </row>
    <row r="542" spans="1:19" ht="14.4" customHeight="1" x14ac:dyDescent="0.3">
      <c r="A542" s="793"/>
      <c r="B542" s="794" t="s">
        <v>2009</v>
      </c>
      <c r="C542" s="794" t="s">
        <v>579</v>
      </c>
      <c r="D542" s="794" t="s">
        <v>1920</v>
      </c>
      <c r="E542" s="794" t="s">
        <v>1924</v>
      </c>
      <c r="F542" s="794" t="s">
        <v>1995</v>
      </c>
      <c r="G542" s="794" t="s">
        <v>1996</v>
      </c>
      <c r="H542" s="811">
        <v>3</v>
      </c>
      <c r="I542" s="811">
        <v>350</v>
      </c>
      <c r="J542" s="794">
        <v>1.5000214288775553</v>
      </c>
      <c r="K542" s="794">
        <v>116.66666666666667</v>
      </c>
      <c r="L542" s="811">
        <v>2</v>
      </c>
      <c r="M542" s="811">
        <v>233.33</v>
      </c>
      <c r="N542" s="794">
        <v>1</v>
      </c>
      <c r="O542" s="794">
        <v>116.66500000000001</v>
      </c>
      <c r="P542" s="811"/>
      <c r="Q542" s="811"/>
      <c r="R542" s="799"/>
      <c r="S542" s="812"/>
    </row>
    <row r="543" spans="1:19" ht="14.4" customHeight="1" x14ac:dyDescent="0.3">
      <c r="A543" s="793"/>
      <c r="B543" s="794" t="s">
        <v>2009</v>
      </c>
      <c r="C543" s="794" t="s">
        <v>579</v>
      </c>
      <c r="D543" s="794" t="s">
        <v>1920</v>
      </c>
      <c r="E543" s="794" t="s">
        <v>1924</v>
      </c>
      <c r="F543" s="794" t="s">
        <v>1925</v>
      </c>
      <c r="G543" s="794" t="s">
        <v>1926</v>
      </c>
      <c r="H543" s="811">
        <v>125</v>
      </c>
      <c r="I543" s="811">
        <v>40972.22</v>
      </c>
      <c r="J543" s="794">
        <v>2.6433707376585405</v>
      </c>
      <c r="K543" s="794">
        <v>327.77776</v>
      </c>
      <c r="L543" s="811">
        <v>45</v>
      </c>
      <c r="M543" s="811">
        <v>15499.99</v>
      </c>
      <c r="N543" s="794">
        <v>1</v>
      </c>
      <c r="O543" s="794">
        <v>344.44422222222221</v>
      </c>
      <c r="P543" s="811"/>
      <c r="Q543" s="811"/>
      <c r="R543" s="799"/>
      <c r="S543" s="812"/>
    </row>
    <row r="544" spans="1:19" ht="14.4" customHeight="1" x14ac:dyDescent="0.3">
      <c r="A544" s="793"/>
      <c r="B544" s="794" t="s">
        <v>2009</v>
      </c>
      <c r="C544" s="794" t="s">
        <v>579</v>
      </c>
      <c r="D544" s="794" t="s">
        <v>1921</v>
      </c>
      <c r="E544" s="794" t="s">
        <v>1924</v>
      </c>
      <c r="F544" s="794" t="s">
        <v>1944</v>
      </c>
      <c r="G544" s="794" t="s">
        <v>1945</v>
      </c>
      <c r="H544" s="811">
        <v>14</v>
      </c>
      <c r="I544" s="811">
        <v>1088.9000000000001</v>
      </c>
      <c r="J544" s="794"/>
      <c r="K544" s="794">
        <v>77.778571428571439</v>
      </c>
      <c r="L544" s="811"/>
      <c r="M544" s="811"/>
      <c r="N544" s="794"/>
      <c r="O544" s="794"/>
      <c r="P544" s="811"/>
      <c r="Q544" s="811"/>
      <c r="R544" s="799"/>
      <c r="S544" s="812"/>
    </row>
    <row r="545" spans="1:19" ht="14.4" customHeight="1" x14ac:dyDescent="0.3">
      <c r="A545" s="793"/>
      <c r="B545" s="794" t="s">
        <v>2009</v>
      </c>
      <c r="C545" s="794" t="s">
        <v>579</v>
      </c>
      <c r="D545" s="794" t="s">
        <v>1921</v>
      </c>
      <c r="E545" s="794" t="s">
        <v>1924</v>
      </c>
      <c r="F545" s="794" t="s">
        <v>1948</v>
      </c>
      <c r="G545" s="794" t="s">
        <v>1949</v>
      </c>
      <c r="H545" s="811">
        <v>32</v>
      </c>
      <c r="I545" s="811">
        <v>3555.56</v>
      </c>
      <c r="J545" s="794"/>
      <c r="K545" s="794">
        <v>111.11125</v>
      </c>
      <c r="L545" s="811"/>
      <c r="M545" s="811"/>
      <c r="N545" s="794"/>
      <c r="O545" s="794"/>
      <c r="P545" s="811"/>
      <c r="Q545" s="811"/>
      <c r="R545" s="799"/>
      <c r="S545" s="812"/>
    </row>
    <row r="546" spans="1:19" ht="14.4" customHeight="1" x14ac:dyDescent="0.3">
      <c r="A546" s="793"/>
      <c r="B546" s="794" t="s">
        <v>2009</v>
      </c>
      <c r="C546" s="794" t="s">
        <v>579</v>
      </c>
      <c r="D546" s="794" t="s">
        <v>1921</v>
      </c>
      <c r="E546" s="794" t="s">
        <v>1924</v>
      </c>
      <c r="F546" s="794" t="s">
        <v>1952</v>
      </c>
      <c r="G546" s="794" t="s">
        <v>1953</v>
      </c>
      <c r="H546" s="811">
        <v>11</v>
      </c>
      <c r="I546" s="811">
        <v>2053.34</v>
      </c>
      <c r="J546" s="794"/>
      <c r="K546" s="794">
        <v>186.66727272727275</v>
      </c>
      <c r="L546" s="811"/>
      <c r="M546" s="811"/>
      <c r="N546" s="794"/>
      <c r="O546" s="794"/>
      <c r="P546" s="811"/>
      <c r="Q546" s="811"/>
      <c r="R546" s="799"/>
      <c r="S546" s="812"/>
    </row>
    <row r="547" spans="1:19" ht="14.4" customHeight="1" x14ac:dyDescent="0.3">
      <c r="A547" s="793"/>
      <c r="B547" s="794" t="s">
        <v>2009</v>
      </c>
      <c r="C547" s="794" t="s">
        <v>579</v>
      </c>
      <c r="D547" s="794" t="s">
        <v>1921</v>
      </c>
      <c r="E547" s="794" t="s">
        <v>1924</v>
      </c>
      <c r="F547" s="794" t="s">
        <v>1954</v>
      </c>
      <c r="G547" s="794" t="s">
        <v>1955</v>
      </c>
      <c r="H547" s="811">
        <v>17</v>
      </c>
      <c r="I547" s="811">
        <v>9916.66</v>
      </c>
      <c r="J547" s="794"/>
      <c r="K547" s="794">
        <v>583.33294117647063</v>
      </c>
      <c r="L547" s="811"/>
      <c r="M547" s="811"/>
      <c r="N547" s="794"/>
      <c r="O547" s="794"/>
      <c r="P547" s="811"/>
      <c r="Q547" s="811"/>
      <c r="R547" s="799"/>
      <c r="S547" s="812"/>
    </row>
    <row r="548" spans="1:19" ht="14.4" customHeight="1" x14ac:dyDescent="0.3">
      <c r="A548" s="793"/>
      <c r="B548" s="794" t="s">
        <v>2009</v>
      </c>
      <c r="C548" s="794" t="s">
        <v>579</v>
      </c>
      <c r="D548" s="794" t="s">
        <v>1921</v>
      </c>
      <c r="E548" s="794" t="s">
        <v>1924</v>
      </c>
      <c r="F548" s="794" t="s">
        <v>1961</v>
      </c>
      <c r="G548" s="794" t="s">
        <v>1962</v>
      </c>
      <c r="H548" s="811">
        <v>20</v>
      </c>
      <c r="I548" s="811">
        <v>1000</v>
      </c>
      <c r="J548" s="794"/>
      <c r="K548" s="794">
        <v>50</v>
      </c>
      <c r="L548" s="811"/>
      <c r="M548" s="811"/>
      <c r="N548" s="794"/>
      <c r="O548" s="794"/>
      <c r="P548" s="811"/>
      <c r="Q548" s="811"/>
      <c r="R548" s="799"/>
      <c r="S548" s="812"/>
    </row>
    <row r="549" spans="1:19" ht="14.4" customHeight="1" x14ac:dyDescent="0.3">
      <c r="A549" s="793"/>
      <c r="B549" s="794" t="s">
        <v>2009</v>
      </c>
      <c r="C549" s="794" t="s">
        <v>579</v>
      </c>
      <c r="D549" s="794" t="s">
        <v>1921</v>
      </c>
      <c r="E549" s="794" t="s">
        <v>1924</v>
      </c>
      <c r="F549" s="794" t="s">
        <v>2010</v>
      </c>
      <c r="G549" s="794" t="s">
        <v>2011</v>
      </c>
      <c r="H549" s="811">
        <v>2</v>
      </c>
      <c r="I549" s="811">
        <v>0</v>
      </c>
      <c r="J549" s="794"/>
      <c r="K549" s="794">
        <v>0</v>
      </c>
      <c r="L549" s="811"/>
      <c r="M549" s="811"/>
      <c r="N549" s="794"/>
      <c r="O549" s="794"/>
      <c r="P549" s="811"/>
      <c r="Q549" s="811"/>
      <c r="R549" s="799"/>
      <c r="S549" s="812"/>
    </row>
    <row r="550" spans="1:19" ht="14.4" customHeight="1" x14ac:dyDescent="0.3">
      <c r="A550" s="793"/>
      <c r="B550" s="794" t="s">
        <v>2009</v>
      </c>
      <c r="C550" s="794" t="s">
        <v>579</v>
      </c>
      <c r="D550" s="794" t="s">
        <v>1921</v>
      </c>
      <c r="E550" s="794" t="s">
        <v>1924</v>
      </c>
      <c r="F550" s="794" t="s">
        <v>1975</v>
      </c>
      <c r="G550" s="794" t="s">
        <v>1976</v>
      </c>
      <c r="H550" s="811">
        <v>106</v>
      </c>
      <c r="I550" s="811">
        <v>0</v>
      </c>
      <c r="J550" s="794"/>
      <c r="K550" s="794">
        <v>0</v>
      </c>
      <c r="L550" s="811"/>
      <c r="M550" s="811"/>
      <c r="N550" s="794"/>
      <c r="O550" s="794"/>
      <c r="P550" s="811"/>
      <c r="Q550" s="811"/>
      <c r="R550" s="799"/>
      <c r="S550" s="812"/>
    </row>
    <row r="551" spans="1:19" ht="14.4" customHeight="1" x14ac:dyDescent="0.3">
      <c r="A551" s="793"/>
      <c r="B551" s="794" t="s">
        <v>2009</v>
      </c>
      <c r="C551" s="794" t="s">
        <v>579</v>
      </c>
      <c r="D551" s="794" t="s">
        <v>1921</v>
      </c>
      <c r="E551" s="794" t="s">
        <v>1924</v>
      </c>
      <c r="F551" s="794" t="s">
        <v>1983</v>
      </c>
      <c r="G551" s="794" t="s">
        <v>1984</v>
      </c>
      <c r="H551" s="811">
        <v>42</v>
      </c>
      <c r="I551" s="811">
        <v>3733.3300000000004</v>
      </c>
      <c r="J551" s="794"/>
      <c r="K551" s="794">
        <v>88.888809523809527</v>
      </c>
      <c r="L551" s="811"/>
      <c r="M551" s="811"/>
      <c r="N551" s="794"/>
      <c r="O551" s="794"/>
      <c r="P551" s="811"/>
      <c r="Q551" s="811"/>
      <c r="R551" s="799"/>
      <c r="S551" s="812"/>
    </row>
    <row r="552" spans="1:19" ht="14.4" customHeight="1" x14ac:dyDescent="0.3">
      <c r="A552" s="793"/>
      <c r="B552" s="794" t="s">
        <v>2009</v>
      </c>
      <c r="C552" s="794" t="s">
        <v>579</v>
      </c>
      <c r="D552" s="794" t="s">
        <v>1921</v>
      </c>
      <c r="E552" s="794" t="s">
        <v>1924</v>
      </c>
      <c r="F552" s="794" t="s">
        <v>1987</v>
      </c>
      <c r="G552" s="794" t="s">
        <v>1988</v>
      </c>
      <c r="H552" s="811">
        <v>9</v>
      </c>
      <c r="I552" s="811">
        <v>869.99999999999989</v>
      </c>
      <c r="J552" s="794"/>
      <c r="K552" s="794">
        <v>96.666666666666657</v>
      </c>
      <c r="L552" s="811"/>
      <c r="M552" s="811"/>
      <c r="N552" s="794"/>
      <c r="O552" s="794"/>
      <c r="P552" s="811"/>
      <c r="Q552" s="811"/>
      <c r="R552" s="799"/>
      <c r="S552" s="812"/>
    </row>
    <row r="553" spans="1:19" ht="14.4" customHeight="1" x14ac:dyDescent="0.3">
      <c r="A553" s="793"/>
      <c r="B553" s="794" t="s">
        <v>2009</v>
      </c>
      <c r="C553" s="794" t="s">
        <v>579</v>
      </c>
      <c r="D553" s="794" t="s">
        <v>1921</v>
      </c>
      <c r="E553" s="794" t="s">
        <v>1924</v>
      </c>
      <c r="F553" s="794" t="s">
        <v>1991</v>
      </c>
      <c r="G553" s="794" t="s">
        <v>1992</v>
      </c>
      <c r="H553" s="811">
        <v>1</v>
      </c>
      <c r="I553" s="811">
        <v>1283.33</v>
      </c>
      <c r="J553" s="794"/>
      <c r="K553" s="794">
        <v>1283.33</v>
      </c>
      <c r="L553" s="811"/>
      <c r="M553" s="811"/>
      <c r="N553" s="794"/>
      <c r="O553" s="794"/>
      <c r="P553" s="811"/>
      <c r="Q553" s="811"/>
      <c r="R553" s="799"/>
      <c r="S553" s="812"/>
    </row>
    <row r="554" spans="1:19" ht="14.4" customHeight="1" x14ac:dyDescent="0.3">
      <c r="A554" s="793"/>
      <c r="B554" s="794" t="s">
        <v>2009</v>
      </c>
      <c r="C554" s="794" t="s">
        <v>579</v>
      </c>
      <c r="D554" s="794" t="s">
        <v>1921</v>
      </c>
      <c r="E554" s="794" t="s">
        <v>1924</v>
      </c>
      <c r="F554" s="794" t="s">
        <v>1995</v>
      </c>
      <c r="G554" s="794" t="s">
        <v>1996</v>
      </c>
      <c r="H554" s="811">
        <v>12</v>
      </c>
      <c r="I554" s="811">
        <v>1400</v>
      </c>
      <c r="J554" s="794"/>
      <c r="K554" s="794">
        <v>116.66666666666667</v>
      </c>
      <c r="L554" s="811"/>
      <c r="M554" s="811"/>
      <c r="N554" s="794"/>
      <c r="O554" s="794"/>
      <c r="P554" s="811"/>
      <c r="Q554" s="811"/>
      <c r="R554" s="799"/>
      <c r="S554" s="812"/>
    </row>
    <row r="555" spans="1:19" ht="14.4" customHeight="1" x14ac:dyDescent="0.3">
      <c r="A555" s="793"/>
      <c r="B555" s="794" t="s">
        <v>2009</v>
      </c>
      <c r="C555" s="794" t="s">
        <v>579</v>
      </c>
      <c r="D555" s="794" t="s">
        <v>1921</v>
      </c>
      <c r="E555" s="794" t="s">
        <v>1924</v>
      </c>
      <c r="F555" s="794" t="s">
        <v>1925</v>
      </c>
      <c r="G555" s="794" t="s">
        <v>1926</v>
      </c>
      <c r="H555" s="811">
        <v>113</v>
      </c>
      <c r="I555" s="811">
        <v>37038.9</v>
      </c>
      <c r="J555" s="794"/>
      <c r="K555" s="794">
        <v>327.7778761061947</v>
      </c>
      <c r="L555" s="811"/>
      <c r="M555" s="811"/>
      <c r="N555" s="794"/>
      <c r="O555" s="794"/>
      <c r="P555" s="811"/>
      <c r="Q555" s="811"/>
      <c r="R555" s="799"/>
      <c r="S555" s="812"/>
    </row>
    <row r="556" spans="1:19" ht="14.4" customHeight="1" x14ac:dyDescent="0.3">
      <c r="A556" s="793" t="s">
        <v>2012</v>
      </c>
      <c r="B556" s="794" t="s">
        <v>2013</v>
      </c>
      <c r="C556" s="794" t="s">
        <v>576</v>
      </c>
      <c r="D556" s="794" t="s">
        <v>1907</v>
      </c>
      <c r="E556" s="794" t="s">
        <v>2014</v>
      </c>
      <c r="F556" s="794" t="s">
        <v>2015</v>
      </c>
      <c r="G556" s="794" t="s">
        <v>1007</v>
      </c>
      <c r="H556" s="811">
        <v>1</v>
      </c>
      <c r="I556" s="811">
        <v>21.13</v>
      </c>
      <c r="J556" s="794">
        <v>0.33333333333333331</v>
      </c>
      <c r="K556" s="794">
        <v>21.13</v>
      </c>
      <c r="L556" s="811">
        <v>3</v>
      </c>
      <c r="M556" s="811">
        <v>63.39</v>
      </c>
      <c r="N556" s="794">
        <v>1</v>
      </c>
      <c r="O556" s="794">
        <v>21.13</v>
      </c>
      <c r="P556" s="811">
        <v>2</v>
      </c>
      <c r="Q556" s="811">
        <v>33.6</v>
      </c>
      <c r="R556" s="799">
        <v>0.53005205868433514</v>
      </c>
      <c r="S556" s="812">
        <v>16.8</v>
      </c>
    </row>
    <row r="557" spans="1:19" ht="14.4" customHeight="1" x14ac:dyDescent="0.3">
      <c r="A557" s="793" t="s">
        <v>2012</v>
      </c>
      <c r="B557" s="794" t="s">
        <v>2013</v>
      </c>
      <c r="C557" s="794" t="s">
        <v>576</v>
      </c>
      <c r="D557" s="794" t="s">
        <v>1907</v>
      </c>
      <c r="E557" s="794" t="s">
        <v>2014</v>
      </c>
      <c r="F557" s="794" t="s">
        <v>2016</v>
      </c>
      <c r="G557" s="794" t="s">
        <v>746</v>
      </c>
      <c r="H557" s="811"/>
      <c r="I557" s="811"/>
      <c r="J557" s="794"/>
      <c r="K557" s="794"/>
      <c r="L557" s="811"/>
      <c r="M557" s="811"/>
      <c r="N557" s="794"/>
      <c r="O557" s="794"/>
      <c r="P557" s="811">
        <v>0.3</v>
      </c>
      <c r="Q557" s="811">
        <v>40.659999999999997</v>
      </c>
      <c r="R557" s="799"/>
      <c r="S557" s="812">
        <v>135.53333333333333</v>
      </c>
    </row>
    <row r="558" spans="1:19" ht="14.4" customHeight="1" x14ac:dyDescent="0.3">
      <c r="A558" s="793" t="s">
        <v>2012</v>
      </c>
      <c r="B558" s="794" t="s">
        <v>2013</v>
      </c>
      <c r="C558" s="794" t="s">
        <v>576</v>
      </c>
      <c r="D558" s="794" t="s">
        <v>1907</v>
      </c>
      <c r="E558" s="794" t="s">
        <v>1924</v>
      </c>
      <c r="F558" s="794" t="s">
        <v>2017</v>
      </c>
      <c r="G558" s="794" t="s">
        <v>2018</v>
      </c>
      <c r="H558" s="811"/>
      <c r="I558" s="811"/>
      <c r="J558" s="794"/>
      <c r="K558" s="794"/>
      <c r="L558" s="811"/>
      <c r="M558" s="811"/>
      <c r="N558" s="794"/>
      <c r="O558" s="794"/>
      <c r="P558" s="811">
        <v>1</v>
      </c>
      <c r="Q558" s="811">
        <v>751</v>
      </c>
      <c r="R558" s="799"/>
      <c r="S558" s="812">
        <v>751</v>
      </c>
    </row>
    <row r="559" spans="1:19" ht="14.4" customHeight="1" x14ac:dyDescent="0.3">
      <c r="A559" s="793" t="s">
        <v>2012</v>
      </c>
      <c r="B559" s="794" t="s">
        <v>2013</v>
      </c>
      <c r="C559" s="794" t="s">
        <v>576</v>
      </c>
      <c r="D559" s="794" t="s">
        <v>1907</v>
      </c>
      <c r="E559" s="794" t="s">
        <v>1924</v>
      </c>
      <c r="F559" s="794" t="s">
        <v>2019</v>
      </c>
      <c r="G559" s="794" t="s">
        <v>2020</v>
      </c>
      <c r="H559" s="811">
        <v>2</v>
      </c>
      <c r="I559" s="811">
        <v>712</v>
      </c>
      <c r="J559" s="794">
        <v>0.93931398416886547</v>
      </c>
      <c r="K559" s="794">
        <v>356</v>
      </c>
      <c r="L559" s="811">
        <v>2</v>
      </c>
      <c r="M559" s="811">
        <v>758</v>
      </c>
      <c r="N559" s="794">
        <v>1</v>
      </c>
      <c r="O559" s="794">
        <v>379</v>
      </c>
      <c r="P559" s="811"/>
      <c r="Q559" s="811"/>
      <c r="R559" s="799"/>
      <c r="S559" s="812"/>
    </row>
    <row r="560" spans="1:19" ht="14.4" customHeight="1" x14ac:dyDescent="0.3">
      <c r="A560" s="793" t="s">
        <v>2012</v>
      </c>
      <c r="B560" s="794" t="s">
        <v>2013</v>
      </c>
      <c r="C560" s="794" t="s">
        <v>576</v>
      </c>
      <c r="D560" s="794" t="s">
        <v>1907</v>
      </c>
      <c r="E560" s="794" t="s">
        <v>1924</v>
      </c>
      <c r="F560" s="794" t="s">
        <v>2021</v>
      </c>
      <c r="G560" s="794" t="s">
        <v>2022</v>
      </c>
      <c r="H560" s="811">
        <v>1</v>
      </c>
      <c r="I560" s="811">
        <v>155</v>
      </c>
      <c r="J560" s="794"/>
      <c r="K560" s="794">
        <v>155</v>
      </c>
      <c r="L560" s="811"/>
      <c r="M560" s="811"/>
      <c r="N560" s="794"/>
      <c r="O560" s="794"/>
      <c r="P560" s="811"/>
      <c r="Q560" s="811"/>
      <c r="R560" s="799"/>
      <c r="S560" s="812"/>
    </row>
    <row r="561" spans="1:19" ht="14.4" customHeight="1" x14ac:dyDescent="0.3">
      <c r="A561" s="793" t="s">
        <v>2012</v>
      </c>
      <c r="B561" s="794" t="s">
        <v>2013</v>
      </c>
      <c r="C561" s="794" t="s">
        <v>576</v>
      </c>
      <c r="D561" s="794" t="s">
        <v>1907</v>
      </c>
      <c r="E561" s="794" t="s">
        <v>1924</v>
      </c>
      <c r="F561" s="794" t="s">
        <v>2023</v>
      </c>
      <c r="G561" s="794" t="s">
        <v>2024</v>
      </c>
      <c r="H561" s="811">
        <v>51</v>
      </c>
      <c r="I561" s="811">
        <v>4131</v>
      </c>
      <c r="J561" s="794">
        <v>0.85812214374740337</v>
      </c>
      <c r="K561" s="794">
        <v>81</v>
      </c>
      <c r="L561" s="811">
        <v>58</v>
      </c>
      <c r="M561" s="811">
        <v>4814</v>
      </c>
      <c r="N561" s="794">
        <v>1</v>
      </c>
      <c r="O561" s="794">
        <v>83</v>
      </c>
      <c r="P561" s="811">
        <v>55</v>
      </c>
      <c r="Q561" s="811">
        <v>4565</v>
      </c>
      <c r="R561" s="799">
        <v>0.94827586206896552</v>
      </c>
      <c r="S561" s="812">
        <v>83</v>
      </c>
    </row>
    <row r="562" spans="1:19" ht="14.4" customHeight="1" x14ac:dyDescent="0.3">
      <c r="A562" s="793" t="s">
        <v>2012</v>
      </c>
      <c r="B562" s="794" t="s">
        <v>2013</v>
      </c>
      <c r="C562" s="794" t="s">
        <v>576</v>
      </c>
      <c r="D562" s="794" t="s">
        <v>1907</v>
      </c>
      <c r="E562" s="794" t="s">
        <v>1924</v>
      </c>
      <c r="F562" s="794" t="s">
        <v>2025</v>
      </c>
      <c r="G562" s="794" t="s">
        <v>2026</v>
      </c>
      <c r="H562" s="811">
        <v>126</v>
      </c>
      <c r="I562" s="811">
        <v>4410</v>
      </c>
      <c r="J562" s="794">
        <v>0.80533235938641345</v>
      </c>
      <c r="K562" s="794">
        <v>35</v>
      </c>
      <c r="L562" s="811">
        <v>148</v>
      </c>
      <c r="M562" s="811">
        <v>5476</v>
      </c>
      <c r="N562" s="794">
        <v>1</v>
      </c>
      <c r="O562" s="794">
        <v>37</v>
      </c>
      <c r="P562" s="811">
        <v>155</v>
      </c>
      <c r="Q562" s="811">
        <v>5735</v>
      </c>
      <c r="R562" s="799">
        <v>1.0472972972972974</v>
      </c>
      <c r="S562" s="812">
        <v>37</v>
      </c>
    </row>
    <row r="563" spans="1:19" ht="14.4" customHeight="1" x14ac:dyDescent="0.3">
      <c r="A563" s="793" t="s">
        <v>2012</v>
      </c>
      <c r="B563" s="794" t="s">
        <v>2013</v>
      </c>
      <c r="C563" s="794" t="s">
        <v>576</v>
      </c>
      <c r="D563" s="794" t="s">
        <v>1907</v>
      </c>
      <c r="E563" s="794" t="s">
        <v>1924</v>
      </c>
      <c r="F563" s="794" t="s">
        <v>2027</v>
      </c>
      <c r="G563" s="794" t="s">
        <v>2028</v>
      </c>
      <c r="H563" s="811">
        <v>1</v>
      </c>
      <c r="I563" s="811">
        <v>1012</v>
      </c>
      <c r="J563" s="794"/>
      <c r="K563" s="794">
        <v>1012</v>
      </c>
      <c r="L563" s="811"/>
      <c r="M563" s="811"/>
      <c r="N563" s="794"/>
      <c r="O563" s="794"/>
      <c r="P563" s="811">
        <v>3</v>
      </c>
      <c r="Q563" s="811">
        <v>3096</v>
      </c>
      <c r="R563" s="799"/>
      <c r="S563" s="812">
        <v>1032</v>
      </c>
    </row>
    <row r="564" spans="1:19" ht="14.4" customHeight="1" x14ac:dyDescent="0.3">
      <c r="A564" s="793" t="s">
        <v>2012</v>
      </c>
      <c r="B564" s="794" t="s">
        <v>2013</v>
      </c>
      <c r="C564" s="794" t="s">
        <v>576</v>
      </c>
      <c r="D564" s="794" t="s">
        <v>1907</v>
      </c>
      <c r="E564" s="794" t="s">
        <v>1924</v>
      </c>
      <c r="F564" s="794" t="s">
        <v>2029</v>
      </c>
      <c r="G564" s="794" t="s">
        <v>2030</v>
      </c>
      <c r="H564" s="811">
        <v>67</v>
      </c>
      <c r="I564" s="811">
        <v>7906</v>
      </c>
      <c r="J564" s="794">
        <v>0.6746885133981908</v>
      </c>
      <c r="K564" s="794">
        <v>118</v>
      </c>
      <c r="L564" s="811">
        <v>93</v>
      </c>
      <c r="M564" s="811">
        <v>11718</v>
      </c>
      <c r="N564" s="794">
        <v>1</v>
      </c>
      <c r="O564" s="794">
        <v>126</v>
      </c>
      <c r="P564" s="811">
        <v>87</v>
      </c>
      <c r="Q564" s="811">
        <v>10962</v>
      </c>
      <c r="R564" s="799">
        <v>0.93548387096774188</v>
      </c>
      <c r="S564" s="812">
        <v>126</v>
      </c>
    </row>
    <row r="565" spans="1:19" ht="14.4" customHeight="1" x14ac:dyDescent="0.3">
      <c r="A565" s="793" t="s">
        <v>2012</v>
      </c>
      <c r="B565" s="794" t="s">
        <v>2013</v>
      </c>
      <c r="C565" s="794" t="s">
        <v>576</v>
      </c>
      <c r="D565" s="794" t="s">
        <v>1907</v>
      </c>
      <c r="E565" s="794" t="s">
        <v>1924</v>
      </c>
      <c r="F565" s="794" t="s">
        <v>1971</v>
      </c>
      <c r="G565" s="794" t="s">
        <v>1972</v>
      </c>
      <c r="H565" s="811">
        <v>64</v>
      </c>
      <c r="I565" s="811">
        <v>0</v>
      </c>
      <c r="J565" s="794">
        <v>0</v>
      </c>
      <c r="K565" s="794">
        <v>0</v>
      </c>
      <c r="L565" s="811">
        <v>92</v>
      </c>
      <c r="M565" s="811">
        <v>3066.67</v>
      </c>
      <c r="N565" s="794">
        <v>1</v>
      </c>
      <c r="O565" s="794">
        <v>33.333369565217389</v>
      </c>
      <c r="P565" s="811">
        <v>85</v>
      </c>
      <c r="Q565" s="811">
        <v>2833.33</v>
      </c>
      <c r="R565" s="799">
        <v>0.92391095227070397</v>
      </c>
      <c r="S565" s="812">
        <v>33.333294117647057</v>
      </c>
    </row>
    <row r="566" spans="1:19" ht="14.4" customHeight="1" x14ac:dyDescent="0.3">
      <c r="A566" s="793" t="s">
        <v>2012</v>
      </c>
      <c r="B566" s="794" t="s">
        <v>2013</v>
      </c>
      <c r="C566" s="794" t="s">
        <v>576</v>
      </c>
      <c r="D566" s="794" t="s">
        <v>1907</v>
      </c>
      <c r="E566" s="794" t="s">
        <v>1924</v>
      </c>
      <c r="F566" s="794" t="s">
        <v>2031</v>
      </c>
      <c r="G566" s="794" t="s">
        <v>2032</v>
      </c>
      <c r="H566" s="811">
        <v>9</v>
      </c>
      <c r="I566" s="811">
        <v>324</v>
      </c>
      <c r="J566" s="794">
        <v>1.7513513513513514</v>
      </c>
      <c r="K566" s="794">
        <v>36</v>
      </c>
      <c r="L566" s="811">
        <v>5</v>
      </c>
      <c r="M566" s="811">
        <v>185</v>
      </c>
      <c r="N566" s="794">
        <v>1</v>
      </c>
      <c r="O566" s="794">
        <v>37</v>
      </c>
      <c r="P566" s="811">
        <v>9</v>
      </c>
      <c r="Q566" s="811">
        <v>333</v>
      </c>
      <c r="R566" s="799">
        <v>1.8</v>
      </c>
      <c r="S566" s="812">
        <v>37</v>
      </c>
    </row>
    <row r="567" spans="1:19" ht="14.4" customHeight="1" x14ac:dyDescent="0.3">
      <c r="A567" s="793" t="s">
        <v>2012</v>
      </c>
      <c r="B567" s="794" t="s">
        <v>2013</v>
      </c>
      <c r="C567" s="794" t="s">
        <v>576</v>
      </c>
      <c r="D567" s="794" t="s">
        <v>1907</v>
      </c>
      <c r="E567" s="794" t="s">
        <v>1924</v>
      </c>
      <c r="F567" s="794" t="s">
        <v>2033</v>
      </c>
      <c r="G567" s="794" t="s">
        <v>2034</v>
      </c>
      <c r="H567" s="811">
        <v>2</v>
      </c>
      <c r="I567" s="811">
        <v>164</v>
      </c>
      <c r="J567" s="794"/>
      <c r="K567" s="794">
        <v>82</v>
      </c>
      <c r="L567" s="811"/>
      <c r="M567" s="811"/>
      <c r="N567" s="794"/>
      <c r="O567" s="794"/>
      <c r="P567" s="811">
        <v>1</v>
      </c>
      <c r="Q567" s="811">
        <v>86</v>
      </c>
      <c r="R567" s="799"/>
      <c r="S567" s="812">
        <v>86</v>
      </c>
    </row>
    <row r="568" spans="1:19" ht="14.4" customHeight="1" x14ac:dyDescent="0.3">
      <c r="A568" s="793" t="s">
        <v>2012</v>
      </c>
      <c r="B568" s="794" t="s">
        <v>2013</v>
      </c>
      <c r="C568" s="794" t="s">
        <v>576</v>
      </c>
      <c r="D568" s="794" t="s">
        <v>1907</v>
      </c>
      <c r="E568" s="794" t="s">
        <v>1924</v>
      </c>
      <c r="F568" s="794" t="s">
        <v>2035</v>
      </c>
      <c r="G568" s="794" t="s">
        <v>2036</v>
      </c>
      <c r="H568" s="811">
        <v>4</v>
      </c>
      <c r="I568" s="811">
        <v>124</v>
      </c>
      <c r="J568" s="794">
        <v>0.35227272727272729</v>
      </c>
      <c r="K568" s="794">
        <v>31</v>
      </c>
      <c r="L568" s="811">
        <v>11</v>
      </c>
      <c r="M568" s="811">
        <v>352</v>
      </c>
      <c r="N568" s="794">
        <v>1</v>
      </c>
      <c r="O568" s="794">
        <v>32</v>
      </c>
      <c r="P568" s="811">
        <v>10</v>
      </c>
      <c r="Q568" s="811">
        <v>320</v>
      </c>
      <c r="R568" s="799">
        <v>0.90909090909090906</v>
      </c>
      <c r="S568" s="812">
        <v>32</v>
      </c>
    </row>
    <row r="569" spans="1:19" ht="14.4" customHeight="1" x14ac:dyDescent="0.3">
      <c r="A569" s="793" t="s">
        <v>2012</v>
      </c>
      <c r="B569" s="794" t="s">
        <v>2013</v>
      </c>
      <c r="C569" s="794" t="s">
        <v>576</v>
      </c>
      <c r="D569" s="794" t="s">
        <v>1907</v>
      </c>
      <c r="E569" s="794" t="s">
        <v>1924</v>
      </c>
      <c r="F569" s="794" t="s">
        <v>2037</v>
      </c>
      <c r="G569" s="794" t="s">
        <v>2038</v>
      </c>
      <c r="H569" s="811"/>
      <c r="I569" s="811"/>
      <c r="J569" s="794"/>
      <c r="K569" s="794"/>
      <c r="L569" s="811"/>
      <c r="M569" s="811"/>
      <c r="N569" s="794"/>
      <c r="O569" s="794"/>
      <c r="P569" s="811">
        <v>2</v>
      </c>
      <c r="Q569" s="811">
        <v>246</v>
      </c>
      <c r="R569" s="799"/>
      <c r="S569" s="812">
        <v>123</v>
      </c>
    </row>
    <row r="570" spans="1:19" ht="14.4" customHeight="1" x14ac:dyDescent="0.3">
      <c r="A570" s="793" t="s">
        <v>2012</v>
      </c>
      <c r="B570" s="794" t="s">
        <v>2013</v>
      </c>
      <c r="C570" s="794" t="s">
        <v>576</v>
      </c>
      <c r="D570" s="794" t="s">
        <v>1907</v>
      </c>
      <c r="E570" s="794" t="s">
        <v>1924</v>
      </c>
      <c r="F570" s="794" t="s">
        <v>2039</v>
      </c>
      <c r="G570" s="794" t="s">
        <v>2040</v>
      </c>
      <c r="H570" s="811"/>
      <c r="I570" s="811"/>
      <c r="J570" s="794"/>
      <c r="K570" s="794"/>
      <c r="L570" s="811">
        <v>1</v>
      </c>
      <c r="M570" s="811">
        <v>59</v>
      </c>
      <c r="N570" s="794">
        <v>1</v>
      </c>
      <c r="O570" s="794">
        <v>59</v>
      </c>
      <c r="P570" s="811"/>
      <c r="Q570" s="811"/>
      <c r="R570" s="799"/>
      <c r="S570" s="812"/>
    </row>
    <row r="571" spans="1:19" ht="14.4" customHeight="1" x14ac:dyDescent="0.3">
      <c r="A571" s="793" t="s">
        <v>2012</v>
      </c>
      <c r="B571" s="794" t="s">
        <v>2013</v>
      </c>
      <c r="C571" s="794" t="s">
        <v>576</v>
      </c>
      <c r="D571" s="794" t="s">
        <v>1907</v>
      </c>
      <c r="E571" s="794" t="s">
        <v>1924</v>
      </c>
      <c r="F571" s="794" t="s">
        <v>2041</v>
      </c>
      <c r="G571" s="794" t="s">
        <v>2042</v>
      </c>
      <c r="H571" s="811">
        <v>6</v>
      </c>
      <c r="I571" s="811">
        <v>1902</v>
      </c>
      <c r="J571" s="794">
        <v>1.9039039039039038</v>
      </c>
      <c r="K571" s="794">
        <v>317</v>
      </c>
      <c r="L571" s="811">
        <v>3</v>
      </c>
      <c r="M571" s="811">
        <v>999</v>
      </c>
      <c r="N571" s="794">
        <v>1</v>
      </c>
      <c r="O571" s="794">
        <v>333</v>
      </c>
      <c r="P571" s="811">
        <v>5</v>
      </c>
      <c r="Q571" s="811">
        <v>1670</v>
      </c>
      <c r="R571" s="799">
        <v>1.6716716716716717</v>
      </c>
      <c r="S571" s="812">
        <v>334</v>
      </c>
    </row>
    <row r="572" spans="1:19" ht="14.4" customHeight="1" x14ac:dyDescent="0.3">
      <c r="A572" s="793" t="s">
        <v>2012</v>
      </c>
      <c r="B572" s="794" t="s">
        <v>2013</v>
      </c>
      <c r="C572" s="794" t="s">
        <v>576</v>
      </c>
      <c r="D572" s="794" t="s">
        <v>1907</v>
      </c>
      <c r="E572" s="794" t="s">
        <v>1924</v>
      </c>
      <c r="F572" s="794" t="s">
        <v>2043</v>
      </c>
      <c r="G572" s="794" t="s">
        <v>2044</v>
      </c>
      <c r="H572" s="811"/>
      <c r="I572" s="811"/>
      <c r="J572" s="794"/>
      <c r="K572" s="794"/>
      <c r="L572" s="811">
        <v>2</v>
      </c>
      <c r="M572" s="811">
        <v>620</v>
      </c>
      <c r="N572" s="794">
        <v>1</v>
      </c>
      <c r="O572" s="794">
        <v>310</v>
      </c>
      <c r="P572" s="811">
        <v>4</v>
      </c>
      <c r="Q572" s="811">
        <v>1240</v>
      </c>
      <c r="R572" s="799">
        <v>2</v>
      </c>
      <c r="S572" s="812">
        <v>310</v>
      </c>
    </row>
    <row r="573" spans="1:19" ht="14.4" customHeight="1" x14ac:dyDescent="0.3">
      <c r="A573" s="793" t="s">
        <v>2012</v>
      </c>
      <c r="B573" s="794" t="s">
        <v>2013</v>
      </c>
      <c r="C573" s="794" t="s">
        <v>576</v>
      </c>
      <c r="D573" s="794" t="s">
        <v>1170</v>
      </c>
      <c r="E573" s="794" t="s">
        <v>1924</v>
      </c>
      <c r="F573" s="794" t="s">
        <v>2025</v>
      </c>
      <c r="G573" s="794" t="s">
        <v>2026</v>
      </c>
      <c r="H573" s="811"/>
      <c r="I573" s="811"/>
      <c r="J573" s="794"/>
      <c r="K573" s="794"/>
      <c r="L573" s="811">
        <v>1</v>
      </c>
      <c r="M573" s="811">
        <v>37</v>
      </c>
      <c r="N573" s="794">
        <v>1</v>
      </c>
      <c r="O573" s="794">
        <v>37</v>
      </c>
      <c r="P573" s="811"/>
      <c r="Q573" s="811"/>
      <c r="R573" s="799"/>
      <c r="S573" s="812"/>
    </row>
    <row r="574" spans="1:19" ht="14.4" customHeight="1" x14ac:dyDescent="0.3">
      <c r="A574" s="793" t="s">
        <v>2012</v>
      </c>
      <c r="B574" s="794" t="s">
        <v>2013</v>
      </c>
      <c r="C574" s="794" t="s">
        <v>1909</v>
      </c>
      <c r="D574" s="794" t="s">
        <v>1907</v>
      </c>
      <c r="E574" s="794" t="s">
        <v>2014</v>
      </c>
      <c r="F574" s="794" t="s">
        <v>2016</v>
      </c>
      <c r="G574" s="794" t="s">
        <v>746</v>
      </c>
      <c r="H574" s="811">
        <v>0.4</v>
      </c>
      <c r="I574" s="811">
        <v>54.21</v>
      </c>
      <c r="J574" s="794">
        <v>0.66670766203419007</v>
      </c>
      <c r="K574" s="794">
        <v>135.52500000000001</v>
      </c>
      <c r="L574" s="811">
        <v>0.6</v>
      </c>
      <c r="M574" s="811">
        <v>81.31</v>
      </c>
      <c r="N574" s="794">
        <v>1</v>
      </c>
      <c r="O574" s="794">
        <v>135.51666666666668</v>
      </c>
      <c r="P574" s="811">
        <v>0.3</v>
      </c>
      <c r="Q574" s="811">
        <v>40.65</v>
      </c>
      <c r="R574" s="799">
        <v>0.49993850694871478</v>
      </c>
      <c r="S574" s="812">
        <v>135.5</v>
      </c>
    </row>
    <row r="575" spans="1:19" ht="14.4" customHeight="1" x14ac:dyDescent="0.3">
      <c r="A575" s="793" t="s">
        <v>2012</v>
      </c>
      <c r="B575" s="794" t="s">
        <v>2013</v>
      </c>
      <c r="C575" s="794" t="s">
        <v>1909</v>
      </c>
      <c r="D575" s="794" t="s">
        <v>1907</v>
      </c>
      <c r="E575" s="794" t="s">
        <v>1924</v>
      </c>
      <c r="F575" s="794" t="s">
        <v>2017</v>
      </c>
      <c r="G575" s="794" t="s">
        <v>2018</v>
      </c>
      <c r="H575" s="811"/>
      <c r="I575" s="811"/>
      <c r="J575" s="794"/>
      <c r="K575" s="794"/>
      <c r="L575" s="811"/>
      <c r="M575" s="811"/>
      <c r="N575" s="794"/>
      <c r="O575" s="794"/>
      <c r="P575" s="811">
        <v>1</v>
      </c>
      <c r="Q575" s="811">
        <v>751</v>
      </c>
      <c r="R575" s="799"/>
      <c r="S575" s="812">
        <v>751</v>
      </c>
    </row>
    <row r="576" spans="1:19" ht="14.4" customHeight="1" x14ac:dyDescent="0.3">
      <c r="A576" s="793" t="s">
        <v>2012</v>
      </c>
      <c r="B576" s="794" t="s">
        <v>2013</v>
      </c>
      <c r="C576" s="794" t="s">
        <v>1909</v>
      </c>
      <c r="D576" s="794" t="s">
        <v>1907</v>
      </c>
      <c r="E576" s="794" t="s">
        <v>1924</v>
      </c>
      <c r="F576" s="794" t="s">
        <v>2045</v>
      </c>
      <c r="G576" s="794" t="s">
        <v>2046</v>
      </c>
      <c r="H576" s="811"/>
      <c r="I576" s="811"/>
      <c r="J576" s="794"/>
      <c r="K576" s="794"/>
      <c r="L576" s="811"/>
      <c r="M576" s="811"/>
      <c r="N576" s="794"/>
      <c r="O576" s="794"/>
      <c r="P576" s="811">
        <v>1</v>
      </c>
      <c r="Q576" s="811">
        <v>1914</v>
      </c>
      <c r="R576" s="799"/>
      <c r="S576" s="812">
        <v>1914</v>
      </c>
    </row>
    <row r="577" spans="1:19" ht="14.4" customHeight="1" x14ac:dyDescent="0.3">
      <c r="A577" s="793" t="s">
        <v>2012</v>
      </c>
      <c r="B577" s="794" t="s">
        <v>2013</v>
      </c>
      <c r="C577" s="794" t="s">
        <v>1909</v>
      </c>
      <c r="D577" s="794" t="s">
        <v>1907</v>
      </c>
      <c r="E577" s="794" t="s">
        <v>1924</v>
      </c>
      <c r="F577" s="794" t="s">
        <v>2025</v>
      </c>
      <c r="G577" s="794" t="s">
        <v>2026</v>
      </c>
      <c r="H577" s="811"/>
      <c r="I577" s="811"/>
      <c r="J577" s="794"/>
      <c r="K577" s="794"/>
      <c r="L577" s="811">
        <v>2</v>
      </c>
      <c r="M577" s="811">
        <v>74</v>
      </c>
      <c r="N577" s="794">
        <v>1</v>
      </c>
      <c r="O577" s="794">
        <v>37</v>
      </c>
      <c r="P577" s="811">
        <v>4</v>
      </c>
      <c r="Q577" s="811">
        <v>148</v>
      </c>
      <c r="R577" s="799">
        <v>2</v>
      </c>
      <c r="S577" s="812">
        <v>37</v>
      </c>
    </row>
    <row r="578" spans="1:19" ht="14.4" customHeight="1" x14ac:dyDescent="0.3">
      <c r="A578" s="793" t="s">
        <v>2012</v>
      </c>
      <c r="B578" s="794" t="s">
        <v>2013</v>
      </c>
      <c r="C578" s="794" t="s">
        <v>1909</v>
      </c>
      <c r="D578" s="794" t="s">
        <v>1907</v>
      </c>
      <c r="E578" s="794" t="s">
        <v>1924</v>
      </c>
      <c r="F578" s="794" t="s">
        <v>2027</v>
      </c>
      <c r="G578" s="794" t="s">
        <v>2028</v>
      </c>
      <c r="H578" s="811">
        <v>18</v>
      </c>
      <c r="I578" s="811">
        <v>18216</v>
      </c>
      <c r="J578" s="794">
        <v>1.0393107776573287</v>
      </c>
      <c r="K578" s="794">
        <v>1012</v>
      </c>
      <c r="L578" s="811">
        <v>17</v>
      </c>
      <c r="M578" s="811">
        <v>17527</v>
      </c>
      <c r="N578" s="794">
        <v>1</v>
      </c>
      <c r="O578" s="794">
        <v>1031</v>
      </c>
      <c r="P578" s="811">
        <v>15</v>
      </c>
      <c r="Q578" s="811">
        <v>15480</v>
      </c>
      <c r="R578" s="799">
        <v>0.88320876362184064</v>
      </c>
      <c r="S578" s="812">
        <v>1032</v>
      </c>
    </row>
    <row r="579" spans="1:19" ht="14.4" customHeight="1" x14ac:dyDescent="0.3">
      <c r="A579" s="793" t="s">
        <v>2012</v>
      </c>
      <c r="B579" s="794" t="s">
        <v>2013</v>
      </c>
      <c r="C579" s="794" t="s">
        <v>1909</v>
      </c>
      <c r="D579" s="794" t="s">
        <v>1907</v>
      </c>
      <c r="E579" s="794" t="s">
        <v>1924</v>
      </c>
      <c r="F579" s="794" t="s">
        <v>2033</v>
      </c>
      <c r="G579" s="794" t="s">
        <v>2034</v>
      </c>
      <c r="H579" s="811">
        <v>13</v>
      </c>
      <c r="I579" s="811">
        <v>1066</v>
      </c>
      <c r="J579" s="794">
        <v>0.61976744186046506</v>
      </c>
      <c r="K579" s="794">
        <v>82</v>
      </c>
      <c r="L579" s="811">
        <v>20</v>
      </c>
      <c r="M579" s="811">
        <v>1720</v>
      </c>
      <c r="N579" s="794">
        <v>1</v>
      </c>
      <c r="O579" s="794">
        <v>86</v>
      </c>
      <c r="P579" s="811">
        <v>14</v>
      </c>
      <c r="Q579" s="811">
        <v>1204</v>
      </c>
      <c r="R579" s="799">
        <v>0.7</v>
      </c>
      <c r="S579" s="812">
        <v>86</v>
      </c>
    </row>
    <row r="580" spans="1:19" ht="14.4" customHeight="1" x14ac:dyDescent="0.3">
      <c r="A580" s="793" t="s">
        <v>2012</v>
      </c>
      <c r="B580" s="794" t="s">
        <v>2013</v>
      </c>
      <c r="C580" s="794" t="s">
        <v>1909</v>
      </c>
      <c r="D580" s="794" t="s">
        <v>1907</v>
      </c>
      <c r="E580" s="794" t="s">
        <v>1924</v>
      </c>
      <c r="F580" s="794" t="s">
        <v>2047</v>
      </c>
      <c r="G580" s="794" t="s">
        <v>2048</v>
      </c>
      <c r="H580" s="811"/>
      <c r="I580" s="811"/>
      <c r="J580" s="794"/>
      <c r="K580" s="794"/>
      <c r="L580" s="811"/>
      <c r="M580" s="811"/>
      <c r="N580" s="794"/>
      <c r="O580" s="794"/>
      <c r="P580" s="811">
        <v>1</v>
      </c>
      <c r="Q580" s="811">
        <v>91</v>
      </c>
      <c r="R580" s="799"/>
      <c r="S580" s="812">
        <v>91</v>
      </c>
    </row>
    <row r="581" spans="1:19" ht="14.4" customHeight="1" thickBot="1" x14ac:dyDescent="0.35">
      <c r="A581" s="801" t="s">
        <v>2012</v>
      </c>
      <c r="B581" s="802" t="s">
        <v>2013</v>
      </c>
      <c r="C581" s="802" t="s">
        <v>1909</v>
      </c>
      <c r="D581" s="802" t="s">
        <v>1907</v>
      </c>
      <c r="E581" s="802" t="s">
        <v>1924</v>
      </c>
      <c r="F581" s="802" t="s">
        <v>2049</v>
      </c>
      <c r="G581" s="802" t="s">
        <v>2050</v>
      </c>
      <c r="H581" s="813"/>
      <c r="I581" s="813"/>
      <c r="J581" s="802"/>
      <c r="K581" s="802"/>
      <c r="L581" s="813">
        <v>1</v>
      </c>
      <c r="M581" s="813">
        <v>2760</v>
      </c>
      <c r="N581" s="802">
        <v>1</v>
      </c>
      <c r="O581" s="802">
        <v>2760</v>
      </c>
      <c r="P581" s="813"/>
      <c r="Q581" s="813"/>
      <c r="R581" s="807"/>
      <c r="S581" s="814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0" t="s">
        <v>157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</row>
    <row r="2" spans="1:19" ht="14.4" customHeight="1" thickBot="1" x14ac:dyDescent="0.35">
      <c r="A2" s="374" t="s">
        <v>353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942089</v>
      </c>
      <c r="C3" s="344">
        <f t="shared" ref="C3:R3" si="0">SUBTOTAL(9,C6:C1048576)</f>
        <v>0.65575387008338781</v>
      </c>
      <c r="D3" s="344">
        <f t="shared" si="0"/>
        <v>1434982</v>
      </c>
      <c r="E3" s="344">
        <f t="shared" si="0"/>
        <v>1</v>
      </c>
      <c r="F3" s="344">
        <f t="shared" si="0"/>
        <v>1226712</v>
      </c>
      <c r="G3" s="347">
        <f>IF(D3&lt;&gt;0,F3/D3,"")</f>
        <v>0.85486229095556598</v>
      </c>
      <c r="H3" s="343">
        <f t="shared" si="0"/>
        <v>120791.14000000001</v>
      </c>
      <c r="I3" s="344">
        <f t="shared" si="0"/>
        <v>0.24128266965777914</v>
      </c>
      <c r="J3" s="344">
        <f t="shared" si="0"/>
        <v>500620.87000000005</v>
      </c>
      <c r="K3" s="344">
        <f t="shared" si="0"/>
        <v>1</v>
      </c>
      <c r="L3" s="344">
        <f t="shared" si="0"/>
        <v>211629.20999999996</v>
      </c>
      <c r="M3" s="345">
        <f>IF(J3&lt;&gt;0,L3/J3,"")</f>
        <v>0.42273349491003032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593" t="s">
        <v>129</v>
      </c>
      <c r="B4" s="594" t="s">
        <v>123</v>
      </c>
      <c r="C4" s="595"/>
      <c r="D4" s="595"/>
      <c r="E4" s="595"/>
      <c r="F4" s="595"/>
      <c r="G4" s="597"/>
      <c r="H4" s="594" t="s">
        <v>124</v>
      </c>
      <c r="I4" s="595"/>
      <c r="J4" s="595"/>
      <c r="K4" s="595"/>
      <c r="L4" s="595"/>
      <c r="M4" s="597"/>
      <c r="N4" s="594" t="s">
        <v>125</v>
      </c>
      <c r="O4" s="595"/>
      <c r="P4" s="595"/>
      <c r="Q4" s="595"/>
      <c r="R4" s="595"/>
      <c r="S4" s="597"/>
    </row>
    <row r="5" spans="1:19" ht="14.4" customHeight="1" thickBot="1" x14ac:dyDescent="0.35">
      <c r="A5" s="860"/>
      <c r="B5" s="861">
        <v>2015</v>
      </c>
      <c r="C5" s="862"/>
      <c r="D5" s="862">
        <v>2016</v>
      </c>
      <c r="E5" s="862"/>
      <c r="F5" s="862">
        <v>2017</v>
      </c>
      <c r="G5" s="900" t="s">
        <v>2</v>
      </c>
      <c r="H5" s="861">
        <v>2015</v>
      </c>
      <c r="I5" s="862"/>
      <c r="J5" s="862">
        <v>2016</v>
      </c>
      <c r="K5" s="862"/>
      <c r="L5" s="862">
        <v>2017</v>
      </c>
      <c r="M5" s="900" t="s">
        <v>2</v>
      </c>
      <c r="N5" s="861">
        <v>2015</v>
      </c>
      <c r="O5" s="862"/>
      <c r="P5" s="862">
        <v>2016</v>
      </c>
      <c r="Q5" s="862"/>
      <c r="R5" s="862">
        <v>2017</v>
      </c>
      <c r="S5" s="900" t="s">
        <v>2</v>
      </c>
    </row>
    <row r="6" spans="1:19" ht="14.4" customHeight="1" x14ac:dyDescent="0.3">
      <c r="A6" s="818" t="s">
        <v>2053</v>
      </c>
      <c r="B6" s="882"/>
      <c r="C6" s="787"/>
      <c r="D6" s="882"/>
      <c r="E6" s="787"/>
      <c r="F6" s="882">
        <v>1914</v>
      </c>
      <c r="G6" s="792"/>
      <c r="H6" s="882"/>
      <c r="I6" s="787"/>
      <c r="J6" s="882"/>
      <c r="K6" s="787"/>
      <c r="L6" s="882"/>
      <c r="M6" s="792"/>
      <c r="N6" s="882"/>
      <c r="O6" s="787"/>
      <c r="P6" s="882"/>
      <c r="Q6" s="787"/>
      <c r="R6" s="882"/>
      <c r="S6" s="231"/>
    </row>
    <row r="7" spans="1:19" ht="14.4" customHeight="1" x14ac:dyDescent="0.3">
      <c r="A7" s="819" t="s">
        <v>2054</v>
      </c>
      <c r="B7" s="884">
        <v>1094</v>
      </c>
      <c r="C7" s="794"/>
      <c r="D7" s="884"/>
      <c r="E7" s="794"/>
      <c r="F7" s="884"/>
      <c r="G7" s="799"/>
      <c r="H7" s="884"/>
      <c r="I7" s="794"/>
      <c r="J7" s="884"/>
      <c r="K7" s="794"/>
      <c r="L7" s="884"/>
      <c r="M7" s="799"/>
      <c r="N7" s="884"/>
      <c r="O7" s="794"/>
      <c r="P7" s="884"/>
      <c r="Q7" s="794"/>
      <c r="R7" s="884"/>
      <c r="S7" s="800"/>
    </row>
    <row r="8" spans="1:19" ht="14.4" customHeight="1" thickBot="1" x14ac:dyDescent="0.35">
      <c r="A8" s="888" t="s">
        <v>1134</v>
      </c>
      <c r="B8" s="886">
        <v>940995</v>
      </c>
      <c r="C8" s="802">
        <v>0.65575387008338781</v>
      </c>
      <c r="D8" s="886">
        <v>1434982</v>
      </c>
      <c r="E8" s="802">
        <v>1</v>
      </c>
      <c r="F8" s="886">
        <v>1224798</v>
      </c>
      <c r="G8" s="807">
        <v>0.85352847631538231</v>
      </c>
      <c r="H8" s="886">
        <v>120791.14000000001</v>
      </c>
      <c r="I8" s="802">
        <v>0.24128266965777914</v>
      </c>
      <c r="J8" s="886">
        <v>500620.87000000005</v>
      </c>
      <c r="K8" s="802">
        <v>1</v>
      </c>
      <c r="L8" s="886">
        <v>211629.20999999996</v>
      </c>
      <c r="M8" s="807">
        <v>0.42273349491003032</v>
      </c>
      <c r="N8" s="886"/>
      <c r="O8" s="802"/>
      <c r="P8" s="886"/>
      <c r="Q8" s="802"/>
      <c r="R8" s="886"/>
      <c r="S8" s="8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6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8" t="s">
        <v>2335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ht="14.4" customHeight="1" thickBot="1" x14ac:dyDescent="0.35">
      <c r="A2" s="374" t="s">
        <v>353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1545.6</v>
      </c>
      <c r="G3" s="208">
        <f t="shared" si="0"/>
        <v>1062880.1400000001</v>
      </c>
      <c r="H3" s="208"/>
      <c r="I3" s="208"/>
      <c r="J3" s="208">
        <f t="shared" si="0"/>
        <v>2456.1</v>
      </c>
      <c r="K3" s="208">
        <f t="shared" si="0"/>
        <v>1935602.87</v>
      </c>
      <c r="L3" s="208"/>
      <c r="M3" s="208"/>
      <c r="N3" s="208">
        <f t="shared" si="0"/>
        <v>2024.9</v>
      </c>
      <c r="O3" s="208">
        <f t="shared" si="0"/>
        <v>1438341.21</v>
      </c>
      <c r="P3" s="79">
        <f>IF(K3=0,0,O3/K3)</f>
        <v>0.7430972707743505</v>
      </c>
      <c r="Q3" s="209">
        <f>IF(N3=0,0,O3/N3)</f>
        <v>710.32703343374976</v>
      </c>
    </row>
    <row r="4" spans="1:17" ht="14.4" customHeight="1" x14ac:dyDescent="0.3">
      <c r="A4" s="602" t="s">
        <v>74</v>
      </c>
      <c r="B4" s="600" t="s">
        <v>119</v>
      </c>
      <c r="C4" s="602" t="s">
        <v>120</v>
      </c>
      <c r="D4" s="611" t="s">
        <v>121</v>
      </c>
      <c r="E4" s="603" t="s">
        <v>81</v>
      </c>
      <c r="F4" s="609">
        <v>2015</v>
      </c>
      <c r="G4" s="610"/>
      <c r="H4" s="210"/>
      <c r="I4" s="210"/>
      <c r="J4" s="609">
        <v>2016</v>
      </c>
      <c r="K4" s="610"/>
      <c r="L4" s="210"/>
      <c r="M4" s="210"/>
      <c r="N4" s="609">
        <v>2017</v>
      </c>
      <c r="O4" s="610"/>
      <c r="P4" s="612" t="s">
        <v>2</v>
      </c>
      <c r="Q4" s="601" t="s">
        <v>122</v>
      </c>
    </row>
    <row r="5" spans="1:17" ht="14.4" customHeight="1" thickBot="1" x14ac:dyDescent="0.35">
      <c r="A5" s="891"/>
      <c r="B5" s="889"/>
      <c r="C5" s="891"/>
      <c r="D5" s="901"/>
      <c r="E5" s="893"/>
      <c r="F5" s="902" t="s">
        <v>91</v>
      </c>
      <c r="G5" s="903" t="s">
        <v>14</v>
      </c>
      <c r="H5" s="904"/>
      <c r="I5" s="904"/>
      <c r="J5" s="902" t="s">
        <v>91</v>
      </c>
      <c r="K5" s="903" t="s">
        <v>14</v>
      </c>
      <c r="L5" s="904"/>
      <c r="M5" s="904"/>
      <c r="N5" s="902" t="s">
        <v>91</v>
      </c>
      <c r="O5" s="903" t="s">
        <v>14</v>
      </c>
      <c r="P5" s="905"/>
      <c r="Q5" s="898"/>
    </row>
    <row r="6" spans="1:17" ht="14.4" customHeight="1" x14ac:dyDescent="0.3">
      <c r="A6" s="786" t="s">
        <v>2055</v>
      </c>
      <c r="B6" s="787" t="s">
        <v>2013</v>
      </c>
      <c r="C6" s="787" t="s">
        <v>1924</v>
      </c>
      <c r="D6" s="787" t="s">
        <v>2045</v>
      </c>
      <c r="E6" s="787" t="s">
        <v>2046</v>
      </c>
      <c r="F6" s="225"/>
      <c r="G6" s="225"/>
      <c r="H6" s="225"/>
      <c r="I6" s="225"/>
      <c r="J6" s="225"/>
      <c r="K6" s="225"/>
      <c r="L6" s="225"/>
      <c r="M6" s="225"/>
      <c r="N6" s="225">
        <v>1</v>
      </c>
      <c r="O6" s="225">
        <v>1914</v>
      </c>
      <c r="P6" s="792"/>
      <c r="Q6" s="810">
        <v>1914</v>
      </c>
    </row>
    <row r="7" spans="1:17" ht="14.4" customHeight="1" x14ac:dyDescent="0.3">
      <c r="A7" s="793" t="s">
        <v>2056</v>
      </c>
      <c r="B7" s="794" t="s">
        <v>2013</v>
      </c>
      <c r="C7" s="794" t="s">
        <v>1924</v>
      </c>
      <c r="D7" s="794" t="s">
        <v>2027</v>
      </c>
      <c r="E7" s="794" t="s">
        <v>2028</v>
      </c>
      <c r="F7" s="811">
        <v>1</v>
      </c>
      <c r="G7" s="811">
        <v>1012</v>
      </c>
      <c r="H7" s="811"/>
      <c r="I7" s="811">
        <v>1012</v>
      </c>
      <c r="J7" s="811"/>
      <c r="K7" s="811"/>
      <c r="L7" s="811"/>
      <c r="M7" s="811"/>
      <c r="N7" s="811"/>
      <c r="O7" s="811"/>
      <c r="P7" s="799"/>
      <c r="Q7" s="812"/>
    </row>
    <row r="8" spans="1:17" ht="14.4" customHeight="1" x14ac:dyDescent="0.3">
      <c r="A8" s="793" t="s">
        <v>2056</v>
      </c>
      <c r="B8" s="794" t="s">
        <v>2013</v>
      </c>
      <c r="C8" s="794" t="s">
        <v>1924</v>
      </c>
      <c r="D8" s="794" t="s">
        <v>2033</v>
      </c>
      <c r="E8" s="794" t="s">
        <v>2034</v>
      </c>
      <c r="F8" s="811">
        <v>1</v>
      </c>
      <c r="G8" s="811">
        <v>82</v>
      </c>
      <c r="H8" s="811"/>
      <c r="I8" s="811">
        <v>82</v>
      </c>
      <c r="J8" s="811"/>
      <c r="K8" s="811"/>
      <c r="L8" s="811"/>
      <c r="M8" s="811"/>
      <c r="N8" s="811"/>
      <c r="O8" s="811"/>
      <c r="P8" s="799"/>
      <c r="Q8" s="812"/>
    </row>
    <row r="9" spans="1:17" ht="14.4" customHeight="1" x14ac:dyDescent="0.3">
      <c r="A9" s="793" t="s">
        <v>566</v>
      </c>
      <c r="B9" s="794" t="s">
        <v>2057</v>
      </c>
      <c r="C9" s="794" t="s">
        <v>1924</v>
      </c>
      <c r="D9" s="794" t="s">
        <v>604</v>
      </c>
      <c r="E9" s="794" t="s">
        <v>2058</v>
      </c>
      <c r="F9" s="811"/>
      <c r="G9" s="811"/>
      <c r="H9" s="811"/>
      <c r="I9" s="811"/>
      <c r="J9" s="811">
        <v>2</v>
      </c>
      <c r="K9" s="811">
        <v>4924</v>
      </c>
      <c r="L9" s="811">
        <v>1</v>
      </c>
      <c r="M9" s="811">
        <v>2462</v>
      </c>
      <c r="N9" s="811"/>
      <c r="O9" s="811"/>
      <c r="P9" s="799"/>
      <c r="Q9" s="812"/>
    </row>
    <row r="10" spans="1:17" ht="14.4" customHeight="1" x14ac:dyDescent="0.3">
      <c r="A10" s="793" t="s">
        <v>566</v>
      </c>
      <c r="B10" s="794" t="s">
        <v>2059</v>
      </c>
      <c r="C10" s="794" t="s">
        <v>1924</v>
      </c>
      <c r="D10" s="794" t="s">
        <v>2060</v>
      </c>
      <c r="E10" s="794" t="s">
        <v>2061</v>
      </c>
      <c r="F10" s="811">
        <v>1</v>
      </c>
      <c r="G10" s="811">
        <v>1193</v>
      </c>
      <c r="H10" s="811"/>
      <c r="I10" s="811">
        <v>1193</v>
      </c>
      <c r="J10" s="811"/>
      <c r="K10" s="811"/>
      <c r="L10" s="811"/>
      <c r="M10" s="811"/>
      <c r="N10" s="811"/>
      <c r="O10" s="811"/>
      <c r="P10" s="799"/>
      <c r="Q10" s="812"/>
    </row>
    <row r="11" spans="1:17" ht="14.4" customHeight="1" x14ac:dyDescent="0.3">
      <c r="A11" s="793" t="s">
        <v>566</v>
      </c>
      <c r="B11" s="794" t="s">
        <v>2059</v>
      </c>
      <c r="C11" s="794" t="s">
        <v>1924</v>
      </c>
      <c r="D11" s="794" t="s">
        <v>2062</v>
      </c>
      <c r="E11" s="794" t="s">
        <v>2063</v>
      </c>
      <c r="F11" s="811">
        <v>1</v>
      </c>
      <c r="G11" s="811">
        <v>691</v>
      </c>
      <c r="H11" s="811"/>
      <c r="I11" s="811">
        <v>691</v>
      </c>
      <c r="J11" s="811"/>
      <c r="K11" s="811"/>
      <c r="L11" s="811"/>
      <c r="M11" s="811"/>
      <c r="N11" s="811"/>
      <c r="O11" s="811"/>
      <c r="P11" s="799"/>
      <c r="Q11" s="812"/>
    </row>
    <row r="12" spans="1:17" ht="14.4" customHeight="1" x14ac:dyDescent="0.3">
      <c r="A12" s="793" t="s">
        <v>566</v>
      </c>
      <c r="B12" s="794" t="s">
        <v>2059</v>
      </c>
      <c r="C12" s="794" t="s">
        <v>1924</v>
      </c>
      <c r="D12" s="794" t="s">
        <v>2064</v>
      </c>
      <c r="E12" s="794" t="s">
        <v>2065</v>
      </c>
      <c r="F12" s="811">
        <v>1</v>
      </c>
      <c r="G12" s="811">
        <v>1803</v>
      </c>
      <c r="H12" s="811"/>
      <c r="I12" s="811">
        <v>1803</v>
      </c>
      <c r="J12" s="811"/>
      <c r="K12" s="811"/>
      <c r="L12" s="811"/>
      <c r="M12" s="811"/>
      <c r="N12" s="811"/>
      <c r="O12" s="811"/>
      <c r="P12" s="799"/>
      <c r="Q12" s="812"/>
    </row>
    <row r="13" spans="1:17" ht="14.4" customHeight="1" x14ac:dyDescent="0.3">
      <c r="A13" s="793" t="s">
        <v>566</v>
      </c>
      <c r="B13" s="794" t="s">
        <v>2066</v>
      </c>
      <c r="C13" s="794" t="s">
        <v>2014</v>
      </c>
      <c r="D13" s="794" t="s">
        <v>2067</v>
      </c>
      <c r="E13" s="794" t="s">
        <v>1200</v>
      </c>
      <c r="F13" s="811">
        <v>81</v>
      </c>
      <c r="G13" s="811">
        <v>9149.49</v>
      </c>
      <c r="H13" s="811">
        <v>0.73818356381004635</v>
      </c>
      <c r="I13" s="811">
        <v>112.95666666666666</v>
      </c>
      <c r="J13" s="811">
        <v>145</v>
      </c>
      <c r="K13" s="811">
        <v>12394.599999999999</v>
      </c>
      <c r="L13" s="811">
        <v>1</v>
      </c>
      <c r="M13" s="811">
        <v>85.47999999999999</v>
      </c>
      <c r="N13" s="811">
        <v>57</v>
      </c>
      <c r="O13" s="811">
        <v>4564.5599999999995</v>
      </c>
      <c r="P13" s="799">
        <v>0.36827005308763494</v>
      </c>
      <c r="Q13" s="812">
        <v>80.079999999999984</v>
      </c>
    </row>
    <row r="14" spans="1:17" ht="14.4" customHeight="1" x14ac:dyDescent="0.3">
      <c r="A14" s="793" t="s">
        <v>566</v>
      </c>
      <c r="B14" s="794" t="s">
        <v>2066</v>
      </c>
      <c r="C14" s="794" t="s">
        <v>2014</v>
      </c>
      <c r="D14" s="794" t="s">
        <v>2068</v>
      </c>
      <c r="E14" s="794" t="s">
        <v>1200</v>
      </c>
      <c r="F14" s="811"/>
      <c r="G14" s="811"/>
      <c r="H14" s="811"/>
      <c r="I14" s="811"/>
      <c r="J14" s="811">
        <v>110</v>
      </c>
      <c r="K14" s="811">
        <v>8374.2999999999993</v>
      </c>
      <c r="L14" s="811">
        <v>1</v>
      </c>
      <c r="M14" s="811">
        <v>76.13</v>
      </c>
      <c r="N14" s="811">
        <v>3</v>
      </c>
      <c r="O14" s="811">
        <v>228.39</v>
      </c>
      <c r="P14" s="799">
        <v>2.7272727272727275E-2</v>
      </c>
      <c r="Q14" s="812">
        <v>76.13</v>
      </c>
    </row>
    <row r="15" spans="1:17" ht="14.4" customHeight="1" x14ac:dyDescent="0.3">
      <c r="A15" s="793" t="s">
        <v>566</v>
      </c>
      <c r="B15" s="794" t="s">
        <v>2066</v>
      </c>
      <c r="C15" s="794" t="s">
        <v>2014</v>
      </c>
      <c r="D15" s="794" t="s">
        <v>2069</v>
      </c>
      <c r="E15" s="794" t="s">
        <v>2070</v>
      </c>
      <c r="F15" s="811"/>
      <c r="G15" s="811"/>
      <c r="H15" s="811"/>
      <c r="I15" s="811"/>
      <c r="J15" s="811"/>
      <c r="K15" s="811"/>
      <c r="L15" s="811"/>
      <c r="M15" s="811"/>
      <c r="N15" s="811">
        <v>0.6</v>
      </c>
      <c r="O15" s="811">
        <v>264.74</v>
      </c>
      <c r="P15" s="799"/>
      <c r="Q15" s="812">
        <v>441.23333333333335</v>
      </c>
    </row>
    <row r="16" spans="1:17" ht="14.4" customHeight="1" x14ac:dyDescent="0.3">
      <c r="A16" s="793" t="s">
        <v>566</v>
      </c>
      <c r="B16" s="794" t="s">
        <v>2066</v>
      </c>
      <c r="C16" s="794" t="s">
        <v>2014</v>
      </c>
      <c r="D16" s="794" t="s">
        <v>2071</v>
      </c>
      <c r="E16" s="794" t="s">
        <v>2072</v>
      </c>
      <c r="F16" s="811"/>
      <c r="G16" s="811"/>
      <c r="H16" s="811"/>
      <c r="I16" s="811"/>
      <c r="J16" s="811">
        <v>1</v>
      </c>
      <c r="K16" s="811">
        <v>58.4</v>
      </c>
      <c r="L16" s="811">
        <v>1</v>
      </c>
      <c r="M16" s="811">
        <v>58.4</v>
      </c>
      <c r="N16" s="811"/>
      <c r="O16" s="811"/>
      <c r="P16" s="799"/>
      <c r="Q16" s="812"/>
    </row>
    <row r="17" spans="1:17" ht="14.4" customHeight="1" x14ac:dyDescent="0.3">
      <c r="A17" s="793" t="s">
        <v>566</v>
      </c>
      <c r="B17" s="794" t="s">
        <v>2066</v>
      </c>
      <c r="C17" s="794" t="s">
        <v>2014</v>
      </c>
      <c r="D17" s="794" t="s">
        <v>2073</v>
      </c>
      <c r="E17" s="794" t="s">
        <v>2074</v>
      </c>
      <c r="F17" s="811"/>
      <c r="G17" s="811"/>
      <c r="H17" s="811"/>
      <c r="I17" s="811"/>
      <c r="J17" s="811">
        <v>2</v>
      </c>
      <c r="K17" s="811">
        <v>1384.5</v>
      </c>
      <c r="L17" s="811">
        <v>1</v>
      </c>
      <c r="M17" s="811">
        <v>692.25</v>
      </c>
      <c r="N17" s="811"/>
      <c r="O17" s="811"/>
      <c r="P17" s="799"/>
      <c r="Q17" s="812"/>
    </row>
    <row r="18" spans="1:17" ht="14.4" customHeight="1" x14ac:dyDescent="0.3">
      <c r="A18" s="793" t="s">
        <v>566</v>
      </c>
      <c r="B18" s="794" t="s">
        <v>2066</v>
      </c>
      <c r="C18" s="794" t="s">
        <v>2014</v>
      </c>
      <c r="D18" s="794" t="s">
        <v>2075</v>
      </c>
      <c r="E18" s="794" t="s">
        <v>2076</v>
      </c>
      <c r="F18" s="811">
        <v>16</v>
      </c>
      <c r="G18" s="811">
        <v>53602.080000000002</v>
      </c>
      <c r="H18" s="811"/>
      <c r="I18" s="811">
        <v>3350.13</v>
      </c>
      <c r="J18" s="811"/>
      <c r="K18" s="811"/>
      <c r="L18" s="811"/>
      <c r="M18" s="811"/>
      <c r="N18" s="811"/>
      <c r="O18" s="811"/>
      <c r="P18" s="799"/>
      <c r="Q18" s="812"/>
    </row>
    <row r="19" spans="1:17" ht="14.4" customHeight="1" x14ac:dyDescent="0.3">
      <c r="A19" s="793" t="s">
        <v>566</v>
      </c>
      <c r="B19" s="794" t="s">
        <v>2066</v>
      </c>
      <c r="C19" s="794" t="s">
        <v>2014</v>
      </c>
      <c r="D19" s="794" t="s">
        <v>2077</v>
      </c>
      <c r="E19" s="794" t="s">
        <v>2078</v>
      </c>
      <c r="F19" s="811">
        <v>25.800000000000004</v>
      </c>
      <c r="G19" s="811">
        <v>9371.85</v>
      </c>
      <c r="H19" s="811">
        <v>0.87540667550307272</v>
      </c>
      <c r="I19" s="811">
        <v>363.24999999999994</v>
      </c>
      <c r="J19" s="811">
        <v>39.4</v>
      </c>
      <c r="K19" s="811">
        <v>10705.71</v>
      </c>
      <c r="L19" s="811">
        <v>1</v>
      </c>
      <c r="M19" s="811">
        <v>271.71852791878172</v>
      </c>
      <c r="N19" s="811">
        <v>64.599999999999994</v>
      </c>
      <c r="O19" s="811">
        <v>17553.100000000002</v>
      </c>
      <c r="P19" s="799">
        <v>1.6396016705104102</v>
      </c>
      <c r="Q19" s="812">
        <v>271.71981424148612</v>
      </c>
    </row>
    <row r="20" spans="1:17" ht="14.4" customHeight="1" x14ac:dyDescent="0.3">
      <c r="A20" s="793" t="s">
        <v>566</v>
      </c>
      <c r="B20" s="794" t="s">
        <v>2066</v>
      </c>
      <c r="C20" s="794" t="s">
        <v>2014</v>
      </c>
      <c r="D20" s="794" t="s">
        <v>2079</v>
      </c>
      <c r="E20" s="794" t="s">
        <v>2080</v>
      </c>
      <c r="F20" s="811"/>
      <c r="G20" s="811"/>
      <c r="H20" s="811"/>
      <c r="I20" s="811"/>
      <c r="J20" s="811">
        <v>4</v>
      </c>
      <c r="K20" s="811">
        <v>543.46</v>
      </c>
      <c r="L20" s="811">
        <v>1</v>
      </c>
      <c r="M20" s="811">
        <v>135.86500000000001</v>
      </c>
      <c r="N20" s="811"/>
      <c r="O20" s="811"/>
      <c r="P20" s="799"/>
      <c r="Q20" s="812"/>
    </row>
    <row r="21" spans="1:17" ht="14.4" customHeight="1" x14ac:dyDescent="0.3">
      <c r="A21" s="793" t="s">
        <v>566</v>
      </c>
      <c r="B21" s="794" t="s">
        <v>2066</v>
      </c>
      <c r="C21" s="794" t="s">
        <v>2014</v>
      </c>
      <c r="D21" s="794" t="s">
        <v>2081</v>
      </c>
      <c r="E21" s="794" t="s">
        <v>2082</v>
      </c>
      <c r="F21" s="811">
        <v>6</v>
      </c>
      <c r="G21" s="811">
        <v>412.44</v>
      </c>
      <c r="H21" s="811"/>
      <c r="I21" s="811">
        <v>68.739999999999995</v>
      </c>
      <c r="J21" s="811"/>
      <c r="K21" s="811"/>
      <c r="L21" s="811"/>
      <c r="M21" s="811"/>
      <c r="N21" s="811"/>
      <c r="O21" s="811"/>
      <c r="P21" s="799"/>
      <c r="Q21" s="812"/>
    </row>
    <row r="22" spans="1:17" ht="14.4" customHeight="1" x14ac:dyDescent="0.3">
      <c r="A22" s="793" t="s">
        <v>566</v>
      </c>
      <c r="B22" s="794" t="s">
        <v>2066</v>
      </c>
      <c r="C22" s="794" t="s">
        <v>2014</v>
      </c>
      <c r="D22" s="794" t="s">
        <v>2083</v>
      </c>
      <c r="E22" s="794" t="s">
        <v>2082</v>
      </c>
      <c r="F22" s="811"/>
      <c r="G22" s="811"/>
      <c r="H22" s="811"/>
      <c r="I22" s="811"/>
      <c r="J22" s="811">
        <v>19</v>
      </c>
      <c r="K22" s="811">
        <v>2498.12</v>
      </c>
      <c r="L22" s="811">
        <v>1</v>
      </c>
      <c r="M22" s="811">
        <v>131.47999999999999</v>
      </c>
      <c r="N22" s="811"/>
      <c r="O22" s="811"/>
      <c r="P22" s="799"/>
      <c r="Q22" s="812"/>
    </row>
    <row r="23" spans="1:17" ht="14.4" customHeight="1" x14ac:dyDescent="0.3">
      <c r="A23" s="793" t="s">
        <v>566</v>
      </c>
      <c r="B23" s="794" t="s">
        <v>2066</v>
      </c>
      <c r="C23" s="794" t="s">
        <v>2014</v>
      </c>
      <c r="D23" s="794" t="s">
        <v>2084</v>
      </c>
      <c r="E23" s="794" t="s">
        <v>2085</v>
      </c>
      <c r="F23" s="811"/>
      <c r="G23" s="811"/>
      <c r="H23" s="811"/>
      <c r="I23" s="811"/>
      <c r="J23" s="811">
        <v>10</v>
      </c>
      <c r="K23" s="811">
        <v>38274.300000000003</v>
      </c>
      <c r="L23" s="811">
        <v>1</v>
      </c>
      <c r="M23" s="811">
        <v>3827.4300000000003</v>
      </c>
      <c r="N23" s="811"/>
      <c r="O23" s="811"/>
      <c r="P23" s="799"/>
      <c r="Q23" s="812"/>
    </row>
    <row r="24" spans="1:17" ht="14.4" customHeight="1" x14ac:dyDescent="0.3">
      <c r="A24" s="793" t="s">
        <v>566</v>
      </c>
      <c r="B24" s="794" t="s">
        <v>2066</v>
      </c>
      <c r="C24" s="794" t="s">
        <v>2014</v>
      </c>
      <c r="D24" s="794" t="s">
        <v>2086</v>
      </c>
      <c r="E24" s="794" t="s">
        <v>2085</v>
      </c>
      <c r="F24" s="811"/>
      <c r="G24" s="811"/>
      <c r="H24" s="811"/>
      <c r="I24" s="811"/>
      <c r="J24" s="811">
        <v>21</v>
      </c>
      <c r="K24" s="811">
        <v>178613.19</v>
      </c>
      <c r="L24" s="811">
        <v>1</v>
      </c>
      <c r="M24" s="811">
        <v>8505.39</v>
      </c>
      <c r="N24" s="811"/>
      <c r="O24" s="811"/>
      <c r="P24" s="799"/>
      <c r="Q24" s="812"/>
    </row>
    <row r="25" spans="1:17" ht="14.4" customHeight="1" x14ac:dyDescent="0.3">
      <c r="A25" s="793" t="s">
        <v>566</v>
      </c>
      <c r="B25" s="794" t="s">
        <v>2066</v>
      </c>
      <c r="C25" s="794" t="s">
        <v>2014</v>
      </c>
      <c r="D25" s="794" t="s">
        <v>2087</v>
      </c>
      <c r="E25" s="794" t="s">
        <v>2088</v>
      </c>
      <c r="F25" s="811">
        <v>2.1</v>
      </c>
      <c r="G25" s="811">
        <v>194.74</v>
      </c>
      <c r="H25" s="811">
        <v>3.5304568527918785</v>
      </c>
      <c r="I25" s="811">
        <v>92.733333333333334</v>
      </c>
      <c r="J25" s="811">
        <v>0.7</v>
      </c>
      <c r="K25" s="811">
        <v>55.16</v>
      </c>
      <c r="L25" s="811">
        <v>1</v>
      </c>
      <c r="M25" s="811">
        <v>78.8</v>
      </c>
      <c r="N25" s="811">
        <v>5.5</v>
      </c>
      <c r="O25" s="811">
        <v>433.42</v>
      </c>
      <c r="P25" s="799">
        <v>7.857505438723714</v>
      </c>
      <c r="Q25" s="812">
        <v>78.803636363636372</v>
      </c>
    </row>
    <row r="26" spans="1:17" ht="14.4" customHeight="1" x14ac:dyDescent="0.3">
      <c r="A26" s="793" t="s">
        <v>566</v>
      </c>
      <c r="B26" s="794" t="s">
        <v>2066</v>
      </c>
      <c r="C26" s="794" t="s">
        <v>2014</v>
      </c>
      <c r="D26" s="794" t="s">
        <v>2089</v>
      </c>
      <c r="E26" s="794" t="s">
        <v>1111</v>
      </c>
      <c r="F26" s="811">
        <v>3</v>
      </c>
      <c r="G26" s="811">
        <v>183.63</v>
      </c>
      <c r="H26" s="811">
        <v>0.52353528153955808</v>
      </c>
      <c r="I26" s="811">
        <v>61.21</v>
      </c>
      <c r="J26" s="811">
        <v>5</v>
      </c>
      <c r="K26" s="811">
        <v>350.75</v>
      </c>
      <c r="L26" s="811">
        <v>1</v>
      </c>
      <c r="M26" s="811">
        <v>70.150000000000006</v>
      </c>
      <c r="N26" s="811"/>
      <c r="O26" s="811"/>
      <c r="P26" s="799"/>
      <c r="Q26" s="812"/>
    </row>
    <row r="27" spans="1:17" ht="14.4" customHeight="1" x14ac:dyDescent="0.3">
      <c r="A27" s="793" t="s">
        <v>566</v>
      </c>
      <c r="B27" s="794" t="s">
        <v>2066</v>
      </c>
      <c r="C27" s="794" t="s">
        <v>2014</v>
      </c>
      <c r="D27" s="794" t="s">
        <v>2090</v>
      </c>
      <c r="E27" s="794" t="s">
        <v>2091</v>
      </c>
      <c r="F27" s="811">
        <v>7.1</v>
      </c>
      <c r="G27" s="811">
        <v>5721.93</v>
      </c>
      <c r="H27" s="811"/>
      <c r="I27" s="811">
        <v>805.90563380281696</v>
      </c>
      <c r="J27" s="811"/>
      <c r="K27" s="811"/>
      <c r="L27" s="811"/>
      <c r="M27" s="811"/>
      <c r="N27" s="811">
        <v>1.2</v>
      </c>
      <c r="O27" s="811">
        <v>959.71</v>
      </c>
      <c r="P27" s="799"/>
      <c r="Q27" s="812">
        <v>799.75833333333344</v>
      </c>
    </row>
    <row r="28" spans="1:17" ht="14.4" customHeight="1" x14ac:dyDescent="0.3">
      <c r="A28" s="793" t="s">
        <v>566</v>
      </c>
      <c r="B28" s="794" t="s">
        <v>2066</v>
      </c>
      <c r="C28" s="794" t="s">
        <v>2014</v>
      </c>
      <c r="D28" s="794" t="s">
        <v>2092</v>
      </c>
      <c r="E28" s="794" t="s">
        <v>2093</v>
      </c>
      <c r="F28" s="811"/>
      <c r="G28" s="811"/>
      <c r="H28" s="811"/>
      <c r="I28" s="811"/>
      <c r="J28" s="811">
        <v>3.1</v>
      </c>
      <c r="K28" s="811">
        <v>4897.2199999999993</v>
      </c>
      <c r="L28" s="811">
        <v>1</v>
      </c>
      <c r="M28" s="811">
        <v>1579.748387096774</v>
      </c>
      <c r="N28" s="811"/>
      <c r="O28" s="811"/>
      <c r="P28" s="799"/>
      <c r="Q28" s="812"/>
    </row>
    <row r="29" spans="1:17" ht="14.4" customHeight="1" x14ac:dyDescent="0.3">
      <c r="A29" s="793" t="s">
        <v>566</v>
      </c>
      <c r="B29" s="794" t="s">
        <v>2066</v>
      </c>
      <c r="C29" s="794" t="s">
        <v>2014</v>
      </c>
      <c r="D29" s="794" t="s">
        <v>2094</v>
      </c>
      <c r="E29" s="794" t="s">
        <v>2095</v>
      </c>
      <c r="F29" s="811"/>
      <c r="G29" s="811"/>
      <c r="H29" s="811"/>
      <c r="I29" s="811"/>
      <c r="J29" s="811">
        <v>3</v>
      </c>
      <c r="K29" s="811">
        <v>657.6</v>
      </c>
      <c r="L29" s="811">
        <v>1</v>
      </c>
      <c r="M29" s="811">
        <v>219.20000000000002</v>
      </c>
      <c r="N29" s="811">
        <v>12</v>
      </c>
      <c r="O29" s="811">
        <v>2630.4</v>
      </c>
      <c r="P29" s="799">
        <v>4</v>
      </c>
      <c r="Q29" s="812">
        <v>219.20000000000002</v>
      </c>
    </row>
    <row r="30" spans="1:17" ht="14.4" customHeight="1" x14ac:dyDescent="0.3">
      <c r="A30" s="793" t="s">
        <v>566</v>
      </c>
      <c r="B30" s="794" t="s">
        <v>2066</v>
      </c>
      <c r="C30" s="794" t="s">
        <v>2014</v>
      </c>
      <c r="D30" s="794" t="s">
        <v>2096</v>
      </c>
      <c r="E30" s="794" t="s">
        <v>2097</v>
      </c>
      <c r="F30" s="811"/>
      <c r="G30" s="811"/>
      <c r="H30" s="811"/>
      <c r="I30" s="811"/>
      <c r="J30" s="811">
        <v>5.2</v>
      </c>
      <c r="K30" s="811">
        <v>2007.46</v>
      </c>
      <c r="L30" s="811">
        <v>1</v>
      </c>
      <c r="M30" s="811">
        <v>386.05</v>
      </c>
      <c r="N30" s="811"/>
      <c r="O30" s="811"/>
      <c r="P30" s="799"/>
      <c r="Q30" s="812"/>
    </row>
    <row r="31" spans="1:17" ht="14.4" customHeight="1" x14ac:dyDescent="0.3">
      <c r="A31" s="793" t="s">
        <v>566</v>
      </c>
      <c r="B31" s="794" t="s">
        <v>2066</v>
      </c>
      <c r="C31" s="794" t="s">
        <v>2014</v>
      </c>
      <c r="D31" s="794" t="s">
        <v>2098</v>
      </c>
      <c r="E31" s="794" t="s">
        <v>941</v>
      </c>
      <c r="F31" s="811">
        <v>5.4</v>
      </c>
      <c r="G31" s="811">
        <v>4288.9399999999996</v>
      </c>
      <c r="H31" s="811"/>
      <c r="I31" s="811">
        <v>794.24814814814806</v>
      </c>
      <c r="J31" s="811"/>
      <c r="K31" s="811"/>
      <c r="L31" s="811"/>
      <c r="M31" s="811"/>
      <c r="N31" s="811">
        <v>0.3</v>
      </c>
      <c r="O31" s="811">
        <v>231.64</v>
      </c>
      <c r="P31" s="799"/>
      <c r="Q31" s="812">
        <v>772.13333333333333</v>
      </c>
    </row>
    <row r="32" spans="1:17" ht="14.4" customHeight="1" x14ac:dyDescent="0.3">
      <c r="A32" s="793" t="s">
        <v>566</v>
      </c>
      <c r="B32" s="794" t="s">
        <v>2066</v>
      </c>
      <c r="C32" s="794" t="s">
        <v>2014</v>
      </c>
      <c r="D32" s="794" t="s">
        <v>2099</v>
      </c>
      <c r="E32" s="794" t="s">
        <v>2100</v>
      </c>
      <c r="F32" s="811">
        <v>1.2</v>
      </c>
      <c r="G32" s="811">
        <v>3060.84</v>
      </c>
      <c r="H32" s="811"/>
      <c r="I32" s="811">
        <v>2550.7000000000003</v>
      </c>
      <c r="J32" s="811"/>
      <c r="K32" s="811"/>
      <c r="L32" s="811"/>
      <c r="M32" s="811"/>
      <c r="N32" s="811"/>
      <c r="O32" s="811"/>
      <c r="P32" s="799"/>
      <c r="Q32" s="812"/>
    </row>
    <row r="33" spans="1:17" ht="14.4" customHeight="1" x14ac:dyDescent="0.3">
      <c r="A33" s="793" t="s">
        <v>566</v>
      </c>
      <c r="B33" s="794" t="s">
        <v>2066</v>
      </c>
      <c r="C33" s="794" t="s">
        <v>2014</v>
      </c>
      <c r="D33" s="794" t="s">
        <v>2101</v>
      </c>
      <c r="E33" s="794" t="s">
        <v>1114</v>
      </c>
      <c r="F33" s="811"/>
      <c r="G33" s="811"/>
      <c r="H33" s="811"/>
      <c r="I33" s="811"/>
      <c r="J33" s="811">
        <v>3.9</v>
      </c>
      <c r="K33" s="811">
        <v>3344.46</v>
      </c>
      <c r="L33" s="811">
        <v>1</v>
      </c>
      <c r="M33" s="811">
        <v>857.55384615384617</v>
      </c>
      <c r="N33" s="811">
        <v>2.6</v>
      </c>
      <c r="O33" s="811">
        <v>1989.52</v>
      </c>
      <c r="P33" s="799">
        <v>0.59487032286228569</v>
      </c>
      <c r="Q33" s="812">
        <v>765.19999999999993</v>
      </c>
    </row>
    <row r="34" spans="1:17" ht="14.4" customHeight="1" x14ac:dyDescent="0.3">
      <c r="A34" s="793" t="s">
        <v>566</v>
      </c>
      <c r="B34" s="794" t="s">
        <v>2066</v>
      </c>
      <c r="C34" s="794" t="s">
        <v>2014</v>
      </c>
      <c r="D34" s="794" t="s">
        <v>2102</v>
      </c>
      <c r="E34" s="794" t="s">
        <v>2103</v>
      </c>
      <c r="F34" s="811"/>
      <c r="G34" s="811"/>
      <c r="H34" s="811"/>
      <c r="I34" s="811"/>
      <c r="J34" s="811">
        <v>13</v>
      </c>
      <c r="K34" s="811">
        <v>27632.799999999999</v>
      </c>
      <c r="L34" s="811">
        <v>1</v>
      </c>
      <c r="M34" s="811">
        <v>2125.6</v>
      </c>
      <c r="N34" s="811">
        <v>0.6</v>
      </c>
      <c r="O34" s="811">
        <v>1275.3599999999999</v>
      </c>
      <c r="P34" s="799">
        <v>4.6153846153846149E-2</v>
      </c>
      <c r="Q34" s="812">
        <v>2125.6</v>
      </c>
    </row>
    <row r="35" spans="1:17" ht="14.4" customHeight="1" x14ac:dyDescent="0.3">
      <c r="A35" s="793" t="s">
        <v>566</v>
      </c>
      <c r="B35" s="794" t="s">
        <v>2066</v>
      </c>
      <c r="C35" s="794" t="s">
        <v>2014</v>
      </c>
      <c r="D35" s="794" t="s">
        <v>2104</v>
      </c>
      <c r="E35" s="794" t="s">
        <v>2105</v>
      </c>
      <c r="F35" s="811"/>
      <c r="G35" s="811"/>
      <c r="H35" s="811"/>
      <c r="I35" s="811"/>
      <c r="J35" s="811">
        <v>2.8</v>
      </c>
      <c r="K35" s="811">
        <v>9138.4500000000007</v>
      </c>
      <c r="L35" s="811">
        <v>1</v>
      </c>
      <c r="M35" s="811">
        <v>3263.7321428571431</v>
      </c>
      <c r="N35" s="811"/>
      <c r="O35" s="811"/>
      <c r="P35" s="799"/>
      <c r="Q35" s="812"/>
    </row>
    <row r="36" spans="1:17" ht="14.4" customHeight="1" x14ac:dyDescent="0.3">
      <c r="A36" s="793" t="s">
        <v>566</v>
      </c>
      <c r="B36" s="794" t="s">
        <v>2066</v>
      </c>
      <c r="C36" s="794" t="s">
        <v>2014</v>
      </c>
      <c r="D36" s="794" t="s">
        <v>2106</v>
      </c>
      <c r="E36" s="794" t="s">
        <v>2107</v>
      </c>
      <c r="F36" s="811"/>
      <c r="G36" s="811"/>
      <c r="H36" s="811"/>
      <c r="I36" s="811"/>
      <c r="J36" s="811"/>
      <c r="K36" s="811"/>
      <c r="L36" s="811"/>
      <c r="M36" s="811"/>
      <c r="N36" s="811">
        <v>4</v>
      </c>
      <c r="O36" s="811">
        <v>783.6</v>
      </c>
      <c r="P36" s="799"/>
      <c r="Q36" s="812">
        <v>195.9</v>
      </c>
    </row>
    <row r="37" spans="1:17" ht="14.4" customHeight="1" x14ac:dyDescent="0.3">
      <c r="A37" s="793" t="s">
        <v>566</v>
      </c>
      <c r="B37" s="794" t="s">
        <v>2066</v>
      </c>
      <c r="C37" s="794" t="s">
        <v>2014</v>
      </c>
      <c r="D37" s="794" t="s">
        <v>2108</v>
      </c>
      <c r="E37" s="794" t="s">
        <v>1105</v>
      </c>
      <c r="F37" s="811"/>
      <c r="G37" s="811"/>
      <c r="H37" s="811"/>
      <c r="I37" s="811"/>
      <c r="J37" s="811"/>
      <c r="K37" s="811"/>
      <c r="L37" s="811"/>
      <c r="M37" s="811"/>
      <c r="N37" s="811">
        <v>3.1</v>
      </c>
      <c r="O37" s="811">
        <v>10117.620000000001</v>
      </c>
      <c r="P37" s="799"/>
      <c r="Q37" s="812">
        <v>3263.7483870967744</v>
      </c>
    </row>
    <row r="38" spans="1:17" ht="14.4" customHeight="1" x14ac:dyDescent="0.3">
      <c r="A38" s="793" t="s">
        <v>566</v>
      </c>
      <c r="B38" s="794" t="s">
        <v>2066</v>
      </c>
      <c r="C38" s="794" t="s">
        <v>2109</v>
      </c>
      <c r="D38" s="794" t="s">
        <v>2110</v>
      </c>
      <c r="E38" s="794" t="s">
        <v>2111</v>
      </c>
      <c r="F38" s="811">
        <v>4</v>
      </c>
      <c r="G38" s="811">
        <v>7246</v>
      </c>
      <c r="H38" s="811">
        <v>0.30191666666666667</v>
      </c>
      <c r="I38" s="811">
        <v>1811.5</v>
      </c>
      <c r="J38" s="811">
        <v>12</v>
      </c>
      <c r="K38" s="811">
        <v>24000</v>
      </c>
      <c r="L38" s="811">
        <v>1</v>
      </c>
      <c r="M38" s="811">
        <v>2000</v>
      </c>
      <c r="N38" s="811">
        <v>9</v>
      </c>
      <c r="O38" s="811">
        <v>18900</v>
      </c>
      <c r="P38" s="799">
        <v>0.78749999999999998</v>
      </c>
      <c r="Q38" s="812">
        <v>2100</v>
      </c>
    </row>
    <row r="39" spans="1:17" ht="14.4" customHeight="1" x14ac:dyDescent="0.3">
      <c r="A39" s="793" t="s">
        <v>566</v>
      </c>
      <c r="B39" s="794" t="s">
        <v>2066</v>
      </c>
      <c r="C39" s="794" t="s">
        <v>2109</v>
      </c>
      <c r="D39" s="794" t="s">
        <v>2112</v>
      </c>
      <c r="E39" s="794" t="s">
        <v>2113</v>
      </c>
      <c r="F39" s="811"/>
      <c r="G39" s="811"/>
      <c r="H39" s="811"/>
      <c r="I39" s="811"/>
      <c r="J39" s="811">
        <v>4</v>
      </c>
      <c r="K39" s="811">
        <v>9841</v>
      </c>
      <c r="L39" s="811">
        <v>1</v>
      </c>
      <c r="M39" s="811">
        <v>2460.25</v>
      </c>
      <c r="N39" s="811"/>
      <c r="O39" s="811"/>
      <c r="P39" s="799"/>
      <c r="Q39" s="812"/>
    </row>
    <row r="40" spans="1:17" ht="14.4" customHeight="1" x14ac:dyDescent="0.3">
      <c r="A40" s="793" t="s">
        <v>566</v>
      </c>
      <c r="B40" s="794" t="s">
        <v>2066</v>
      </c>
      <c r="C40" s="794" t="s">
        <v>2109</v>
      </c>
      <c r="D40" s="794" t="s">
        <v>2114</v>
      </c>
      <c r="E40" s="794" t="s">
        <v>2115</v>
      </c>
      <c r="F40" s="811"/>
      <c r="G40" s="811"/>
      <c r="H40" s="811"/>
      <c r="I40" s="811"/>
      <c r="J40" s="811"/>
      <c r="K40" s="811"/>
      <c r="L40" s="811"/>
      <c r="M40" s="811"/>
      <c r="N40" s="811">
        <v>1</v>
      </c>
      <c r="O40" s="811">
        <v>8720</v>
      </c>
      <c r="P40" s="799"/>
      <c r="Q40" s="812">
        <v>8720</v>
      </c>
    </row>
    <row r="41" spans="1:17" ht="14.4" customHeight="1" x14ac:dyDescent="0.3">
      <c r="A41" s="793" t="s">
        <v>566</v>
      </c>
      <c r="B41" s="794" t="s">
        <v>2066</v>
      </c>
      <c r="C41" s="794" t="s">
        <v>2109</v>
      </c>
      <c r="D41" s="794" t="s">
        <v>2116</v>
      </c>
      <c r="E41" s="794" t="s">
        <v>2117</v>
      </c>
      <c r="F41" s="811"/>
      <c r="G41" s="811"/>
      <c r="H41" s="811"/>
      <c r="I41" s="811"/>
      <c r="J41" s="811"/>
      <c r="K41" s="811"/>
      <c r="L41" s="811"/>
      <c r="M41" s="811"/>
      <c r="N41" s="811">
        <v>2</v>
      </c>
      <c r="O41" s="811">
        <v>20260</v>
      </c>
      <c r="P41" s="799"/>
      <c r="Q41" s="812">
        <v>10130</v>
      </c>
    </row>
    <row r="42" spans="1:17" ht="14.4" customHeight="1" x14ac:dyDescent="0.3">
      <c r="A42" s="793" t="s">
        <v>566</v>
      </c>
      <c r="B42" s="794" t="s">
        <v>2066</v>
      </c>
      <c r="C42" s="794" t="s">
        <v>2109</v>
      </c>
      <c r="D42" s="794" t="s">
        <v>2118</v>
      </c>
      <c r="E42" s="794" t="s">
        <v>2119</v>
      </c>
      <c r="F42" s="811">
        <v>2</v>
      </c>
      <c r="G42" s="811">
        <v>1832</v>
      </c>
      <c r="H42" s="811">
        <v>0.24252051893036802</v>
      </c>
      <c r="I42" s="811">
        <v>916</v>
      </c>
      <c r="J42" s="811">
        <v>8</v>
      </c>
      <c r="K42" s="811">
        <v>7554</v>
      </c>
      <c r="L42" s="811">
        <v>1</v>
      </c>
      <c r="M42" s="811">
        <v>944.25</v>
      </c>
      <c r="N42" s="811">
        <v>8</v>
      </c>
      <c r="O42" s="811">
        <v>7620</v>
      </c>
      <c r="P42" s="799">
        <v>1.0087370929308976</v>
      </c>
      <c r="Q42" s="812">
        <v>952.5</v>
      </c>
    </row>
    <row r="43" spans="1:17" ht="14.4" customHeight="1" x14ac:dyDescent="0.3">
      <c r="A43" s="793" t="s">
        <v>566</v>
      </c>
      <c r="B43" s="794" t="s">
        <v>2066</v>
      </c>
      <c r="C43" s="794" t="s">
        <v>2109</v>
      </c>
      <c r="D43" s="794" t="s">
        <v>2120</v>
      </c>
      <c r="E43" s="794" t="s">
        <v>2121</v>
      </c>
      <c r="F43" s="811"/>
      <c r="G43" s="811"/>
      <c r="H43" s="811"/>
      <c r="I43" s="811"/>
      <c r="J43" s="811"/>
      <c r="K43" s="811"/>
      <c r="L43" s="811"/>
      <c r="M43" s="811"/>
      <c r="N43" s="811">
        <v>3</v>
      </c>
      <c r="O43" s="811">
        <v>735</v>
      </c>
      <c r="P43" s="799"/>
      <c r="Q43" s="812">
        <v>245</v>
      </c>
    </row>
    <row r="44" spans="1:17" ht="14.4" customHeight="1" x14ac:dyDescent="0.3">
      <c r="A44" s="793" t="s">
        <v>566</v>
      </c>
      <c r="B44" s="794" t="s">
        <v>2066</v>
      </c>
      <c r="C44" s="794" t="s">
        <v>2122</v>
      </c>
      <c r="D44" s="794" t="s">
        <v>2123</v>
      </c>
      <c r="E44" s="794" t="s">
        <v>2124</v>
      </c>
      <c r="F44" s="811">
        <v>1</v>
      </c>
      <c r="G44" s="811">
        <v>4618</v>
      </c>
      <c r="H44" s="811"/>
      <c r="I44" s="811">
        <v>4618</v>
      </c>
      <c r="J44" s="811"/>
      <c r="K44" s="811"/>
      <c r="L44" s="811"/>
      <c r="M44" s="811"/>
      <c r="N44" s="811">
        <v>1</v>
      </c>
      <c r="O44" s="811">
        <v>4618</v>
      </c>
      <c r="P44" s="799"/>
      <c r="Q44" s="812">
        <v>4618</v>
      </c>
    </row>
    <row r="45" spans="1:17" ht="14.4" customHeight="1" x14ac:dyDescent="0.3">
      <c r="A45" s="793" t="s">
        <v>566</v>
      </c>
      <c r="B45" s="794" t="s">
        <v>2066</v>
      </c>
      <c r="C45" s="794" t="s">
        <v>2122</v>
      </c>
      <c r="D45" s="794" t="s">
        <v>2125</v>
      </c>
      <c r="E45" s="794" t="s">
        <v>2126</v>
      </c>
      <c r="F45" s="811">
        <v>1</v>
      </c>
      <c r="G45" s="811">
        <v>556.5</v>
      </c>
      <c r="H45" s="811">
        <v>0.2</v>
      </c>
      <c r="I45" s="811">
        <v>556.5</v>
      </c>
      <c r="J45" s="811">
        <v>5</v>
      </c>
      <c r="K45" s="811">
        <v>2782.5</v>
      </c>
      <c r="L45" s="811">
        <v>1</v>
      </c>
      <c r="M45" s="811">
        <v>556.5</v>
      </c>
      <c r="N45" s="811">
        <v>2</v>
      </c>
      <c r="O45" s="811">
        <v>1113</v>
      </c>
      <c r="P45" s="799">
        <v>0.4</v>
      </c>
      <c r="Q45" s="812">
        <v>556.5</v>
      </c>
    </row>
    <row r="46" spans="1:17" ht="14.4" customHeight="1" x14ac:dyDescent="0.3">
      <c r="A46" s="793" t="s">
        <v>566</v>
      </c>
      <c r="B46" s="794" t="s">
        <v>2066</v>
      </c>
      <c r="C46" s="794" t="s">
        <v>2122</v>
      </c>
      <c r="D46" s="794" t="s">
        <v>2127</v>
      </c>
      <c r="E46" s="794" t="s">
        <v>2128</v>
      </c>
      <c r="F46" s="811">
        <v>3</v>
      </c>
      <c r="G46" s="811">
        <v>407.07</v>
      </c>
      <c r="H46" s="811">
        <v>3</v>
      </c>
      <c r="I46" s="811">
        <v>135.69</v>
      </c>
      <c r="J46" s="811">
        <v>1</v>
      </c>
      <c r="K46" s="811">
        <v>135.69</v>
      </c>
      <c r="L46" s="811">
        <v>1</v>
      </c>
      <c r="M46" s="811">
        <v>135.69</v>
      </c>
      <c r="N46" s="811">
        <v>5</v>
      </c>
      <c r="O46" s="811">
        <v>678.45</v>
      </c>
      <c r="P46" s="799">
        <v>5</v>
      </c>
      <c r="Q46" s="812">
        <v>135.69</v>
      </c>
    </row>
    <row r="47" spans="1:17" ht="14.4" customHeight="1" x14ac:dyDescent="0.3">
      <c r="A47" s="793" t="s">
        <v>566</v>
      </c>
      <c r="B47" s="794" t="s">
        <v>2066</v>
      </c>
      <c r="C47" s="794" t="s">
        <v>2122</v>
      </c>
      <c r="D47" s="794" t="s">
        <v>2129</v>
      </c>
      <c r="E47" s="794" t="s">
        <v>2128</v>
      </c>
      <c r="F47" s="811">
        <v>1</v>
      </c>
      <c r="G47" s="811">
        <v>170.3</v>
      </c>
      <c r="H47" s="811">
        <v>0.25</v>
      </c>
      <c r="I47" s="811">
        <v>170.3</v>
      </c>
      <c r="J47" s="811">
        <v>4</v>
      </c>
      <c r="K47" s="811">
        <v>681.2</v>
      </c>
      <c r="L47" s="811">
        <v>1</v>
      </c>
      <c r="M47" s="811">
        <v>170.3</v>
      </c>
      <c r="N47" s="811">
        <v>14</v>
      </c>
      <c r="O47" s="811">
        <v>2384.2000000000003</v>
      </c>
      <c r="P47" s="799">
        <v>3.5</v>
      </c>
      <c r="Q47" s="812">
        <v>170.3</v>
      </c>
    </row>
    <row r="48" spans="1:17" ht="14.4" customHeight="1" x14ac:dyDescent="0.3">
      <c r="A48" s="793" t="s">
        <v>566</v>
      </c>
      <c r="B48" s="794" t="s">
        <v>2066</v>
      </c>
      <c r="C48" s="794" t="s">
        <v>2122</v>
      </c>
      <c r="D48" s="794" t="s">
        <v>2130</v>
      </c>
      <c r="E48" s="794" t="s">
        <v>2131</v>
      </c>
      <c r="F48" s="811">
        <v>1</v>
      </c>
      <c r="G48" s="811">
        <v>96.6</v>
      </c>
      <c r="H48" s="811"/>
      <c r="I48" s="811">
        <v>96.6</v>
      </c>
      <c r="J48" s="811"/>
      <c r="K48" s="811"/>
      <c r="L48" s="811"/>
      <c r="M48" s="811"/>
      <c r="N48" s="811"/>
      <c r="O48" s="811"/>
      <c r="P48" s="799"/>
      <c r="Q48" s="812"/>
    </row>
    <row r="49" spans="1:17" ht="14.4" customHeight="1" x14ac:dyDescent="0.3">
      <c r="A49" s="793" t="s">
        <v>566</v>
      </c>
      <c r="B49" s="794" t="s">
        <v>2066</v>
      </c>
      <c r="C49" s="794" t="s">
        <v>2122</v>
      </c>
      <c r="D49" s="794" t="s">
        <v>2132</v>
      </c>
      <c r="E49" s="794" t="s">
        <v>2133</v>
      </c>
      <c r="F49" s="811">
        <v>41</v>
      </c>
      <c r="G49" s="811">
        <v>6416.09</v>
      </c>
      <c r="H49" s="811">
        <v>3.1538461538461537</v>
      </c>
      <c r="I49" s="811">
        <v>156.49</v>
      </c>
      <c r="J49" s="811">
        <v>13</v>
      </c>
      <c r="K49" s="811">
        <v>2034.3700000000001</v>
      </c>
      <c r="L49" s="811">
        <v>1</v>
      </c>
      <c r="M49" s="811">
        <v>156.49</v>
      </c>
      <c r="N49" s="811">
        <v>3</v>
      </c>
      <c r="O49" s="811">
        <v>469.47</v>
      </c>
      <c r="P49" s="799">
        <v>0.23076923076923078</v>
      </c>
      <c r="Q49" s="812">
        <v>156.49</v>
      </c>
    </row>
    <row r="50" spans="1:17" ht="14.4" customHeight="1" x14ac:dyDescent="0.3">
      <c r="A50" s="793" t="s">
        <v>566</v>
      </c>
      <c r="B50" s="794" t="s">
        <v>2066</v>
      </c>
      <c r="C50" s="794" t="s">
        <v>2122</v>
      </c>
      <c r="D50" s="794" t="s">
        <v>2134</v>
      </c>
      <c r="E50" s="794" t="s">
        <v>2133</v>
      </c>
      <c r="F50" s="811">
        <v>14</v>
      </c>
      <c r="G50" s="811">
        <v>2408.56</v>
      </c>
      <c r="H50" s="811">
        <v>0.63636363636363635</v>
      </c>
      <c r="I50" s="811">
        <v>172.04</v>
      </c>
      <c r="J50" s="811">
        <v>22</v>
      </c>
      <c r="K50" s="811">
        <v>3784.88</v>
      </c>
      <c r="L50" s="811">
        <v>1</v>
      </c>
      <c r="M50" s="811">
        <v>172.04</v>
      </c>
      <c r="N50" s="811">
        <v>27</v>
      </c>
      <c r="O50" s="811">
        <v>4645.08</v>
      </c>
      <c r="P50" s="799">
        <v>1.2272727272727273</v>
      </c>
      <c r="Q50" s="812">
        <v>172.04</v>
      </c>
    </row>
    <row r="51" spans="1:17" ht="14.4" customHeight="1" x14ac:dyDescent="0.3">
      <c r="A51" s="793" t="s">
        <v>566</v>
      </c>
      <c r="B51" s="794" t="s">
        <v>2066</v>
      </c>
      <c r="C51" s="794" t="s">
        <v>2122</v>
      </c>
      <c r="D51" s="794" t="s">
        <v>2135</v>
      </c>
      <c r="E51" s="794" t="s">
        <v>2133</v>
      </c>
      <c r="F51" s="811">
        <v>4</v>
      </c>
      <c r="G51" s="811">
        <v>1251.92</v>
      </c>
      <c r="H51" s="811">
        <v>2</v>
      </c>
      <c r="I51" s="811">
        <v>312.98</v>
      </c>
      <c r="J51" s="811">
        <v>2</v>
      </c>
      <c r="K51" s="811">
        <v>625.96</v>
      </c>
      <c r="L51" s="811">
        <v>1</v>
      </c>
      <c r="M51" s="811">
        <v>312.98</v>
      </c>
      <c r="N51" s="811"/>
      <c r="O51" s="811"/>
      <c r="P51" s="799"/>
      <c r="Q51" s="812"/>
    </row>
    <row r="52" spans="1:17" ht="14.4" customHeight="1" x14ac:dyDescent="0.3">
      <c r="A52" s="793" t="s">
        <v>566</v>
      </c>
      <c r="B52" s="794" t="s">
        <v>2066</v>
      </c>
      <c r="C52" s="794" t="s">
        <v>2122</v>
      </c>
      <c r="D52" s="794" t="s">
        <v>2136</v>
      </c>
      <c r="E52" s="794" t="s">
        <v>2133</v>
      </c>
      <c r="F52" s="811">
        <v>6</v>
      </c>
      <c r="G52" s="811">
        <v>2250.96</v>
      </c>
      <c r="H52" s="811">
        <v>1.5</v>
      </c>
      <c r="I52" s="811">
        <v>375.16</v>
      </c>
      <c r="J52" s="811">
        <v>4</v>
      </c>
      <c r="K52" s="811">
        <v>1500.64</v>
      </c>
      <c r="L52" s="811">
        <v>1</v>
      </c>
      <c r="M52" s="811">
        <v>375.16</v>
      </c>
      <c r="N52" s="811">
        <v>8</v>
      </c>
      <c r="O52" s="811">
        <v>3001.28</v>
      </c>
      <c r="P52" s="799">
        <v>2</v>
      </c>
      <c r="Q52" s="812">
        <v>375.16</v>
      </c>
    </row>
    <row r="53" spans="1:17" ht="14.4" customHeight="1" x14ac:dyDescent="0.3">
      <c r="A53" s="793" t="s">
        <v>566</v>
      </c>
      <c r="B53" s="794" t="s">
        <v>2066</v>
      </c>
      <c r="C53" s="794" t="s">
        <v>2122</v>
      </c>
      <c r="D53" s="794" t="s">
        <v>2137</v>
      </c>
      <c r="E53" s="794" t="s">
        <v>2133</v>
      </c>
      <c r="F53" s="811"/>
      <c r="G53" s="811"/>
      <c r="H53" s="811"/>
      <c r="I53" s="811"/>
      <c r="J53" s="811">
        <v>1</v>
      </c>
      <c r="K53" s="811">
        <v>418.69</v>
      </c>
      <c r="L53" s="811">
        <v>1</v>
      </c>
      <c r="M53" s="811">
        <v>418.69</v>
      </c>
      <c r="N53" s="811">
        <v>1</v>
      </c>
      <c r="O53" s="811">
        <v>418.69</v>
      </c>
      <c r="P53" s="799">
        <v>1</v>
      </c>
      <c r="Q53" s="812">
        <v>418.69</v>
      </c>
    </row>
    <row r="54" spans="1:17" ht="14.4" customHeight="1" x14ac:dyDescent="0.3">
      <c r="A54" s="793" t="s">
        <v>566</v>
      </c>
      <c r="B54" s="794" t="s">
        <v>2066</v>
      </c>
      <c r="C54" s="794" t="s">
        <v>2122</v>
      </c>
      <c r="D54" s="794" t="s">
        <v>2138</v>
      </c>
      <c r="E54" s="794" t="s">
        <v>2133</v>
      </c>
      <c r="F54" s="811">
        <v>1</v>
      </c>
      <c r="G54" s="811">
        <v>536.84</v>
      </c>
      <c r="H54" s="811"/>
      <c r="I54" s="811">
        <v>536.84</v>
      </c>
      <c r="J54" s="811"/>
      <c r="K54" s="811"/>
      <c r="L54" s="811"/>
      <c r="M54" s="811"/>
      <c r="N54" s="811"/>
      <c r="O54" s="811"/>
      <c r="P54" s="799"/>
      <c r="Q54" s="812"/>
    </row>
    <row r="55" spans="1:17" ht="14.4" customHeight="1" x14ac:dyDescent="0.3">
      <c r="A55" s="793" t="s">
        <v>566</v>
      </c>
      <c r="B55" s="794" t="s">
        <v>2066</v>
      </c>
      <c r="C55" s="794" t="s">
        <v>2122</v>
      </c>
      <c r="D55" s="794" t="s">
        <v>2139</v>
      </c>
      <c r="E55" s="794" t="s">
        <v>2133</v>
      </c>
      <c r="F55" s="811">
        <v>1</v>
      </c>
      <c r="G55" s="811">
        <v>417.65</v>
      </c>
      <c r="H55" s="811"/>
      <c r="I55" s="811">
        <v>417.65</v>
      </c>
      <c r="J55" s="811"/>
      <c r="K55" s="811"/>
      <c r="L55" s="811"/>
      <c r="M55" s="811"/>
      <c r="N55" s="811"/>
      <c r="O55" s="811"/>
      <c r="P55" s="799"/>
      <c r="Q55" s="812"/>
    </row>
    <row r="56" spans="1:17" ht="14.4" customHeight="1" x14ac:dyDescent="0.3">
      <c r="A56" s="793" t="s">
        <v>566</v>
      </c>
      <c r="B56" s="794" t="s">
        <v>2066</v>
      </c>
      <c r="C56" s="794" t="s">
        <v>2122</v>
      </c>
      <c r="D56" s="794" t="s">
        <v>2140</v>
      </c>
      <c r="E56" s="794" t="s">
        <v>2141</v>
      </c>
      <c r="F56" s="811"/>
      <c r="G56" s="811"/>
      <c r="H56" s="811"/>
      <c r="I56" s="811"/>
      <c r="J56" s="811">
        <v>7</v>
      </c>
      <c r="K56" s="811">
        <v>1204.28</v>
      </c>
      <c r="L56" s="811">
        <v>1</v>
      </c>
      <c r="M56" s="811">
        <v>172.04</v>
      </c>
      <c r="N56" s="811"/>
      <c r="O56" s="811"/>
      <c r="P56" s="799"/>
      <c r="Q56" s="812"/>
    </row>
    <row r="57" spans="1:17" ht="14.4" customHeight="1" x14ac:dyDescent="0.3">
      <c r="A57" s="793" t="s">
        <v>566</v>
      </c>
      <c r="B57" s="794" t="s">
        <v>2066</v>
      </c>
      <c r="C57" s="794" t="s">
        <v>2122</v>
      </c>
      <c r="D57" s="794" t="s">
        <v>2142</v>
      </c>
      <c r="E57" s="794" t="s">
        <v>2143</v>
      </c>
      <c r="F57" s="811"/>
      <c r="G57" s="811"/>
      <c r="H57" s="811"/>
      <c r="I57" s="811"/>
      <c r="J57" s="811"/>
      <c r="K57" s="811"/>
      <c r="L57" s="811"/>
      <c r="M57" s="811"/>
      <c r="N57" s="811">
        <v>4</v>
      </c>
      <c r="O57" s="811">
        <v>1799.12</v>
      </c>
      <c r="P57" s="799"/>
      <c r="Q57" s="812">
        <v>449.78</v>
      </c>
    </row>
    <row r="58" spans="1:17" ht="14.4" customHeight="1" x14ac:dyDescent="0.3">
      <c r="A58" s="793" t="s">
        <v>566</v>
      </c>
      <c r="B58" s="794" t="s">
        <v>2066</v>
      </c>
      <c r="C58" s="794" t="s">
        <v>2122</v>
      </c>
      <c r="D58" s="794" t="s">
        <v>2144</v>
      </c>
      <c r="E58" s="794" t="s">
        <v>2145</v>
      </c>
      <c r="F58" s="811"/>
      <c r="G58" s="811"/>
      <c r="H58" s="811"/>
      <c r="I58" s="811"/>
      <c r="J58" s="811"/>
      <c r="K58" s="811"/>
      <c r="L58" s="811"/>
      <c r="M58" s="811"/>
      <c r="N58" s="811">
        <v>1</v>
      </c>
      <c r="O58" s="811">
        <v>11414.51</v>
      </c>
      <c r="P58" s="799"/>
      <c r="Q58" s="812">
        <v>11414.51</v>
      </c>
    </row>
    <row r="59" spans="1:17" ht="14.4" customHeight="1" x14ac:dyDescent="0.3">
      <c r="A59" s="793" t="s">
        <v>566</v>
      </c>
      <c r="B59" s="794" t="s">
        <v>2066</v>
      </c>
      <c r="C59" s="794" t="s">
        <v>2122</v>
      </c>
      <c r="D59" s="794" t="s">
        <v>2146</v>
      </c>
      <c r="E59" s="794" t="s">
        <v>2141</v>
      </c>
      <c r="F59" s="811"/>
      <c r="G59" s="811"/>
      <c r="H59" s="811"/>
      <c r="I59" s="811"/>
      <c r="J59" s="811">
        <v>1</v>
      </c>
      <c r="K59" s="811">
        <v>4349.62</v>
      </c>
      <c r="L59" s="811">
        <v>1</v>
      </c>
      <c r="M59" s="811">
        <v>4349.62</v>
      </c>
      <c r="N59" s="811"/>
      <c r="O59" s="811"/>
      <c r="P59" s="799"/>
      <c r="Q59" s="812"/>
    </row>
    <row r="60" spans="1:17" ht="14.4" customHeight="1" x14ac:dyDescent="0.3">
      <c r="A60" s="793" t="s">
        <v>566</v>
      </c>
      <c r="B60" s="794" t="s">
        <v>2066</v>
      </c>
      <c r="C60" s="794" t="s">
        <v>2122</v>
      </c>
      <c r="D60" s="794" t="s">
        <v>2147</v>
      </c>
      <c r="E60" s="794" t="s">
        <v>2148</v>
      </c>
      <c r="F60" s="811">
        <v>5</v>
      </c>
      <c r="G60" s="811">
        <v>2815</v>
      </c>
      <c r="H60" s="811"/>
      <c r="I60" s="811">
        <v>563</v>
      </c>
      <c r="J60" s="811"/>
      <c r="K60" s="811"/>
      <c r="L60" s="811"/>
      <c r="M60" s="811"/>
      <c r="N60" s="811"/>
      <c r="O60" s="811"/>
      <c r="P60" s="799"/>
      <c r="Q60" s="812"/>
    </row>
    <row r="61" spans="1:17" ht="14.4" customHeight="1" x14ac:dyDescent="0.3">
      <c r="A61" s="793" t="s">
        <v>566</v>
      </c>
      <c r="B61" s="794" t="s">
        <v>2066</v>
      </c>
      <c r="C61" s="794" t="s">
        <v>2122</v>
      </c>
      <c r="D61" s="794" t="s">
        <v>2149</v>
      </c>
      <c r="E61" s="794" t="s">
        <v>2133</v>
      </c>
      <c r="F61" s="811"/>
      <c r="G61" s="811"/>
      <c r="H61" s="811"/>
      <c r="I61" s="811"/>
      <c r="J61" s="811">
        <v>1</v>
      </c>
      <c r="K61" s="811">
        <v>417.65</v>
      </c>
      <c r="L61" s="811">
        <v>1</v>
      </c>
      <c r="M61" s="811">
        <v>417.65</v>
      </c>
      <c r="N61" s="811"/>
      <c r="O61" s="811"/>
      <c r="P61" s="799"/>
      <c r="Q61" s="812"/>
    </row>
    <row r="62" spans="1:17" ht="14.4" customHeight="1" x14ac:dyDescent="0.3">
      <c r="A62" s="793" t="s">
        <v>566</v>
      </c>
      <c r="B62" s="794" t="s">
        <v>2066</v>
      </c>
      <c r="C62" s="794" t="s">
        <v>2122</v>
      </c>
      <c r="D62" s="794" t="s">
        <v>2150</v>
      </c>
      <c r="E62" s="794" t="s">
        <v>2151</v>
      </c>
      <c r="F62" s="811">
        <v>6</v>
      </c>
      <c r="G62" s="811">
        <v>1181.46</v>
      </c>
      <c r="H62" s="811"/>
      <c r="I62" s="811">
        <v>196.91</v>
      </c>
      <c r="J62" s="811"/>
      <c r="K62" s="811"/>
      <c r="L62" s="811"/>
      <c r="M62" s="811"/>
      <c r="N62" s="811"/>
      <c r="O62" s="811"/>
      <c r="P62" s="799"/>
      <c r="Q62" s="812"/>
    </row>
    <row r="63" spans="1:17" ht="14.4" customHeight="1" x14ac:dyDescent="0.3">
      <c r="A63" s="793" t="s">
        <v>566</v>
      </c>
      <c r="B63" s="794" t="s">
        <v>2066</v>
      </c>
      <c r="C63" s="794" t="s">
        <v>2122</v>
      </c>
      <c r="D63" s="794" t="s">
        <v>2152</v>
      </c>
      <c r="E63" s="794" t="s">
        <v>2151</v>
      </c>
      <c r="F63" s="811">
        <v>1</v>
      </c>
      <c r="G63" s="811">
        <v>1356.6</v>
      </c>
      <c r="H63" s="811"/>
      <c r="I63" s="811">
        <v>1356.6</v>
      </c>
      <c r="J63" s="811"/>
      <c r="K63" s="811"/>
      <c r="L63" s="811"/>
      <c r="M63" s="811"/>
      <c r="N63" s="811"/>
      <c r="O63" s="811"/>
      <c r="P63" s="799"/>
      <c r="Q63" s="812"/>
    </row>
    <row r="64" spans="1:17" ht="14.4" customHeight="1" x14ac:dyDescent="0.3">
      <c r="A64" s="793" t="s">
        <v>566</v>
      </c>
      <c r="B64" s="794" t="s">
        <v>2066</v>
      </c>
      <c r="C64" s="794" t="s">
        <v>2122</v>
      </c>
      <c r="D64" s="794" t="s">
        <v>2153</v>
      </c>
      <c r="E64" s="794" t="s">
        <v>2133</v>
      </c>
      <c r="F64" s="811"/>
      <c r="G64" s="811"/>
      <c r="H64" s="811"/>
      <c r="I64" s="811"/>
      <c r="J64" s="811">
        <v>4</v>
      </c>
      <c r="K64" s="811">
        <v>630.12</v>
      </c>
      <c r="L64" s="811">
        <v>1</v>
      </c>
      <c r="M64" s="811">
        <v>157.53</v>
      </c>
      <c r="N64" s="811">
        <v>2.4</v>
      </c>
      <c r="O64" s="811">
        <v>378.07</v>
      </c>
      <c r="P64" s="799">
        <v>0.59999682600139659</v>
      </c>
      <c r="Q64" s="812">
        <v>157.52916666666667</v>
      </c>
    </row>
    <row r="65" spans="1:17" ht="14.4" customHeight="1" x14ac:dyDescent="0.3">
      <c r="A65" s="793" t="s">
        <v>566</v>
      </c>
      <c r="B65" s="794" t="s">
        <v>2066</v>
      </c>
      <c r="C65" s="794" t="s">
        <v>2122</v>
      </c>
      <c r="D65" s="794" t="s">
        <v>2154</v>
      </c>
      <c r="E65" s="794" t="s">
        <v>2155</v>
      </c>
      <c r="F65" s="811">
        <v>5</v>
      </c>
      <c r="G65" s="811">
        <v>1243.6500000000001</v>
      </c>
      <c r="H65" s="811"/>
      <c r="I65" s="811">
        <v>248.73000000000002</v>
      </c>
      <c r="J65" s="811"/>
      <c r="K65" s="811"/>
      <c r="L65" s="811"/>
      <c r="M65" s="811"/>
      <c r="N65" s="811"/>
      <c r="O65" s="811"/>
      <c r="P65" s="799"/>
      <c r="Q65" s="812"/>
    </row>
    <row r="66" spans="1:17" ht="14.4" customHeight="1" x14ac:dyDescent="0.3">
      <c r="A66" s="793" t="s">
        <v>566</v>
      </c>
      <c r="B66" s="794" t="s">
        <v>2066</v>
      </c>
      <c r="C66" s="794" t="s">
        <v>2122</v>
      </c>
      <c r="D66" s="794" t="s">
        <v>2156</v>
      </c>
      <c r="E66" s="794" t="s">
        <v>2133</v>
      </c>
      <c r="F66" s="811"/>
      <c r="G66" s="811"/>
      <c r="H66" s="811"/>
      <c r="I66" s="811"/>
      <c r="J66" s="811">
        <v>132</v>
      </c>
      <c r="K66" s="811">
        <v>73324.679999999993</v>
      </c>
      <c r="L66" s="811">
        <v>1</v>
      </c>
      <c r="M66" s="811">
        <v>555.4899999999999</v>
      </c>
      <c r="N66" s="811">
        <v>35</v>
      </c>
      <c r="O66" s="811">
        <v>19442.150000000001</v>
      </c>
      <c r="P66" s="799">
        <v>0.26515151515151519</v>
      </c>
      <c r="Q66" s="812">
        <v>555.49</v>
      </c>
    </row>
    <row r="67" spans="1:17" ht="14.4" customHeight="1" x14ac:dyDescent="0.3">
      <c r="A67" s="793" t="s">
        <v>566</v>
      </c>
      <c r="B67" s="794" t="s">
        <v>2066</v>
      </c>
      <c r="C67" s="794" t="s">
        <v>2122</v>
      </c>
      <c r="D67" s="794" t="s">
        <v>2157</v>
      </c>
      <c r="E67" s="794" t="s">
        <v>2133</v>
      </c>
      <c r="F67" s="811"/>
      <c r="G67" s="811"/>
      <c r="H67" s="811"/>
      <c r="I67" s="811"/>
      <c r="J67" s="811">
        <v>7</v>
      </c>
      <c r="K67" s="811">
        <v>15002.400000000001</v>
      </c>
      <c r="L67" s="811">
        <v>1</v>
      </c>
      <c r="M67" s="811">
        <v>2143.2000000000003</v>
      </c>
      <c r="N67" s="811">
        <v>7</v>
      </c>
      <c r="O67" s="811">
        <v>15002.4</v>
      </c>
      <c r="P67" s="799">
        <v>0.99999999999999989</v>
      </c>
      <c r="Q67" s="812">
        <v>2143.1999999999998</v>
      </c>
    </row>
    <row r="68" spans="1:17" ht="14.4" customHeight="1" x14ac:dyDescent="0.3">
      <c r="A68" s="793" t="s">
        <v>566</v>
      </c>
      <c r="B68" s="794" t="s">
        <v>2066</v>
      </c>
      <c r="C68" s="794" t="s">
        <v>2122</v>
      </c>
      <c r="D68" s="794" t="s">
        <v>2158</v>
      </c>
      <c r="E68" s="794" t="s">
        <v>2159</v>
      </c>
      <c r="F68" s="811"/>
      <c r="G68" s="811"/>
      <c r="H68" s="811"/>
      <c r="I68" s="811"/>
      <c r="J68" s="811">
        <v>7</v>
      </c>
      <c r="K68" s="811">
        <v>9953.23</v>
      </c>
      <c r="L68" s="811">
        <v>1</v>
      </c>
      <c r="M68" s="811">
        <v>1421.8899999999999</v>
      </c>
      <c r="N68" s="811"/>
      <c r="O68" s="811"/>
      <c r="P68" s="799"/>
      <c r="Q68" s="812"/>
    </row>
    <row r="69" spans="1:17" ht="14.4" customHeight="1" x14ac:dyDescent="0.3">
      <c r="A69" s="793" t="s">
        <v>566</v>
      </c>
      <c r="B69" s="794" t="s">
        <v>2066</v>
      </c>
      <c r="C69" s="794" t="s">
        <v>2122</v>
      </c>
      <c r="D69" s="794" t="s">
        <v>2160</v>
      </c>
      <c r="E69" s="794" t="s">
        <v>2133</v>
      </c>
      <c r="F69" s="811"/>
      <c r="G69" s="811"/>
      <c r="H69" s="811"/>
      <c r="I69" s="811"/>
      <c r="J69" s="811">
        <v>12</v>
      </c>
      <c r="K69" s="811">
        <v>24350.400000000001</v>
      </c>
      <c r="L69" s="811">
        <v>1</v>
      </c>
      <c r="M69" s="811">
        <v>2029.2</v>
      </c>
      <c r="N69" s="811">
        <v>5</v>
      </c>
      <c r="O69" s="811">
        <v>10146</v>
      </c>
      <c r="P69" s="799">
        <v>0.41666666666666663</v>
      </c>
      <c r="Q69" s="812">
        <v>2029.2</v>
      </c>
    </row>
    <row r="70" spans="1:17" ht="14.4" customHeight="1" x14ac:dyDescent="0.3">
      <c r="A70" s="793" t="s">
        <v>566</v>
      </c>
      <c r="B70" s="794" t="s">
        <v>2066</v>
      </c>
      <c r="C70" s="794" t="s">
        <v>2122</v>
      </c>
      <c r="D70" s="794" t="s">
        <v>2161</v>
      </c>
      <c r="E70" s="794" t="s">
        <v>2162</v>
      </c>
      <c r="F70" s="811"/>
      <c r="G70" s="811"/>
      <c r="H70" s="811"/>
      <c r="I70" s="811"/>
      <c r="J70" s="811">
        <v>1</v>
      </c>
      <c r="K70" s="811">
        <v>2467.58</v>
      </c>
      <c r="L70" s="811">
        <v>1</v>
      </c>
      <c r="M70" s="811">
        <v>2467.58</v>
      </c>
      <c r="N70" s="811">
        <v>1</v>
      </c>
      <c r="O70" s="811">
        <v>2467.58</v>
      </c>
      <c r="P70" s="799">
        <v>1</v>
      </c>
      <c r="Q70" s="812">
        <v>2467.58</v>
      </c>
    </row>
    <row r="71" spans="1:17" ht="14.4" customHeight="1" x14ac:dyDescent="0.3">
      <c r="A71" s="793" t="s">
        <v>566</v>
      </c>
      <c r="B71" s="794" t="s">
        <v>2066</v>
      </c>
      <c r="C71" s="794" t="s">
        <v>2122</v>
      </c>
      <c r="D71" s="794" t="s">
        <v>2163</v>
      </c>
      <c r="E71" s="794" t="s">
        <v>2164</v>
      </c>
      <c r="F71" s="811"/>
      <c r="G71" s="811"/>
      <c r="H71" s="811"/>
      <c r="I71" s="811"/>
      <c r="J71" s="811">
        <v>26</v>
      </c>
      <c r="K71" s="811">
        <v>14631.5</v>
      </c>
      <c r="L71" s="811">
        <v>1</v>
      </c>
      <c r="M71" s="811">
        <v>562.75</v>
      </c>
      <c r="N71" s="811">
        <v>4</v>
      </c>
      <c r="O71" s="811">
        <v>2251</v>
      </c>
      <c r="P71" s="799">
        <v>0.15384615384615385</v>
      </c>
      <c r="Q71" s="812">
        <v>562.75</v>
      </c>
    </row>
    <row r="72" spans="1:17" ht="14.4" customHeight="1" x14ac:dyDescent="0.3">
      <c r="A72" s="793" t="s">
        <v>566</v>
      </c>
      <c r="B72" s="794" t="s">
        <v>2066</v>
      </c>
      <c r="C72" s="794" t="s">
        <v>2122</v>
      </c>
      <c r="D72" s="794" t="s">
        <v>2165</v>
      </c>
      <c r="E72" s="794" t="s">
        <v>2166</v>
      </c>
      <c r="F72" s="811"/>
      <c r="G72" s="811"/>
      <c r="H72" s="811"/>
      <c r="I72" s="811"/>
      <c r="J72" s="811"/>
      <c r="K72" s="811"/>
      <c r="L72" s="811"/>
      <c r="M72" s="811"/>
      <c r="N72" s="811">
        <v>7</v>
      </c>
      <c r="O72" s="811">
        <v>13435.45</v>
      </c>
      <c r="P72" s="799"/>
      <c r="Q72" s="812">
        <v>1919.3500000000001</v>
      </c>
    </row>
    <row r="73" spans="1:17" ht="14.4" customHeight="1" x14ac:dyDescent="0.3">
      <c r="A73" s="793" t="s">
        <v>566</v>
      </c>
      <c r="B73" s="794" t="s">
        <v>2066</v>
      </c>
      <c r="C73" s="794" t="s">
        <v>2122</v>
      </c>
      <c r="D73" s="794" t="s">
        <v>2167</v>
      </c>
      <c r="E73" s="794" t="s">
        <v>2133</v>
      </c>
      <c r="F73" s="811"/>
      <c r="G73" s="811"/>
      <c r="H73" s="811"/>
      <c r="I73" s="811"/>
      <c r="J73" s="811"/>
      <c r="K73" s="811"/>
      <c r="L73" s="811"/>
      <c r="M73" s="811"/>
      <c r="N73" s="811">
        <v>29</v>
      </c>
      <c r="O73" s="811">
        <v>17101.010000000002</v>
      </c>
      <c r="P73" s="799"/>
      <c r="Q73" s="812">
        <v>589.69000000000005</v>
      </c>
    </row>
    <row r="74" spans="1:17" ht="14.4" customHeight="1" x14ac:dyDescent="0.3">
      <c r="A74" s="793" t="s">
        <v>566</v>
      </c>
      <c r="B74" s="794" t="s">
        <v>2066</v>
      </c>
      <c r="C74" s="794" t="s">
        <v>2122</v>
      </c>
      <c r="D74" s="794" t="s">
        <v>2168</v>
      </c>
      <c r="E74" s="794" t="s">
        <v>2133</v>
      </c>
      <c r="F74" s="811"/>
      <c r="G74" s="811"/>
      <c r="H74" s="811"/>
      <c r="I74" s="811"/>
      <c r="J74" s="811"/>
      <c r="K74" s="811"/>
      <c r="L74" s="811"/>
      <c r="M74" s="811"/>
      <c r="N74" s="811">
        <v>8</v>
      </c>
      <c r="O74" s="811">
        <v>2281.1999999999998</v>
      </c>
      <c r="P74" s="799"/>
      <c r="Q74" s="812">
        <v>285.14999999999998</v>
      </c>
    </row>
    <row r="75" spans="1:17" ht="14.4" customHeight="1" x14ac:dyDescent="0.3">
      <c r="A75" s="793" t="s">
        <v>566</v>
      </c>
      <c r="B75" s="794" t="s">
        <v>2066</v>
      </c>
      <c r="C75" s="794" t="s">
        <v>2122</v>
      </c>
      <c r="D75" s="794" t="s">
        <v>2169</v>
      </c>
      <c r="E75" s="794" t="s">
        <v>2133</v>
      </c>
      <c r="F75" s="811"/>
      <c r="G75" s="811"/>
      <c r="H75" s="811"/>
      <c r="I75" s="811"/>
      <c r="J75" s="811"/>
      <c r="K75" s="811"/>
      <c r="L75" s="811"/>
      <c r="M75" s="811"/>
      <c r="N75" s="811">
        <v>1</v>
      </c>
      <c r="O75" s="811">
        <v>612.49</v>
      </c>
      <c r="P75" s="799"/>
      <c r="Q75" s="812">
        <v>612.49</v>
      </c>
    </row>
    <row r="76" spans="1:17" ht="14.4" customHeight="1" x14ac:dyDescent="0.3">
      <c r="A76" s="793" t="s">
        <v>566</v>
      </c>
      <c r="B76" s="794" t="s">
        <v>2066</v>
      </c>
      <c r="C76" s="794" t="s">
        <v>1928</v>
      </c>
      <c r="D76" s="794" t="s">
        <v>1941</v>
      </c>
      <c r="E76" s="794"/>
      <c r="F76" s="811"/>
      <c r="G76" s="811"/>
      <c r="H76" s="811"/>
      <c r="I76" s="811"/>
      <c r="J76" s="811"/>
      <c r="K76" s="811"/>
      <c r="L76" s="811"/>
      <c r="M76" s="811"/>
      <c r="N76" s="811">
        <v>1</v>
      </c>
      <c r="O76" s="811">
        <v>703</v>
      </c>
      <c r="P76" s="799"/>
      <c r="Q76" s="812">
        <v>703</v>
      </c>
    </row>
    <row r="77" spans="1:17" ht="14.4" customHeight="1" x14ac:dyDescent="0.3">
      <c r="A77" s="793" t="s">
        <v>566</v>
      </c>
      <c r="B77" s="794" t="s">
        <v>2066</v>
      </c>
      <c r="C77" s="794" t="s">
        <v>1924</v>
      </c>
      <c r="D77" s="794" t="s">
        <v>2170</v>
      </c>
      <c r="E77" s="794" t="s">
        <v>2171</v>
      </c>
      <c r="F77" s="811">
        <v>1</v>
      </c>
      <c r="G77" s="811">
        <v>72</v>
      </c>
      <c r="H77" s="811"/>
      <c r="I77" s="811">
        <v>72</v>
      </c>
      <c r="J77" s="811"/>
      <c r="K77" s="811"/>
      <c r="L77" s="811"/>
      <c r="M77" s="811"/>
      <c r="N77" s="811"/>
      <c r="O77" s="811"/>
      <c r="P77" s="799"/>
      <c r="Q77" s="812"/>
    </row>
    <row r="78" spans="1:17" ht="14.4" customHeight="1" x14ac:dyDescent="0.3">
      <c r="A78" s="793" t="s">
        <v>566</v>
      </c>
      <c r="B78" s="794" t="s">
        <v>2066</v>
      </c>
      <c r="C78" s="794" t="s">
        <v>1924</v>
      </c>
      <c r="D78" s="794" t="s">
        <v>2172</v>
      </c>
      <c r="E78" s="794" t="s">
        <v>1970</v>
      </c>
      <c r="F78" s="811">
        <v>25</v>
      </c>
      <c r="G78" s="811">
        <v>7050</v>
      </c>
      <c r="H78" s="811">
        <v>0.63172043010752688</v>
      </c>
      <c r="I78" s="811">
        <v>282</v>
      </c>
      <c r="J78" s="811">
        <v>38</v>
      </c>
      <c r="K78" s="811">
        <v>11160</v>
      </c>
      <c r="L78" s="811">
        <v>1</v>
      </c>
      <c r="M78" s="811">
        <v>293.68421052631578</v>
      </c>
      <c r="N78" s="811">
        <v>34</v>
      </c>
      <c r="O78" s="811">
        <v>10030</v>
      </c>
      <c r="P78" s="799">
        <v>0.89874551971326166</v>
      </c>
      <c r="Q78" s="812">
        <v>295</v>
      </c>
    </row>
    <row r="79" spans="1:17" ht="14.4" customHeight="1" x14ac:dyDescent="0.3">
      <c r="A79" s="793" t="s">
        <v>566</v>
      </c>
      <c r="B79" s="794" t="s">
        <v>2066</v>
      </c>
      <c r="C79" s="794" t="s">
        <v>1924</v>
      </c>
      <c r="D79" s="794" t="s">
        <v>2173</v>
      </c>
      <c r="E79" s="794" t="s">
        <v>1980</v>
      </c>
      <c r="F79" s="811">
        <v>58</v>
      </c>
      <c r="G79" s="811">
        <v>4524</v>
      </c>
      <c r="H79" s="811">
        <v>0.60659694288012878</v>
      </c>
      <c r="I79" s="811">
        <v>78</v>
      </c>
      <c r="J79" s="811">
        <v>91</v>
      </c>
      <c r="K79" s="811">
        <v>7458</v>
      </c>
      <c r="L79" s="811">
        <v>1</v>
      </c>
      <c r="M79" s="811">
        <v>81.956043956043956</v>
      </c>
      <c r="N79" s="811">
        <v>63</v>
      </c>
      <c r="O79" s="811">
        <v>5166</v>
      </c>
      <c r="P79" s="799">
        <v>0.69267900241351565</v>
      </c>
      <c r="Q79" s="812">
        <v>82</v>
      </c>
    </row>
    <row r="80" spans="1:17" ht="14.4" customHeight="1" x14ac:dyDescent="0.3">
      <c r="A80" s="793" t="s">
        <v>566</v>
      </c>
      <c r="B80" s="794" t="s">
        <v>2066</v>
      </c>
      <c r="C80" s="794" t="s">
        <v>1924</v>
      </c>
      <c r="D80" s="794" t="s">
        <v>2174</v>
      </c>
      <c r="E80" s="794" t="s">
        <v>2175</v>
      </c>
      <c r="F80" s="811">
        <v>66</v>
      </c>
      <c r="G80" s="811">
        <v>8580</v>
      </c>
      <c r="H80" s="811">
        <v>1.0275449101796408</v>
      </c>
      <c r="I80" s="811">
        <v>130</v>
      </c>
      <c r="J80" s="811">
        <v>61</v>
      </c>
      <c r="K80" s="811">
        <v>8350</v>
      </c>
      <c r="L80" s="811">
        <v>1</v>
      </c>
      <c r="M80" s="811">
        <v>136.88524590163934</v>
      </c>
      <c r="N80" s="811">
        <v>79</v>
      </c>
      <c r="O80" s="811">
        <v>10823</v>
      </c>
      <c r="P80" s="799">
        <v>1.2961676646706586</v>
      </c>
      <c r="Q80" s="812">
        <v>137</v>
      </c>
    </row>
    <row r="81" spans="1:17" ht="14.4" customHeight="1" x14ac:dyDescent="0.3">
      <c r="A81" s="793" t="s">
        <v>566</v>
      </c>
      <c r="B81" s="794" t="s">
        <v>2066</v>
      </c>
      <c r="C81" s="794" t="s">
        <v>1924</v>
      </c>
      <c r="D81" s="794" t="s">
        <v>2176</v>
      </c>
      <c r="E81" s="794" t="s">
        <v>2177</v>
      </c>
      <c r="F81" s="811">
        <v>60</v>
      </c>
      <c r="G81" s="811">
        <v>5519</v>
      </c>
      <c r="H81" s="811">
        <v>0.66848352713178294</v>
      </c>
      <c r="I81" s="811">
        <v>91.983333333333334</v>
      </c>
      <c r="J81" s="811">
        <v>86</v>
      </c>
      <c r="K81" s="811">
        <v>8256</v>
      </c>
      <c r="L81" s="811">
        <v>1</v>
      </c>
      <c r="M81" s="811">
        <v>96</v>
      </c>
      <c r="N81" s="811">
        <v>74</v>
      </c>
      <c r="O81" s="811">
        <v>7104</v>
      </c>
      <c r="P81" s="799">
        <v>0.86046511627906974</v>
      </c>
      <c r="Q81" s="812">
        <v>96</v>
      </c>
    </row>
    <row r="82" spans="1:17" ht="14.4" customHeight="1" x14ac:dyDescent="0.3">
      <c r="A82" s="793" t="s">
        <v>566</v>
      </c>
      <c r="B82" s="794" t="s">
        <v>2066</v>
      </c>
      <c r="C82" s="794" t="s">
        <v>1924</v>
      </c>
      <c r="D82" s="794" t="s">
        <v>2178</v>
      </c>
      <c r="E82" s="794" t="s">
        <v>2179</v>
      </c>
      <c r="F82" s="811">
        <v>2</v>
      </c>
      <c r="G82" s="811">
        <v>314</v>
      </c>
      <c r="H82" s="811">
        <v>0.12610441767068273</v>
      </c>
      <c r="I82" s="811">
        <v>157</v>
      </c>
      <c r="J82" s="811">
        <v>15</v>
      </c>
      <c r="K82" s="811">
        <v>2490</v>
      </c>
      <c r="L82" s="811">
        <v>1</v>
      </c>
      <c r="M82" s="811">
        <v>166</v>
      </c>
      <c r="N82" s="811">
        <v>34</v>
      </c>
      <c r="O82" s="811">
        <v>5644</v>
      </c>
      <c r="P82" s="799">
        <v>2.2666666666666666</v>
      </c>
      <c r="Q82" s="812">
        <v>166</v>
      </c>
    </row>
    <row r="83" spans="1:17" ht="14.4" customHeight="1" x14ac:dyDescent="0.3">
      <c r="A83" s="793" t="s">
        <v>566</v>
      </c>
      <c r="B83" s="794" t="s">
        <v>2066</v>
      </c>
      <c r="C83" s="794" t="s">
        <v>1924</v>
      </c>
      <c r="D83" s="794" t="s">
        <v>2180</v>
      </c>
      <c r="E83" s="794" t="s">
        <v>2181</v>
      </c>
      <c r="F83" s="811">
        <v>133</v>
      </c>
      <c r="G83" s="811">
        <v>64771</v>
      </c>
      <c r="H83" s="811">
        <v>1.2908761160714286</v>
      </c>
      <c r="I83" s="811">
        <v>487</v>
      </c>
      <c r="J83" s="811">
        <v>98</v>
      </c>
      <c r="K83" s="811">
        <v>50176</v>
      </c>
      <c r="L83" s="811">
        <v>1</v>
      </c>
      <c r="M83" s="811">
        <v>512</v>
      </c>
      <c r="N83" s="811">
        <v>175</v>
      </c>
      <c r="O83" s="811">
        <v>89600</v>
      </c>
      <c r="P83" s="799">
        <v>1.7857142857142858</v>
      </c>
      <c r="Q83" s="812">
        <v>512</v>
      </c>
    </row>
    <row r="84" spans="1:17" ht="14.4" customHeight="1" x14ac:dyDescent="0.3">
      <c r="A84" s="793" t="s">
        <v>566</v>
      </c>
      <c r="B84" s="794" t="s">
        <v>2066</v>
      </c>
      <c r="C84" s="794" t="s">
        <v>1924</v>
      </c>
      <c r="D84" s="794" t="s">
        <v>2182</v>
      </c>
      <c r="E84" s="794" t="s">
        <v>2183</v>
      </c>
      <c r="F84" s="811">
        <v>11</v>
      </c>
      <c r="G84" s="811">
        <v>10439</v>
      </c>
      <c r="H84" s="811">
        <v>0.41839679358717435</v>
      </c>
      <c r="I84" s="811">
        <v>949</v>
      </c>
      <c r="J84" s="811">
        <v>25</v>
      </c>
      <c r="K84" s="811">
        <v>24950</v>
      </c>
      <c r="L84" s="811">
        <v>1</v>
      </c>
      <c r="M84" s="811">
        <v>998</v>
      </c>
      <c r="N84" s="811">
        <v>32</v>
      </c>
      <c r="O84" s="811">
        <v>31968</v>
      </c>
      <c r="P84" s="799">
        <v>1.2812825651302606</v>
      </c>
      <c r="Q84" s="812">
        <v>999</v>
      </c>
    </row>
    <row r="85" spans="1:17" ht="14.4" customHeight="1" x14ac:dyDescent="0.3">
      <c r="A85" s="793" t="s">
        <v>566</v>
      </c>
      <c r="B85" s="794" t="s">
        <v>2066</v>
      </c>
      <c r="C85" s="794" t="s">
        <v>1924</v>
      </c>
      <c r="D85" s="794" t="s">
        <v>2184</v>
      </c>
      <c r="E85" s="794" t="s">
        <v>2185</v>
      </c>
      <c r="F85" s="811">
        <v>58</v>
      </c>
      <c r="G85" s="811">
        <v>110896</v>
      </c>
      <c r="H85" s="811">
        <v>0.66376570440112292</v>
      </c>
      <c r="I85" s="811">
        <v>1912</v>
      </c>
      <c r="J85" s="811">
        <v>82</v>
      </c>
      <c r="K85" s="811">
        <v>167071</v>
      </c>
      <c r="L85" s="811">
        <v>1</v>
      </c>
      <c r="M85" s="811">
        <v>2037.4512195121952</v>
      </c>
      <c r="N85" s="811">
        <v>65</v>
      </c>
      <c r="O85" s="811">
        <v>132600</v>
      </c>
      <c r="P85" s="799">
        <v>0.79367454555248962</v>
      </c>
      <c r="Q85" s="812">
        <v>2040</v>
      </c>
    </row>
    <row r="86" spans="1:17" ht="14.4" customHeight="1" x14ac:dyDescent="0.3">
      <c r="A86" s="793" t="s">
        <v>566</v>
      </c>
      <c r="B86" s="794" t="s">
        <v>2066</v>
      </c>
      <c r="C86" s="794" t="s">
        <v>1924</v>
      </c>
      <c r="D86" s="794" t="s">
        <v>2186</v>
      </c>
      <c r="E86" s="794" t="s">
        <v>2187</v>
      </c>
      <c r="F86" s="811">
        <v>39</v>
      </c>
      <c r="G86" s="811">
        <v>3095</v>
      </c>
      <c r="H86" s="811">
        <v>9.3222891566265051</v>
      </c>
      <c r="I86" s="811">
        <v>79.358974358974365</v>
      </c>
      <c r="J86" s="811">
        <v>4</v>
      </c>
      <c r="K86" s="811">
        <v>332</v>
      </c>
      <c r="L86" s="811">
        <v>1</v>
      </c>
      <c r="M86" s="811">
        <v>83</v>
      </c>
      <c r="N86" s="811">
        <v>8</v>
      </c>
      <c r="O86" s="811">
        <v>672</v>
      </c>
      <c r="P86" s="799">
        <v>2.0240963855421685</v>
      </c>
      <c r="Q86" s="812">
        <v>84</v>
      </c>
    </row>
    <row r="87" spans="1:17" ht="14.4" customHeight="1" x14ac:dyDescent="0.3">
      <c r="A87" s="793" t="s">
        <v>566</v>
      </c>
      <c r="B87" s="794" t="s">
        <v>2066</v>
      </c>
      <c r="C87" s="794" t="s">
        <v>1924</v>
      </c>
      <c r="D87" s="794" t="s">
        <v>2188</v>
      </c>
      <c r="E87" s="794" t="s">
        <v>2189</v>
      </c>
      <c r="F87" s="811"/>
      <c r="G87" s="811"/>
      <c r="H87" s="811"/>
      <c r="I87" s="811"/>
      <c r="J87" s="811">
        <v>1</v>
      </c>
      <c r="K87" s="811">
        <v>168</v>
      </c>
      <c r="L87" s="811">
        <v>1</v>
      </c>
      <c r="M87" s="811">
        <v>168</v>
      </c>
      <c r="N87" s="811">
        <v>1</v>
      </c>
      <c r="O87" s="811">
        <v>168</v>
      </c>
      <c r="P87" s="799">
        <v>1</v>
      </c>
      <c r="Q87" s="812">
        <v>168</v>
      </c>
    </row>
    <row r="88" spans="1:17" ht="14.4" customHeight="1" x14ac:dyDescent="0.3">
      <c r="A88" s="793" t="s">
        <v>566</v>
      </c>
      <c r="B88" s="794" t="s">
        <v>2066</v>
      </c>
      <c r="C88" s="794" t="s">
        <v>1924</v>
      </c>
      <c r="D88" s="794" t="s">
        <v>2190</v>
      </c>
      <c r="E88" s="794" t="s">
        <v>2191</v>
      </c>
      <c r="F88" s="811">
        <v>8</v>
      </c>
      <c r="G88" s="811">
        <v>11024</v>
      </c>
      <c r="H88" s="811">
        <v>1.4998639455782312</v>
      </c>
      <c r="I88" s="811">
        <v>1378</v>
      </c>
      <c r="J88" s="811">
        <v>5</v>
      </c>
      <c r="K88" s="811">
        <v>7350</v>
      </c>
      <c r="L88" s="811">
        <v>1</v>
      </c>
      <c r="M88" s="811">
        <v>1470</v>
      </c>
      <c r="N88" s="811">
        <v>1</v>
      </c>
      <c r="O88" s="811">
        <v>1471</v>
      </c>
      <c r="P88" s="799">
        <v>0.20013605442176871</v>
      </c>
      <c r="Q88" s="812">
        <v>1471</v>
      </c>
    </row>
    <row r="89" spans="1:17" ht="14.4" customHeight="1" x14ac:dyDescent="0.3">
      <c r="A89" s="793" t="s">
        <v>566</v>
      </c>
      <c r="B89" s="794" t="s">
        <v>2066</v>
      </c>
      <c r="C89" s="794" t="s">
        <v>1924</v>
      </c>
      <c r="D89" s="794" t="s">
        <v>2192</v>
      </c>
      <c r="E89" s="794" t="s">
        <v>2193</v>
      </c>
      <c r="F89" s="811">
        <v>1</v>
      </c>
      <c r="G89" s="811">
        <v>1028</v>
      </c>
      <c r="H89" s="811">
        <v>0.31293759512937597</v>
      </c>
      <c r="I89" s="811">
        <v>1028</v>
      </c>
      <c r="J89" s="811">
        <v>3</v>
      </c>
      <c r="K89" s="811">
        <v>3285</v>
      </c>
      <c r="L89" s="811">
        <v>1</v>
      </c>
      <c r="M89" s="811">
        <v>1095</v>
      </c>
      <c r="N89" s="811">
        <v>6</v>
      </c>
      <c r="O89" s="811">
        <v>6576</v>
      </c>
      <c r="P89" s="799">
        <v>2.0018264840182649</v>
      </c>
      <c r="Q89" s="812">
        <v>1096</v>
      </c>
    </row>
    <row r="90" spans="1:17" ht="14.4" customHeight="1" x14ac:dyDescent="0.3">
      <c r="A90" s="793" t="s">
        <v>566</v>
      </c>
      <c r="B90" s="794" t="s">
        <v>2066</v>
      </c>
      <c r="C90" s="794" t="s">
        <v>1924</v>
      </c>
      <c r="D90" s="794" t="s">
        <v>2194</v>
      </c>
      <c r="E90" s="794" t="s">
        <v>1996</v>
      </c>
      <c r="F90" s="811">
        <v>2</v>
      </c>
      <c r="G90" s="811">
        <v>403</v>
      </c>
      <c r="H90" s="811">
        <v>0.9460093896713615</v>
      </c>
      <c r="I90" s="811">
        <v>201.5</v>
      </c>
      <c r="J90" s="811">
        <v>2</v>
      </c>
      <c r="K90" s="811">
        <v>426</v>
      </c>
      <c r="L90" s="811">
        <v>1</v>
      </c>
      <c r="M90" s="811">
        <v>213</v>
      </c>
      <c r="N90" s="811">
        <v>2</v>
      </c>
      <c r="O90" s="811">
        <v>426</v>
      </c>
      <c r="P90" s="799">
        <v>1</v>
      </c>
      <c r="Q90" s="812">
        <v>213</v>
      </c>
    </row>
    <row r="91" spans="1:17" ht="14.4" customHeight="1" x14ac:dyDescent="0.3">
      <c r="A91" s="793" t="s">
        <v>566</v>
      </c>
      <c r="B91" s="794" t="s">
        <v>2066</v>
      </c>
      <c r="C91" s="794" t="s">
        <v>1924</v>
      </c>
      <c r="D91" s="794" t="s">
        <v>2017</v>
      </c>
      <c r="E91" s="794" t="s">
        <v>2018</v>
      </c>
      <c r="F91" s="811">
        <v>5</v>
      </c>
      <c r="G91" s="811">
        <v>3515</v>
      </c>
      <c r="H91" s="811">
        <v>0.94820609657404908</v>
      </c>
      <c r="I91" s="811">
        <v>703</v>
      </c>
      <c r="J91" s="811">
        <v>5</v>
      </c>
      <c r="K91" s="811">
        <v>3707</v>
      </c>
      <c r="L91" s="811">
        <v>1</v>
      </c>
      <c r="M91" s="811">
        <v>741.4</v>
      </c>
      <c r="N91" s="811">
        <v>10</v>
      </c>
      <c r="O91" s="811">
        <v>7510</v>
      </c>
      <c r="P91" s="799">
        <v>2.0258969517129755</v>
      </c>
      <c r="Q91" s="812">
        <v>751</v>
      </c>
    </row>
    <row r="92" spans="1:17" ht="14.4" customHeight="1" x14ac:dyDescent="0.3">
      <c r="A92" s="793" t="s">
        <v>566</v>
      </c>
      <c r="B92" s="794" t="s">
        <v>2066</v>
      </c>
      <c r="C92" s="794" t="s">
        <v>1924</v>
      </c>
      <c r="D92" s="794" t="s">
        <v>2195</v>
      </c>
      <c r="E92" s="794" t="s">
        <v>2196</v>
      </c>
      <c r="F92" s="811"/>
      <c r="G92" s="811"/>
      <c r="H92" s="811"/>
      <c r="I92" s="811"/>
      <c r="J92" s="811">
        <v>3</v>
      </c>
      <c r="K92" s="811">
        <v>2103</v>
      </c>
      <c r="L92" s="811">
        <v>1</v>
      </c>
      <c r="M92" s="811">
        <v>701</v>
      </c>
      <c r="N92" s="811"/>
      <c r="O92" s="811"/>
      <c r="P92" s="799"/>
      <c r="Q92" s="812"/>
    </row>
    <row r="93" spans="1:17" ht="14.4" customHeight="1" x14ac:dyDescent="0.3">
      <c r="A93" s="793" t="s">
        <v>566</v>
      </c>
      <c r="B93" s="794" t="s">
        <v>2066</v>
      </c>
      <c r="C93" s="794" t="s">
        <v>1924</v>
      </c>
      <c r="D93" s="794" t="s">
        <v>2197</v>
      </c>
      <c r="E93" s="794" t="s">
        <v>2198</v>
      </c>
      <c r="F93" s="811"/>
      <c r="G93" s="811"/>
      <c r="H93" s="811"/>
      <c r="I93" s="811"/>
      <c r="J93" s="811"/>
      <c r="K93" s="811"/>
      <c r="L93" s="811"/>
      <c r="M93" s="811"/>
      <c r="N93" s="811">
        <v>2</v>
      </c>
      <c r="O93" s="811">
        <v>2320</v>
      </c>
      <c r="P93" s="799"/>
      <c r="Q93" s="812">
        <v>1160</v>
      </c>
    </row>
    <row r="94" spans="1:17" ht="14.4" customHeight="1" x14ac:dyDescent="0.3">
      <c r="A94" s="793" t="s">
        <v>566</v>
      </c>
      <c r="B94" s="794" t="s">
        <v>2066</v>
      </c>
      <c r="C94" s="794" t="s">
        <v>1924</v>
      </c>
      <c r="D94" s="794" t="s">
        <v>2045</v>
      </c>
      <c r="E94" s="794" t="s">
        <v>2046</v>
      </c>
      <c r="F94" s="811">
        <v>13</v>
      </c>
      <c r="G94" s="811">
        <v>23309</v>
      </c>
      <c r="H94" s="811">
        <v>0.67727219897721991</v>
      </c>
      <c r="I94" s="811">
        <v>1793</v>
      </c>
      <c r="J94" s="811">
        <v>18</v>
      </c>
      <c r="K94" s="811">
        <v>34416</v>
      </c>
      <c r="L94" s="811">
        <v>1</v>
      </c>
      <c r="M94" s="811">
        <v>1912</v>
      </c>
      <c r="N94" s="811">
        <v>14</v>
      </c>
      <c r="O94" s="811">
        <v>26796</v>
      </c>
      <c r="P94" s="799">
        <v>0.77859135285913528</v>
      </c>
      <c r="Q94" s="812">
        <v>1914</v>
      </c>
    </row>
    <row r="95" spans="1:17" ht="14.4" customHeight="1" x14ac:dyDescent="0.3">
      <c r="A95" s="793" t="s">
        <v>566</v>
      </c>
      <c r="B95" s="794" t="s">
        <v>2066</v>
      </c>
      <c r="C95" s="794" t="s">
        <v>1924</v>
      </c>
      <c r="D95" s="794" t="s">
        <v>2199</v>
      </c>
      <c r="E95" s="794" t="s">
        <v>2200</v>
      </c>
      <c r="F95" s="811">
        <v>1</v>
      </c>
      <c r="G95" s="811">
        <v>344</v>
      </c>
      <c r="H95" s="811">
        <v>0.95290858725761773</v>
      </c>
      <c r="I95" s="811">
        <v>344</v>
      </c>
      <c r="J95" s="811">
        <v>1</v>
      </c>
      <c r="K95" s="811">
        <v>361</v>
      </c>
      <c r="L95" s="811">
        <v>1</v>
      </c>
      <c r="M95" s="811">
        <v>361</v>
      </c>
      <c r="N95" s="811">
        <v>8</v>
      </c>
      <c r="O95" s="811">
        <v>2896</v>
      </c>
      <c r="P95" s="799">
        <v>8.0221606648199444</v>
      </c>
      <c r="Q95" s="812">
        <v>362</v>
      </c>
    </row>
    <row r="96" spans="1:17" ht="14.4" customHeight="1" x14ac:dyDescent="0.3">
      <c r="A96" s="793" t="s">
        <v>566</v>
      </c>
      <c r="B96" s="794" t="s">
        <v>2066</v>
      </c>
      <c r="C96" s="794" t="s">
        <v>1924</v>
      </c>
      <c r="D96" s="794" t="s">
        <v>2201</v>
      </c>
      <c r="E96" s="794" t="s">
        <v>2202</v>
      </c>
      <c r="F96" s="811"/>
      <c r="G96" s="811"/>
      <c r="H96" s="811"/>
      <c r="I96" s="811"/>
      <c r="J96" s="811">
        <v>2</v>
      </c>
      <c r="K96" s="811">
        <v>1960</v>
      </c>
      <c r="L96" s="811">
        <v>1</v>
      </c>
      <c r="M96" s="811">
        <v>980</v>
      </c>
      <c r="N96" s="811"/>
      <c r="O96" s="811"/>
      <c r="P96" s="799"/>
      <c r="Q96" s="812"/>
    </row>
    <row r="97" spans="1:17" ht="14.4" customHeight="1" x14ac:dyDescent="0.3">
      <c r="A97" s="793" t="s">
        <v>566</v>
      </c>
      <c r="B97" s="794" t="s">
        <v>2066</v>
      </c>
      <c r="C97" s="794" t="s">
        <v>1924</v>
      </c>
      <c r="D97" s="794" t="s">
        <v>2203</v>
      </c>
      <c r="E97" s="794" t="s">
        <v>2204</v>
      </c>
      <c r="F97" s="811">
        <v>2</v>
      </c>
      <c r="G97" s="811">
        <v>2880</v>
      </c>
      <c r="H97" s="811">
        <v>0.26785714285714285</v>
      </c>
      <c r="I97" s="811">
        <v>1440</v>
      </c>
      <c r="J97" s="811">
        <v>7</v>
      </c>
      <c r="K97" s="811">
        <v>10752</v>
      </c>
      <c r="L97" s="811">
        <v>1</v>
      </c>
      <c r="M97" s="811">
        <v>1536</v>
      </c>
      <c r="N97" s="811">
        <v>3</v>
      </c>
      <c r="O97" s="811">
        <v>4611</v>
      </c>
      <c r="P97" s="799">
        <v>0.42885044642857145</v>
      </c>
      <c r="Q97" s="812">
        <v>1537</v>
      </c>
    </row>
    <row r="98" spans="1:17" ht="14.4" customHeight="1" x14ac:dyDescent="0.3">
      <c r="A98" s="793" t="s">
        <v>566</v>
      </c>
      <c r="B98" s="794" t="s">
        <v>2066</v>
      </c>
      <c r="C98" s="794" t="s">
        <v>1924</v>
      </c>
      <c r="D98" s="794" t="s">
        <v>2205</v>
      </c>
      <c r="E98" s="794" t="s">
        <v>2206</v>
      </c>
      <c r="F98" s="811">
        <v>3</v>
      </c>
      <c r="G98" s="811">
        <v>4410</v>
      </c>
      <c r="H98" s="811">
        <v>0.70402298850574707</v>
      </c>
      <c r="I98" s="811">
        <v>1470</v>
      </c>
      <c r="J98" s="811">
        <v>4</v>
      </c>
      <c r="K98" s="811">
        <v>6264</v>
      </c>
      <c r="L98" s="811">
        <v>1</v>
      </c>
      <c r="M98" s="811">
        <v>1566</v>
      </c>
      <c r="N98" s="811">
        <v>2</v>
      </c>
      <c r="O98" s="811">
        <v>3134</v>
      </c>
      <c r="P98" s="799">
        <v>0.50031928480204346</v>
      </c>
      <c r="Q98" s="812">
        <v>1567</v>
      </c>
    </row>
    <row r="99" spans="1:17" ht="14.4" customHeight="1" x14ac:dyDescent="0.3">
      <c r="A99" s="793" t="s">
        <v>566</v>
      </c>
      <c r="B99" s="794" t="s">
        <v>2066</v>
      </c>
      <c r="C99" s="794" t="s">
        <v>1924</v>
      </c>
      <c r="D99" s="794" t="s">
        <v>2207</v>
      </c>
      <c r="E99" s="794" t="s">
        <v>2208</v>
      </c>
      <c r="F99" s="811"/>
      <c r="G99" s="811"/>
      <c r="H99" s="811"/>
      <c r="I99" s="811"/>
      <c r="J99" s="811"/>
      <c r="K99" s="811"/>
      <c r="L99" s="811"/>
      <c r="M99" s="811"/>
      <c r="N99" s="811">
        <v>1</v>
      </c>
      <c r="O99" s="811">
        <v>1533</v>
      </c>
      <c r="P99" s="799"/>
      <c r="Q99" s="812">
        <v>1533</v>
      </c>
    </row>
    <row r="100" spans="1:17" ht="14.4" customHeight="1" x14ac:dyDescent="0.3">
      <c r="A100" s="793" t="s">
        <v>566</v>
      </c>
      <c r="B100" s="794" t="s">
        <v>2066</v>
      </c>
      <c r="C100" s="794" t="s">
        <v>1924</v>
      </c>
      <c r="D100" s="794" t="s">
        <v>2019</v>
      </c>
      <c r="E100" s="794" t="s">
        <v>2020</v>
      </c>
      <c r="F100" s="811">
        <v>4</v>
      </c>
      <c r="G100" s="811">
        <v>1424</v>
      </c>
      <c r="H100" s="811">
        <v>0.46965699208443273</v>
      </c>
      <c r="I100" s="811">
        <v>356</v>
      </c>
      <c r="J100" s="811">
        <v>8</v>
      </c>
      <c r="K100" s="811">
        <v>3032</v>
      </c>
      <c r="L100" s="811">
        <v>1</v>
      </c>
      <c r="M100" s="811">
        <v>379</v>
      </c>
      <c r="N100" s="811">
        <v>10</v>
      </c>
      <c r="O100" s="811">
        <v>3800</v>
      </c>
      <c r="P100" s="799">
        <v>1.2532981530343008</v>
      </c>
      <c r="Q100" s="812">
        <v>380</v>
      </c>
    </row>
    <row r="101" spans="1:17" ht="14.4" customHeight="1" x14ac:dyDescent="0.3">
      <c r="A101" s="793" t="s">
        <v>566</v>
      </c>
      <c r="B101" s="794" t="s">
        <v>2066</v>
      </c>
      <c r="C101" s="794" t="s">
        <v>1924</v>
      </c>
      <c r="D101" s="794" t="s">
        <v>2021</v>
      </c>
      <c r="E101" s="794" t="s">
        <v>2022</v>
      </c>
      <c r="F101" s="811"/>
      <c r="G101" s="811"/>
      <c r="H101" s="811"/>
      <c r="I101" s="811"/>
      <c r="J101" s="811">
        <v>1</v>
      </c>
      <c r="K101" s="811">
        <v>164</v>
      </c>
      <c r="L101" s="811">
        <v>1</v>
      </c>
      <c r="M101" s="811">
        <v>164</v>
      </c>
      <c r="N101" s="811"/>
      <c r="O101" s="811"/>
      <c r="P101" s="799"/>
      <c r="Q101" s="812"/>
    </row>
    <row r="102" spans="1:17" ht="14.4" customHeight="1" x14ac:dyDescent="0.3">
      <c r="A102" s="793" t="s">
        <v>566</v>
      </c>
      <c r="B102" s="794" t="s">
        <v>2066</v>
      </c>
      <c r="C102" s="794" t="s">
        <v>1924</v>
      </c>
      <c r="D102" s="794" t="s">
        <v>2209</v>
      </c>
      <c r="E102" s="794" t="s">
        <v>2210</v>
      </c>
      <c r="F102" s="811">
        <v>13</v>
      </c>
      <c r="G102" s="811">
        <v>2015</v>
      </c>
      <c r="H102" s="811">
        <v>0.13501742160278746</v>
      </c>
      <c r="I102" s="811">
        <v>155</v>
      </c>
      <c r="J102" s="811">
        <v>91</v>
      </c>
      <c r="K102" s="811">
        <v>14924</v>
      </c>
      <c r="L102" s="811">
        <v>1</v>
      </c>
      <c r="M102" s="811">
        <v>164</v>
      </c>
      <c r="N102" s="811">
        <v>102</v>
      </c>
      <c r="O102" s="811">
        <v>16728</v>
      </c>
      <c r="P102" s="799">
        <v>1.1208791208791209</v>
      </c>
      <c r="Q102" s="812">
        <v>164</v>
      </c>
    </row>
    <row r="103" spans="1:17" ht="14.4" customHeight="1" x14ac:dyDescent="0.3">
      <c r="A103" s="793" t="s">
        <v>566</v>
      </c>
      <c r="B103" s="794" t="s">
        <v>2066</v>
      </c>
      <c r="C103" s="794" t="s">
        <v>1924</v>
      </c>
      <c r="D103" s="794" t="s">
        <v>2211</v>
      </c>
      <c r="E103" s="794" t="s">
        <v>2212</v>
      </c>
      <c r="F103" s="811">
        <v>1</v>
      </c>
      <c r="G103" s="811">
        <v>188</v>
      </c>
      <c r="H103" s="811">
        <v>0.10712250712250712</v>
      </c>
      <c r="I103" s="811">
        <v>188</v>
      </c>
      <c r="J103" s="811">
        <v>9</v>
      </c>
      <c r="K103" s="811">
        <v>1755</v>
      </c>
      <c r="L103" s="811">
        <v>1</v>
      </c>
      <c r="M103" s="811">
        <v>195</v>
      </c>
      <c r="N103" s="811">
        <v>11</v>
      </c>
      <c r="O103" s="811">
        <v>2156</v>
      </c>
      <c r="P103" s="799">
        <v>1.2284900284900284</v>
      </c>
      <c r="Q103" s="812">
        <v>196</v>
      </c>
    </row>
    <row r="104" spans="1:17" ht="14.4" customHeight="1" x14ac:dyDescent="0.3">
      <c r="A104" s="793" t="s">
        <v>566</v>
      </c>
      <c r="B104" s="794" t="s">
        <v>2066</v>
      </c>
      <c r="C104" s="794" t="s">
        <v>1924</v>
      </c>
      <c r="D104" s="794" t="s">
        <v>2213</v>
      </c>
      <c r="E104" s="794" t="s">
        <v>2214</v>
      </c>
      <c r="F104" s="811">
        <v>4</v>
      </c>
      <c r="G104" s="811">
        <v>1944</v>
      </c>
      <c r="H104" s="811">
        <v>0.55542857142857138</v>
      </c>
      <c r="I104" s="811">
        <v>486</v>
      </c>
      <c r="J104" s="811">
        <v>7</v>
      </c>
      <c r="K104" s="811">
        <v>3500</v>
      </c>
      <c r="L104" s="811">
        <v>1</v>
      </c>
      <c r="M104" s="811">
        <v>500</v>
      </c>
      <c r="N104" s="811">
        <v>11</v>
      </c>
      <c r="O104" s="811">
        <v>5511</v>
      </c>
      <c r="P104" s="799">
        <v>1.5745714285714285</v>
      </c>
      <c r="Q104" s="812">
        <v>501</v>
      </c>
    </row>
    <row r="105" spans="1:17" ht="14.4" customHeight="1" x14ac:dyDescent="0.3">
      <c r="A105" s="793" t="s">
        <v>566</v>
      </c>
      <c r="B105" s="794" t="s">
        <v>2066</v>
      </c>
      <c r="C105" s="794" t="s">
        <v>1924</v>
      </c>
      <c r="D105" s="794" t="s">
        <v>2027</v>
      </c>
      <c r="E105" s="794" t="s">
        <v>2028</v>
      </c>
      <c r="F105" s="811">
        <v>6</v>
      </c>
      <c r="G105" s="811">
        <v>6072</v>
      </c>
      <c r="H105" s="811">
        <v>0.73617846750727445</v>
      </c>
      <c r="I105" s="811">
        <v>1012</v>
      </c>
      <c r="J105" s="811">
        <v>8</v>
      </c>
      <c r="K105" s="811">
        <v>8248</v>
      </c>
      <c r="L105" s="811">
        <v>1</v>
      </c>
      <c r="M105" s="811">
        <v>1031</v>
      </c>
      <c r="N105" s="811">
        <v>10</v>
      </c>
      <c r="O105" s="811">
        <v>10320</v>
      </c>
      <c r="P105" s="799">
        <v>1.2512124151309407</v>
      </c>
      <c r="Q105" s="812">
        <v>1032</v>
      </c>
    </row>
    <row r="106" spans="1:17" ht="14.4" customHeight="1" x14ac:dyDescent="0.3">
      <c r="A106" s="793" t="s">
        <v>566</v>
      </c>
      <c r="B106" s="794" t="s">
        <v>2066</v>
      </c>
      <c r="C106" s="794" t="s">
        <v>1924</v>
      </c>
      <c r="D106" s="794" t="s">
        <v>2215</v>
      </c>
      <c r="E106" s="794" t="s">
        <v>2216</v>
      </c>
      <c r="F106" s="811">
        <v>2</v>
      </c>
      <c r="G106" s="811">
        <v>4034</v>
      </c>
      <c r="H106" s="811">
        <v>1.9227836034318397</v>
      </c>
      <c r="I106" s="811">
        <v>2017</v>
      </c>
      <c r="J106" s="811">
        <v>1</v>
      </c>
      <c r="K106" s="811">
        <v>2098</v>
      </c>
      <c r="L106" s="811">
        <v>1</v>
      </c>
      <c r="M106" s="811">
        <v>2098</v>
      </c>
      <c r="N106" s="811">
        <v>2</v>
      </c>
      <c r="O106" s="811">
        <v>4200</v>
      </c>
      <c r="P106" s="799">
        <v>2.0019065776930409</v>
      </c>
      <c r="Q106" s="812">
        <v>2100</v>
      </c>
    </row>
    <row r="107" spans="1:17" ht="14.4" customHeight="1" x14ac:dyDescent="0.3">
      <c r="A107" s="793" t="s">
        <v>566</v>
      </c>
      <c r="B107" s="794" t="s">
        <v>2066</v>
      </c>
      <c r="C107" s="794" t="s">
        <v>1924</v>
      </c>
      <c r="D107" s="794" t="s">
        <v>2217</v>
      </c>
      <c r="E107" s="794" t="s">
        <v>2218</v>
      </c>
      <c r="F107" s="811"/>
      <c r="G107" s="811"/>
      <c r="H107" s="811"/>
      <c r="I107" s="811"/>
      <c r="J107" s="811"/>
      <c r="K107" s="811"/>
      <c r="L107" s="811"/>
      <c r="M107" s="811"/>
      <c r="N107" s="811">
        <v>1</v>
      </c>
      <c r="O107" s="811">
        <v>21432</v>
      </c>
      <c r="P107" s="799"/>
      <c r="Q107" s="812">
        <v>21432</v>
      </c>
    </row>
    <row r="108" spans="1:17" ht="14.4" customHeight="1" x14ac:dyDescent="0.3">
      <c r="A108" s="793" t="s">
        <v>566</v>
      </c>
      <c r="B108" s="794" t="s">
        <v>2066</v>
      </c>
      <c r="C108" s="794" t="s">
        <v>1924</v>
      </c>
      <c r="D108" s="794" t="s">
        <v>2219</v>
      </c>
      <c r="E108" s="794" t="s">
        <v>2220</v>
      </c>
      <c r="F108" s="811">
        <v>113</v>
      </c>
      <c r="G108" s="811">
        <v>26555</v>
      </c>
      <c r="H108" s="811">
        <v>0.62625285946749054</v>
      </c>
      <c r="I108" s="811">
        <v>235</v>
      </c>
      <c r="J108" s="811">
        <v>169</v>
      </c>
      <c r="K108" s="811">
        <v>42403</v>
      </c>
      <c r="L108" s="811">
        <v>1</v>
      </c>
      <c r="M108" s="811">
        <v>250.90532544378698</v>
      </c>
      <c r="N108" s="811">
        <v>170</v>
      </c>
      <c r="O108" s="811">
        <v>42670</v>
      </c>
      <c r="P108" s="799">
        <v>1.0062967242883758</v>
      </c>
      <c r="Q108" s="812">
        <v>251</v>
      </c>
    </row>
    <row r="109" spans="1:17" ht="14.4" customHeight="1" x14ac:dyDescent="0.3">
      <c r="A109" s="793" t="s">
        <v>566</v>
      </c>
      <c r="B109" s="794" t="s">
        <v>2066</v>
      </c>
      <c r="C109" s="794" t="s">
        <v>1924</v>
      </c>
      <c r="D109" s="794" t="s">
        <v>2221</v>
      </c>
      <c r="E109" s="794" t="s">
        <v>2222</v>
      </c>
      <c r="F109" s="811"/>
      <c r="G109" s="811"/>
      <c r="H109" s="811"/>
      <c r="I109" s="811"/>
      <c r="J109" s="811">
        <v>2</v>
      </c>
      <c r="K109" s="811">
        <v>10818</v>
      </c>
      <c r="L109" s="811">
        <v>1</v>
      </c>
      <c r="M109" s="811">
        <v>5409</v>
      </c>
      <c r="N109" s="811"/>
      <c r="O109" s="811"/>
      <c r="P109" s="799"/>
      <c r="Q109" s="812"/>
    </row>
    <row r="110" spans="1:17" ht="14.4" customHeight="1" x14ac:dyDescent="0.3">
      <c r="A110" s="793" t="s">
        <v>566</v>
      </c>
      <c r="B110" s="794" t="s">
        <v>2066</v>
      </c>
      <c r="C110" s="794" t="s">
        <v>1924</v>
      </c>
      <c r="D110" s="794" t="s">
        <v>2223</v>
      </c>
      <c r="E110" s="794" t="s">
        <v>2224</v>
      </c>
      <c r="F110" s="811">
        <v>1</v>
      </c>
      <c r="G110" s="811">
        <v>2377</v>
      </c>
      <c r="H110" s="811">
        <v>0.95615446500402257</v>
      </c>
      <c r="I110" s="811">
        <v>2377</v>
      </c>
      <c r="J110" s="811">
        <v>1</v>
      </c>
      <c r="K110" s="811">
        <v>2486</v>
      </c>
      <c r="L110" s="811">
        <v>1</v>
      </c>
      <c r="M110" s="811">
        <v>2486</v>
      </c>
      <c r="N110" s="811">
        <v>1</v>
      </c>
      <c r="O110" s="811">
        <v>2489</v>
      </c>
      <c r="P110" s="799">
        <v>1.0012067578439259</v>
      </c>
      <c r="Q110" s="812">
        <v>2489</v>
      </c>
    </row>
    <row r="111" spans="1:17" ht="14.4" customHeight="1" x14ac:dyDescent="0.3">
      <c r="A111" s="793" t="s">
        <v>566</v>
      </c>
      <c r="B111" s="794" t="s">
        <v>2066</v>
      </c>
      <c r="C111" s="794" t="s">
        <v>1924</v>
      </c>
      <c r="D111" s="794" t="s">
        <v>2225</v>
      </c>
      <c r="E111" s="794" t="s">
        <v>2226</v>
      </c>
      <c r="F111" s="811">
        <v>1</v>
      </c>
      <c r="G111" s="811">
        <v>5315</v>
      </c>
      <c r="H111" s="811">
        <v>0.31631256323275603</v>
      </c>
      <c r="I111" s="811">
        <v>5315</v>
      </c>
      <c r="J111" s="811">
        <v>3</v>
      </c>
      <c r="K111" s="811">
        <v>16803</v>
      </c>
      <c r="L111" s="811">
        <v>1</v>
      </c>
      <c r="M111" s="811">
        <v>5601</v>
      </c>
      <c r="N111" s="811"/>
      <c r="O111" s="811"/>
      <c r="P111" s="799"/>
      <c r="Q111" s="812"/>
    </row>
    <row r="112" spans="1:17" ht="14.4" customHeight="1" x14ac:dyDescent="0.3">
      <c r="A112" s="793" t="s">
        <v>566</v>
      </c>
      <c r="B112" s="794" t="s">
        <v>2066</v>
      </c>
      <c r="C112" s="794" t="s">
        <v>1924</v>
      </c>
      <c r="D112" s="794" t="s">
        <v>2227</v>
      </c>
      <c r="E112" s="794" t="s">
        <v>2228</v>
      </c>
      <c r="F112" s="811">
        <v>3</v>
      </c>
      <c r="G112" s="811">
        <v>3315</v>
      </c>
      <c r="H112" s="811">
        <v>0.48380035026269702</v>
      </c>
      <c r="I112" s="811">
        <v>1105</v>
      </c>
      <c r="J112" s="811">
        <v>6</v>
      </c>
      <c r="K112" s="811">
        <v>6852</v>
      </c>
      <c r="L112" s="811">
        <v>1</v>
      </c>
      <c r="M112" s="811">
        <v>1142</v>
      </c>
      <c r="N112" s="811">
        <v>3</v>
      </c>
      <c r="O112" s="811">
        <v>3429</v>
      </c>
      <c r="P112" s="799">
        <v>0.50043782837127848</v>
      </c>
      <c r="Q112" s="812">
        <v>1143</v>
      </c>
    </row>
    <row r="113" spans="1:17" ht="14.4" customHeight="1" x14ac:dyDescent="0.3">
      <c r="A113" s="793" t="s">
        <v>566</v>
      </c>
      <c r="B113" s="794" t="s">
        <v>2066</v>
      </c>
      <c r="C113" s="794" t="s">
        <v>1924</v>
      </c>
      <c r="D113" s="794" t="s">
        <v>2229</v>
      </c>
      <c r="E113" s="794" t="s">
        <v>2230</v>
      </c>
      <c r="F113" s="811">
        <v>1</v>
      </c>
      <c r="G113" s="811">
        <v>1154</v>
      </c>
      <c r="H113" s="811"/>
      <c r="I113" s="811">
        <v>1154</v>
      </c>
      <c r="J113" s="811"/>
      <c r="K113" s="811"/>
      <c r="L113" s="811"/>
      <c r="M113" s="811"/>
      <c r="N113" s="811"/>
      <c r="O113" s="811"/>
      <c r="P113" s="799"/>
      <c r="Q113" s="812"/>
    </row>
    <row r="114" spans="1:17" ht="14.4" customHeight="1" x14ac:dyDescent="0.3">
      <c r="A114" s="793" t="s">
        <v>566</v>
      </c>
      <c r="B114" s="794" t="s">
        <v>2066</v>
      </c>
      <c r="C114" s="794" t="s">
        <v>1924</v>
      </c>
      <c r="D114" s="794" t="s">
        <v>2231</v>
      </c>
      <c r="E114" s="794" t="s">
        <v>2232</v>
      </c>
      <c r="F114" s="811">
        <v>3</v>
      </c>
      <c r="G114" s="811">
        <v>3498</v>
      </c>
      <c r="H114" s="811">
        <v>0.57675185490519376</v>
      </c>
      <c r="I114" s="811">
        <v>1166</v>
      </c>
      <c r="J114" s="811">
        <v>5</v>
      </c>
      <c r="K114" s="811">
        <v>6065</v>
      </c>
      <c r="L114" s="811">
        <v>1</v>
      </c>
      <c r="M114" s="811">
        <v>1213</v>
      </c>
      <c r="N114" s="811">
        <v>3</v>
      </c>
      <c r="O114" s="811">
        <v>3642</v>
      </c>
      <c r="P114" s="799">
        <v>0.60049464138499586</v>
      </c>
      <c r="Q114" s="812">
        <v>1214</v>
      </c>
    </row>
    <row r="115" spans="1:17" ht="14.4" customHeight="1" x14ac:dyDescent="0.3">
      <c r="A115" s="793" t="s">
        <v>566</v>
      </c>
      <c r="B115" s="794" t="s">
        <v>2066</v>
      </c>
      <c r="C115" s="794" t="s">
        <v>1924</v>
      </c>
      <c r="D115" s="794" t="s">
        <v>2233</v>
      </c>
      <c r="E115" s="794" t="s">
        <v>2234</v>
      </c>
      <c r="F115" s="811">
        <v>4</v>
      </c>
      <c r="G115" s="811">
        <v>2748</v>
      </c>
      <c r="H115" s="811">
        <v>1.2883263009845289</v>
      </c>
      <c r="I115" s="811">
        <v>687</v>
      </c>
      <c r="J115" s="811">
        <v>3</v>
      </c>
      <c r="K115" s="811">
        <v>2133</v>
      </c>
      <c r="L115" s="811">
        <v>1</v>
      </c>
      <c r="M115" s="811">
        <v>711</v>
      </c>
      <c r="N115" s="811">
        <v>10</v>
      </c>
      <c r="O115" s="811">
        <v>7120</v>
      </c>
      <c r="P115" s="799">
        <v>3.338021565869667</v>
      </c>
      <c r="Q115" s="812">
        <v>712</v>
      </c>
    </row>
    <row r="116" spans="1:17" ht="14.4" customHeight="1" x14ac:dyDescent="0.3">
      <c r="A116" s="793" t="s">
        <v>566</v>
      </c>
      <c r="B116" s="794" t="s">
        <v>2066</v>
      </c>
      <c r="C116" s="794" t="s">
        <v>1924</v>
      </c>
      <c r="D116" s="794" t="s">
        <v>2235</v>
      </c>
      <c r="E116" s="794" t="s">
        <v>2236</v>
      </c>
      <c r="F116" s="811">
        <v>2</v>
      </c>
      <c r="G116" s="811">
        <v>3896</v>
      </c>
      <c r="H116" s="811"/>
      <c r="I116" s="811">
        <v>1948</v>
      </c>
      <c r="J116" s="811"/>
      <c r="K116" s="811"/>
      <c r="L116" s="811"/>
      <c r="M116" s="811"/>
      <c r="N116" s="811"/>
      <c r="O116" s="811"/>
      <c r="P116" s="799"/>
      <c r="Q116" s="812"/>
    </row>
    <row r="117" spans="1:17" ht="14.4" customHeight="1" x14ac:dyDescent="0.3">
      <c r="A117" s="793" t="s">
        <v>566</v>
      </c>
      <c r="B117" s="794" t="s">
        <v>2066</v>
      </c>
      <c r="C117" s="794" t="s">
        <v>1924</v>
      </c>
      <c r="D117" s="794" t="s">
        <v>2237</v>
      </c>
      <c r="E117" s="794" t="s">
        <v>2238</v>
      </c>
      <c r="F117" s="811"/>
      <c r="G117" s="811"/>
      <c r="H117" s="811"/>
      <c r="I117" s="811"/>
      <c r="J117" s="811">
        <v>1</v>
      </c>
      <c r="K117" s="811">
        <v>417</v>
      </c>
      <c r="L117" s="811">
        <v>1</v>
      </c>
      <c r="M117" s="811">
        <v>417</v>
      </c>
      <c r="N117" s="811"/>
      <c r="O117" s="811"/>
      <c r="P117" s="799"/>
      <c r="Q117" s="812"/>
    </row>
    <row r="118" spans="1:17" ht="14.4" customHeight="1" x14ac:dyDescent="0.3">
      <c r="A118" s="793" t="s">
        <v>566</v>
      </c>
      <c r="B118" s="794" t="s">
        <v>2066</v>
      </c>
      <c r="C118" s="794" t="s">
        <v>1924</v>
      </c>
      <c r="D118" s="794" t="s">
        <v>2239</v>
      </c>
      <c r="E118" s="794" t="s">
        <v>2240</v>
      </c>
      <c r="F118" s="811">
        <v>6</v>
      </c>
      <c r="G118" s="811">
        <v>11418</v>
      </c>
      <c r="H118" s="811">
        <v>0.82339366842143213</v>
      </c>
      <c r="I118" s="811">
        <v>1903</v>
      </c>
      <c r="J118" s="811">
        <v>7</v>
      </c>
      <c r="K118" s="811">
        <v>13867</v>
      </c>
      <c r="L118" s="811">
        <v>1</v>
      </c>
      <c r="M118" s="811">
        <v>1981</v>
      </c>
      <c r="N118" s="811">
        <v>3</v>
      </c>
      <c r="O118" s="811">
        <v>5949</v>
      </c>
      <c r="P118" s="799">
        <v>0.42900411047811349</v>
      </c>
      <c r="Q118" s="812">
        <v>1983</v>
      </c>
    </row>
    <row r="119" spans="1:17" ht="14.4" customHeight="1" x14ac:dyDescent="0.3">
      <c r="A119" s="793" t="s">
        <v>566</v>
      </c>
      <c r="B119" s="794" t="s">
        <v>2066</v>
      </c>
      <c r="C119" s="794" t="s">
        <v>1924</v>
      </c>
      <c r="D119" s="794" t="s">
        <v>2241</v>
      </c>
      <c r="E119" s="794" t="s">
        <v>2242</v>
      </c>
      <c r="F119" s="811">
        <v>1</v>
      </c>
      <c r="G119" s="811">
        <v>819</v>
      </c>
      <c r="H119" s="811">
        <v>0.24491626794258373</v>
      </c>
      <c r="I119" s="811">
        <v>819</v>
      </c>
      <c r="J119" s="811">
        <v>4</v>
      </c>
      <c r="K119" s="811">
        <v>3344</v>
      </c>
      <c r="L119" s="811">
        <v>1</v>
      </c>
      <c r="M119" s="811">
        <v>836</v>
      </c>
      <c r="N119" s="811">
        <v>2</v>
      </c>
      <c r="O119" s="811">
        <v>1674</v>
      </c>
      <c r="P119" s="799">
        <v>0.50059808612440193</v>
      </c>
      <c r="Q119" s="812">
        <v>837</v>
      </c>
    </row>
    <row r="120" spans="1:17" ht="14.4" customHeight="1" x14ac:dyDescent="0.3">
      <c r="A120" s="793" t="s">
        <v>566</v>
      </c>
      <c r="B120" s="794" t="s">
        <v>2066</v>
      </c>
      <c r="C120" s="794" t="s">
        <v>1924</v>
      </c>
      <c r="D120" s="794" t="s">
        <v>2243</v>
      </c>
      <c r="E120" s="794" t="s">
        <v>2244</v>
      </c>
      <c r="F120" s="811">
        <v>1</v>
      </c>
      <c r="G120" s="811">
        <v>2391</v>
      </c>
      <c r="H120" s="811">
        <v>0.13662857142857143</v>
      </c>
      <c r="I120" s="811">
        <v>2391</v>
      </c>
      <c r="J120" s="811">
        <v>7</v>
      </c>
      <c r="K120" s="811">
        <v>17500</v>
      </c>
      <c r="L120" s="811">
        <v>1</v>
      </c>
      <c r="M120" s="811">
        <v>2500</v>
      </c>
      <c r="N120" s="811">
        <v>5</v>
      </c>
      <c r="O120" s="811">
        <v>12505</v>
      </c>
      <c r="P120" s="799">
        <v>0.71457142857142852</v>
      </c>
      <c r="Q120" s="812">
        <v>2501</v>
      </c>
    </row>
    <row r="121" spans="1:17" ht="14.4" customHeight="1" x14ac:dyDescent="0.3">
      <c r="A121" s="793" t="s">
        <v>566</v>
      </c>
      <c r="B121" s="794" t="s">
        <v>2066</v>
      </c>
      <c r="C121" s="794" t="s">
        <v>1924</v>
      </c>
      <c r="D121" s="794" t="s">
        <v>2245</v>
      </c>
      <c r="E121" s="794" t="s">
        <v>2246</v>
      </c>
      <c r="F121" s="811">
        <v>1</v>
      </c>
      <c r="G121" s="811">
        <v>1286</v>
      </c>
      <c r="H121" s="811"/>
      <c r="I121" s="811">
        <v>1286</v>
      </c>
      <c r="J121" s="811"/>
      <c r="K121" s="811"/>
      <c r="L121" s="811"/>
      <c r="M121" s="811"/>
      <c r="N121" s="811">
        <v>2</v>
      </c>
      <c r="O121" s="811">
        <v>2718</v>
      </c>
      <c r="P121" s="799"/>
      <c r="Q121" s="812">
        <v>1359</v>
      </c>
    </row>
    <row r="122" spans="1:17" ht="14.4" customHeight="1" x14ac:dyDescent="0.3">
      <c r="A122" s="793" t="s">
        <v>566</v>
      </c>
      <c r="B122" s="794" t="s">
        <v>2066</v>
      </c>
      <c r="C122" s="794" t="s">
        <v>1924</v>
      </c>
      <c r="D122" s="794" t="s">
        <v>2247</v>
      </c>
      <c r="E122" s="794" t="s">
        <v>2248</v>
      </c>
      <c r="F122" s="811"/>
      <c r="G122" s="811"/>
      <c r="H122" s="811"/>
      <c r="I122" s="811"/>
      <c r="J122" s="811">
        <v>1</v>
      </c>
      <c r="K122" s="811">
        <v>559</v>
      </c>
      <c r="L122" s="811">
        <v>1</v>
      </c>
      <c r="M122" s="811">
        <v>559</v>
      </c>
      <c r="N122" s="811">
        <v>2</v>
      </c>
      <c r="O122" s="811">
        <v>1120</v>
      </c>
      <c r="P122" s="799">
        <v>2.0035778175313057</v>
      </c>
      <c r="Q122" s="812">
        <v>560</v>
      </c>
    </row>
    <row r="123" spans="1:17" ht="14.4" customHeight="1" x14ac:dyDescent="0.3">
      <c r="A123" s="793" t="s">
        <v>566</v>
      </c>
      <c r="B123" s="794" t="s">
        <v>2066</v>
      </c>
      <c r="C123" s="794" t="s">
        <v>1924</v>
      </c>
      <c r="D123" s="794" t="s">
        <v>2249</v>
      </c>
      <c r="E123" s="794" t="s">
        <v>2250</v>
      </c>
      <c r="F123" s="811"/>
      <c r="G123" s="811"/>
      <c r="H123" s="811"/>
      <c r="I123" s="811"/>
      <c r="J123" s="811"/>
      <c r="K123" s="811"/>
      <c r="L123" s="811"/>
      <c r="M123" s="811"/>
      <c r="N123" s="811">
        <v>1</v>
      </c>
      <c r="O123" s="811">
        <v>1780</v>
      </c>
      <c r="P123" s="799"/>
      <c r="Q123" s="812">
        <v>1780</v>
      </c>
    </row>
    <row r="124" spans="1:17" ht="14.4" customHeight="1" x14ac:dyDescent="0.3">
      <c r="A124" s="793" t="s">
        <v>566</v>
      </c>
      <c r="B124" s="794" t="s">
        <v>2066</v>
      </c>
      <c r="C124" s="794" t="s">
        <v>1924</v>
      </c>
      <c r="D124" s="794" t="s">
        <v>2251</v>
      </c>
      <c r="E124" s="794" t="s">
        <v>2252</v>
      </c>
      <c r="F124" s="811">
        <v>4</v>
      </c>
      <c r="G124" s="811">
        <v>376</v>
      </c>
      <c r="H124" s="811"/>
      <c r="I124" s="811">
        <v>94</v>
      </c>
      <c r="J124" s="811"/>
      <c r="K124" s="811"/>
      <c r="L124" s="811"/>
      <c r="M124" s="811"/>
      <c r="N124" s="811"/>
      <c r="O124" s="811"/>
      <c r="P124" s="799"/>
      <c r="Q124" s="812"/>
    </row>
    <row r="125" spans="1:17" ht="14.4" customHeight="1" x14ac:dyDescent="0.3">
      <c r="A125" s="793" t="s">
        <v>566</v>
      </c>
      <c r="B125" s="794" t="s">
        <v>2066</v>
      </c>
      <c r="C125" s="794" t="s">
        <v>1924</v>
      </c>
      <c r="D125" s="794" t="s">
        <v>2253</v>
      </c>
      <c r="E125" s="794" t="s">
        <v>2254</v>
      </c>
      <c r="F125" s="811"/>
      <c r="G125" s="811"/>
      <c r="H125" s="811"/>
      <c r="I125" s="811"/>
      <c r="J125" s="811">
        <v>1</v>
      </c>
      <c r="K125" s="811">
        <v>2185</v>
      </c>
      <c r="L125" s="811">
        <v>1</v>
      </c>
      <c r="M125" s="811">
        <v>2185</v>
      </c>
      <c r="N125" s="811"/>
      <c r="O125" s="811"/>
      <c r="P125" s="799"/>
      <c r="Q125" s="812"/>
    </row>
    <row r="126" spans="1:17" ht="14.4" customHeight="1" x14ac:dyDescent="0.3">
      <c r="A126" s="793" t="s">
        <v>566</v>
      </c>
      <c r="B126" s="794" t="s">
        <v>2066</v>
      </c>
      <c r="C126" s="794" t="s">
        <v>1924</v>
      </c>
      <c r="D126" s="794" t="s">
        <v>2255</v>
      </c>
      <c r="E126" s="794" t="s">
        <v>2256</v>
      </c>
      <c r="F126" s="811"/>
      <c r="G126" s="811"/>
      <c r="H126" s="811"/>
      <c r="I126" s="811"/>
      <c r="J126" s="811"/>
      <c r="K126" s="811"/>
      <c r="L126" s="811"/>
      <c r="M126" s="811"/>
      <c r="N126" s="811">
        <v>4</v>
      </c>
      <c r="O126" s="811">
        <v>1144</v>
      </c>
      <c r="P126" s="799"/>
      <c r="Q126" s="812">
        <v>286</v>
      </c>
    </row>
    <row r="127" spans="1:17" ht="14.4" customHeight="1" x14ac:dyDescent="0.3">
      <c r="A127" s="793" t="s">
        <v>566</v>
      </c>
      <c r="B127" s="794" t="s">
        <v>2066</v>
      </c>
      <c r="C127" s="794" t="s">
        <v>1924</v>
      </c>
      <c r="D127" s="794" t="s">
        <v>2257</v>
      </c>
      <c r="E127" s="794" t="s">
        <v>2258</v>
      </c>
      <c r="F127" s="811"/>
      <c r="G127" s="811"/>
      <c r="H127" s="811"/>
      <c r="I127" s="811"/>
      <c r="J127" s="811"/>
      <c r="K127" s="811"/>
      <c r="L127" s="811"/>
      <c r="M127" s="811"/>
      <c r="N127" s="811">
        <v>4</v>
      </c>
      <c r="O127" s="811">
        <v>2884</v>
      </c>
      <c r="P127" s="799"/>
      <c r="Q127" s="812">
        <v>721</v>
      </c>
    </row>
    <row r="128" spans="1:17" ht="14.4" customHeight="1" x14ac:dyDescent="0.3">
      <c r="A128" s="793" t="s">
        <v>566</v>
      </c>
      <c r="B128" s="794" t="s">
        <v>2066</v>
      </c>
      <c r="C128" s="794" t="s">
        <v>1924</v>
      </c>
      <c r="D128" s="794" t="s">
        <v>2259</v>
      </c>
      <c r="E128" s="794" t="s">
        <v>2260</v>
      </c>
      <c r="F128" s="811"/>
      <c r="G128" s="811"/>
      <c r="H128" s="811"/>
      <c r="I128" s="811"/>
      <c r="J128" s="811"/>
      <c r="K128" s="811"/>
      <c r="L128" s="811"/>
      <c r="M128" s="811"/>
      <c r="N128" s="811">
        <v>1</v>
      </c>
      <c r="O128" s="811">
        <v>3079</v>
      </c>
      <c r="P128" s="799"/>
      <c r="Q128" s="812">
        <v>3079</v>
      </c>
    </row>
    <row r="129" spans="1:17" ht="14.4" customHeight="1" x14ac:dyDescent="0.3">
      <c r="A129" s="793" t="s">
        <v>566</v>
      </c>
      <c r="B129" s="794" t="s">
        <v>2066</v>
      </c>
      <c r="C129" s="794" t="s">
        <v>1924</v>
      </c>
      <c r="D129" s="794" t="s">
        <v>2261</v>
      </c>
      <c r="E129" s="794" t="s">
        <v>2262</v>
      </c>
      <c r="F129" s="811">
        <v>0</v>
      </c>
      <c r="G129" s="811">
        <v>0</v>
      </c>
      <c r="H129" s="811"/>
      <c r="I129" s="811"/>
      <c r="J129" s="811">
        <v>0</v>
      </c>
      <c r="K129" s="811">
        <v>0</v>
      </c>
      <c r="L129" s="811"/>
      <c r="M129" s="811"/>
      <c r="N129" s="811">
        <v>0</v>
      </c>
      <c r="O129" s="811">
        <v>0</v>
      </c>
      <c r="P129" s="799"/>
      <c r="Q129" s="812"/>
    </row>
    <row r="130" spans="1:17" ht="14.4" customHeight="1" x14ac:dyDescent="0.3">
      <c r="A130" s="793" t="s">
        <v>566</v>
      </c>
      <c r="B130" s="794" t="s">
        <v>2066</v>
      </c>
      <c r="C130" s="794" t="s">
        <v>1924</v>
      </c>
      <c r="D130" s="794" t="s">
        <v>2263</v>
      </c>
      <c r="E130" s="794" t="s">
        <v>2264</v>
      </c>
      <c r="F130" s="811">
        <v>46</v>
      </c>
      <c r="G130" s="811">
        <v>0</v>
      </c>
      <c r="H130" s="811"/>
      <c r="I130" s="811">
        <v>0</v>
      </c>
      <c r="J130" s="811">
        <v>34</v>
      </c>
      <c r="K130" s="811">
        <v>0</v>
      </c>
      <c r="L130" s="811"/>
      <c r="M130" s="811">
        <v>0</v>
      </c>
      <c r="N130" s="811">
        <v>41</v>
      </c>
      <c r="O130" s="811">
        <v>0</v>
      </c>
      <c r="P130" s="799"/>
      <c r="Q130" s="812">
        <v>0</v>
      </c>
    </row>
    <row r="131" spans="1:17" ht="14.4" customHeight="1" x14ac:dyDescent="0.3">
      <c r="A131" s="793" t="s">
        <v>566</v>
      </c>
      <c r="B131" s="794" t="s">
        <v>2066</v>
      </c>
      <c r="C131" s="794" t="s">
        <v>1924</v>
      </c>
      <c r="D131" s="794" t="s">
        <v>2265</v>
      </c>
      <c r="E131" s="794" t="s">
        <v>2266</v>
      </c>
      <c r="F131" s="811">
        <v>11</v>
      </c>
      <c r="G131" s="811">
        <v>0</v>
      </c>
      <c r="H131" s="811"/>
      <c r="I131" s="811">
        <v>0</v>
      </c>
      <c r="J131" s="811">
        <v>4</v>
      </c>
      <c r="K131" s="811">
        <v>0</v>
      </c>
      <c r="L131" s="811"/>
      <c r="M131" s="811">
        <v>0</v>
      </c>
      <c r="N131" s="811">
        <v>8</v>
      </c>
      <c r="O131" s="811">
        <v>0</v>
      </c>
      <c r="P131" s="799"/>
      <c r="Q131" s="812">
        <v>0</v>
      </c>
    </row>
    <row r="132" spans="1:17" ht="14.4" customHeight="1" x14ac:dyDescent="0.3">
      <c r="A132" s="793" t="s">
        <v>566</v>
      </c>
      <c r="B132" s="794" t="s">
        <v>2066</v>
      </c>
      <c r="C132" s="794" t="s">
        <v>1924</v>
      </c>
      <c r="D132" s="794" t="s">
        <v>2033</v>
      </c>
      <c r="E132" s="794" t="s">
        <v>2034</v>
      </c>
      <c r="F132" s="811">
        <v>4</v>
      </c>
      <c r="G132" s="811">
        <v>328</v>
      </c>
      <c r="H132" s="811">
        <v>0.63565891472868219</v>
      </c>
      <c r="I132" s="811">
        <v>82</v>
      </c>
      <c r="J132" s="811">
        <v>6</v>
      </c>
      <c r="K132" s="811">
        <v>516</v>
      </c>
      <c r="L132" s="811">
        <v>1</v>
      </c>
      <c r="M132" s="811">
        <v>86</v>
      </c>
      <c r="N132" s="811">
        <v>15</v>
      </c>
      <c r="O132" s="811">
        <v>1290</v>
      </c>
      <c r="P132" s="799">
        <v>2.5</v>
      </c>
      <c r="Q132" s="812">
        <v>86</v>
      </c>
    </row>
    <row r="133" spans="1:17" ht="14.4" customHeight="1" x14ac:dyDescent="0.3">
      <c r="A133" s="793" t="s">
        <v>566</v>
      </c>
      <c r="B133" s="794" t="s">
        <v>2066</v>
      </c>
      <c r="C133" s="794" t="s">
        <v>1924</v>
      </c>
      <c r="D133" s="794" t="s">
        <v>2267</v>
      </c>
      <c r="E133" s="794" t="s">
        <v>2268</v>
      </c>
      <c r="F133" s="811">
        <v>422</v>
      </c>
      <c r="G133" s="811">
        <v>442527</v>
      </c>
      <c r="H133" s="811">
        <v>0.6823518346049231</v>
      </c>
      <c r="I133" s="811">
        <v>1048.6421800947867</v>
      </c>
      <c r="J133" s="811">
        <v>627</v>
      </c>
      <c r="K133" s="811">
        <v>648532</v>
      </c>
      <c r="L133" s="811">
        <v>1</v>
      </c>
      <c r="M133" s="811">
        <v>1034.341307814992</v>
      </c>
      <c r="N133" s="811">
        <v>446</v>
      </c>
      <c r="O133" s="811">
        <v>487193</v>
      </c>
      <c r="P133" s="799">
        <v>0.75122430350391345</v>
      </c>
      <c r="Q133" s="812">
        <v>1092.3609865470853</v>
      </c>
    </row>
    <row r="134" spans="1:17" ht="14.4" customHeight="1" x14ac:dyDescent="0.3">
      <c r="A134" s="793" t="s">
        <v>566</v>
      </c>
      <c r="B134" s="794" t="s">
        <v>2066</v>
      </c>
      <c r="C134" s="794" t="s">
        <v>1924</v>
      </c>
      <c r="D134" s="794" t="s">
        <v>2269</v>
      </c>
      <c r="E134" s="794" t="s">
        <v>2270</v>
      </c>
      <c r="F134" s="811">
        <v>2</v>
      </c>
      <c r="G134" s="811">
        <v>0</v>
      </c>
      <c r="H134" s="811"/>
      <c r="I134" s="811">
        <v>0</v>
      </c>
      <c r="J134" s="811">
        <v>22</v>
      </c>
      <c r="K134" s="811">
        <v>0</v>
      </c>
      <c r="L134" s="811"/>
      <c r="M134" s="811">
        <v>0</v>
      </c>
      <c r="N134" s="811"/>
      <c r="O134" s="811"/>
      <c r="P134" s="799"/>
      <c r="Q134" s="812"/>
    </row>
    <row r="135" spans="1:17" ht="14.4" customHeight="1" x14ac:dyDescent="0.3">
      <c r="A135" s="793" t="s">
        <v>566</v>
      </c>
      <c r="B135" s="794" t="s">
        <v>2066</v>
      </c>
      <c r="C135" s="794" t="s">
        <v>1924</v>
      </c>
      <c r="D135" s="794" t="s">
        <v>2271</v>
      </c>
      <c r="E135" s="794" t="s">
        <v>2272</v>
      </c>
      <c r="F135" s="811">
        <v>2</v>
      </c>
      <c r="G135" s="811">
        <v>3844</v>
      </c>
      <c r="H135" s="811"/>
      <c r="I135" s="811">
        <v>1922</v>
      </c>
      <c r="J135" s="811"/>
      <c r="K135" s="811"/>
      <c r="L135" s="811"/>
      <c r="M135" s="811"/>
      <c r="N135" s="811"/>
      <c r="O135" s="811"/>
      <c r="P135" s="799"/>
      <c r="Q135" s="812"/>
    </row>
    <row r="136" spans="1:17" ht="14.4" customHeight="1" x14ac:dyDescent="0.3">
      <c r="A136" s="793" t="s">
        <v>566</v>
      </c>
      <c r="B136" s="794" t="s">
        <v>2066</v>
      </c>
      <c r="C136" s="794" t="s">
        <v>1924</v>
      </c>
      <c r="D136" s="794" t="s">
        <v>2273</v>
      </c>
      <c r="E136" s="794" t="s">
        <v>2274</v>
      </c>
      <c r="F136" s="811">
        <v>5</v>
      </c>
      <c r="G136" s="811">
        <v>3455</v>
      </c>
      <c r="H136" s="811"/>
      <c r="I136" s="811">
        <v>691</v>
      </c>
      <c r="J136" s="811"/>
      <c r="K136" s="811"/>
      <c r="L136" s="811"/>
      <c r="M136" s="811"/>
      <c r="N136" s="811">
        <v>2</v>
      </c>
      <c r="O136" s="811">
        <v>1432</v>
      </c>
      <c r="P136" s="799"/>
      <c r="Q136" s="812">
        <v>716</v>
      </c>
    </row>
    <row r="137" spans="1:17" ht="14.4" customHeight="1" x14ac:dyDescent="0.3">
      <c r="A137" s="793" t="s">
        <v>566</v>
      </c>
      <c r="B137" s="794" t="s">
        <v>2066</v>
      </c>
      <c r="C137" s="794" t="s">
        <v>1924</v>
      </c>
      <c r="D137" s="794" t="s">
        <v>2275</v>
      </c>
      <c r="E137" s="794" t="s">
        <v>2276</v>
      </c>
      <c r="F137" s="811">
        <v>2</v>
      </c>
      <c r="G137" s="811">
        <v>5764</v>
      </c>
      <c r="H137" s="811">
        <v>1.9041955731747604</v>
      </c>
      <c r="I137" s="811">
        <v>2882</v>
      </c>
      <c r="J137" s="811">
        <v>1</v>
      </c>
      <c r="K137" s="811">
        <v>3027</v>
      </c>
      <c r="L137" s="811">
        <v>1</v>
      </c>
      <c r="M137" s="811">
        <v>3027</v>
      </c>
      <c r="N137" s="811">
        <v>2</v>
      </c>
      <c r="O137" s="811">
        <v>6058</v>
      </c>
      <c r="P137" s="799">
        <v>2.0013214403700035</v>
      </c>
      <c r="Q137" s="812">
        <v>3029</v>
      </c>
    </row>
    <row r="138" spans="1:17" ht="14.4" customHeight="1" x14ac:dyDescent="0.3">
      <c r="A138" s="793" t="s">
        <v>566</v>
      </c>
      <c r="B138" s="794" t="s">
        <v>2066</v>
      </c>
      <c r="C138" s="794" t="s">
        <v>1924</v>
      </c>
      <c r="D138" s="794" t="s">
        <v>2049</v>
      </c>
      <c r="E138" s="794" t="s">
        <v>2050</v>
      </c>
      <c r="F138" s="811">
        <v>5</v>
      </c>
      <c r="G138" s="811">
        <v>13264</v>
      </c>
      <c r="H138" s="811">
        <v>4.8057971014492757</v>
      </c>
      <c r="I138" s="811">
        <v>2652.8</v>
      </c>
      <c r="J138" s="811">
        <v>1</v>
      </c>
      <c r="K138" s="811">
        <v>2760</v>
      </c>
      <c r="L138" s="811">
        <v>1</v>
      </c>
      <c r="M138" s="811">
        <v>2760</v>
      </c>
      <c r="N138" s="811"/>
      <c r="O138" s="811"/>
      <c r="P138" s="799"/>
      <c r="Q138" s="812"/>
    </row>
    <row r="139" spans="1:17" ht="14.4" customHeight="1" x14ac:dyDescent="0.3">
      <c r="A139" s="793" t="s">
        <v>566</v>
      </c>
      <c r="B139" s="794" t="s">
        <v>2066</v>
      </c>
      <c r="C139" s="794" t="s">
        <v>1924</v>
      </c>
      <c r="D139" s="794" t="s">
        <v>2277</v>
      </c>
      <c r="E139" s="794" t="s">
        <v>2278</v>
      </c>
      <c r="F139" s="811">
        <v>2</v>
      </c>
      <c r="G139" s="811">
        <v>5010</v>
      </c>
      <c r="H139" s="811"/>
      <c r="I139" s="811">
        <v>2505</v>
      </c>
      <c r="J139" s="811"/>
      <c r="K139" s="811"/>
      <c r="L139" s="811"/>
      <c r="M139" s="811"/>
      <c r="N139" s="811">
        <v>1</v>
      </c>
      <c r="O139" s="811">
        <v>2624</v>
      </c>
      <c r="P139" s="799"/>
      <c r="Q139" s="812">
        <v>2624</v>
      </c>
    </row>
    <row r="140" spans="1:17" ht="14.4" customHeight="1" x14ac:dyDescent="0.3">
      <c r="A140" s="793" t="s">
        <v>566</v>
      </c>
      <c r="B140" s="794" t="s">
        <v>2066</v>
      </c>
      <c r="C140" s="794" t="s">
        <v>1924</v>
      </c>
      <c r="D140" s="794" t="s">
        <v>2279</v>
      </c>
      <c r="E140" s="794" t="s">
        <v>2280</v>
      </c>
      <c r="F140" s="811"/>
      <c r="G140" s="811"/>
      <c r="H140" s="811"/>
      <c r="I140" s="811"/>
      <c r="J140" s="811">
        <v>1</v>
      </c>
      <c r="K140" s="811">
        <v>5568</v>
      </c>
      <c r="L140" s="811">
        <v>1</v>
      </c>
      <c r="M140" s="811">
        <v>5568</v>
      </c>
      <c r="N140" s="811">
        <v>1</v>
      </c>
      <c r="O140" s="811">
        <v>5574</v>
      </c>
      <c r="P140" s="799">
        <v>1.0010775862068966</v>
      </c>
      <c r="Q140" s="812">
        <v>5574</v>
      </c>
    </row>
    <row r="141" spans="1:17" ht="14.4" customHeight="1" x14ac:dyDescent="0.3">
      <c r="A141" s="793" t="s">
        <v>566</v>
      </c>
      <c r="B141" s="794" t="s">
        <v>2066</v>
      </c>
      <c r="C141" s="794" t="s">
        <v>1924</v>
      </c>
      <c r="D141" s="794" t="s">
        <v>2281</v>
      </c>
      <c r="E141" s="794" t="s">
        <v>2282</v>
      </c>
      <c r="F141" s="811">
        <v>1</v>
      </c>
      <c r="G141" s="811">
        <v>2233</v>
      </c>
      <c r="H141" s="811"/>
      <c r="I141" s="811">
        <v>2233</v>
      </c>
      <c r="J141" s="811"/>
      <c r="K141" s="811"/>
      <c r="L141" s="811"/>
      <c r="M141" s="811"/>
      <c r="N141" s="811">
        <v>6</v>
      </c>
      <c r="O141" s="811">
        <v>14070</v>
      </c>
      <c r="P141" s="799"/>
      <c r="Q141" s="812">
        <v>2345</v>
      </c>
    </row>
    <row r="142" spans="1:17" ht="14.4" customHeight="1" x14ac:dyDescent="0.3">
      <c r="A142" s="793" t="s">
        <v>566</v>
      </c>
      <c r="B142" s="794" t="s">
        <v>2066</v>
      </c>
      <c r="C142" s="794" t="s">
        <v>1924</v>
      </c>
      <c r="D142" s="794" t="s">
        <v>2283</v>
      </c>
      <c r="E142" s="794" t="s">
        <v>2284</v>
      </c>
      <c r="F142" s="811">
        <v>90</v>
      </c>
      <c r="G142" s="811">
        <v>31408</v>
      </c>
      <c r="H142" s="811">
        <v>0.64511358501417249</v>
      </c>
      <c r="I142" s="811">
        <v>348.97777777777776</v>
      </c>
      <c r="J142" s="811">
        <v>131</v>
      </c>
      <c r="K142" s="811">
        <v>48686</v>
      </c>
      <c r="L142" s="811">
        <v>1</v>
      </c>
      <c r="M142" s="811">
        <v>371.64885496183206</v>
      </c>
      <c r="N142" s="811">
        <v>124</v>
      </c>
      <c r="O142" s="811">
        <v>46252</v>
      </c>
      <c r="P142" s="799">
        <v>0.95000616193566945</v>
      </c>
      <c r="Q142" s="812">
        <v>373</v>
      </c>
    </row>
    <row r="143" spans="1:17" ht="14.4" customHeight="1" x14ac:dyDescent="0.3">
      <c r="A143" s="793" t="s">
        <v>566</v>
      </c>
      <c r="B143" s="794" t="s">
        <v>2066</v>
      </c>
      <c r="C143" s="794" t="s">
        <v>1924</v>
      </c>
      <c r="D143" s="794" t="s">
        <v>2285</v>
      </c>
      <c r="E143" s="794" t="s">
        <v>2286</v>
      </c>
      <c r="F143" s="811"/>
      <c r="G143" s="811"/>
      <c r="H143" s="811"/>
      <c r="I143" s="811"/>
      <c r="J143" s="811">
        <v>1</v>
      </c>
      <c r="K143" s="811">
        <v>1430</v>
      </c>
      <c r="L143" s="811">
        <v>1</v>
      </c>
      <c r="M143" s="811">
        <v>1430</v>
      </c>
      <c r="N143" s="811">
        <v>2</v>
      </c>
      <c r="O143" s="811">
        <v>2862</v>
      </c>
      <c r="P143" s="799">
        <v>2.0013986013986016</v>
      </c>
      <c r="Q143" s="812">
        <v>1431</v>
      </c>
    </row>
    <row r="144" spans="1:17" ht="14.4" customHeight="1" x14ac:dyDescent="0.3">
      <c r="A144" s="793" t="s">
        <v>566</v>
      </c>
      <c r="B144" s="794" t="s">
        <v>2066</v>
      </c>
      <c r="C144" s="794" t="s">
        <v>1924</v>
      </c>
      <c r="D144" s="794" t="s">
        <v>2287</v>
      </c>
      <c r="E144" s="794" t="s">
        <v>2288</v>
      </c>
      <c r="F144" s="811">
        <v>13</v>
      </c>
      <c r="G144" s="811">
        <v>31862</v>
      </c>
      <c r="H144" s="811">
        <v>0.34558983036140395</v>
      </c>
      <c r="I144" s="811">
        <v>2450.9230769230771</v>
      </c>
      <c r="J144" s="811">
        <v>36</v>
      </c>
      <c r="K144" s="811">
        <v>92196</v>
      </c>
      <c r="L144" s="811">
        <v>1</v>
      </c>
      <c r="M144" s="811">
        <v>2561</v>
      </c>
      <c r="N144" s="811">
        <v>24</v>
      </c>
      <c r="O144" s="811">
        <v>61536</v>
      </c>
      <c r="P144" s="799">
        <v>0.66744761161004817</v>
      </c>
      <c r="Q144" s="812">
        <v>2564</v>
      </c>
    </row>
    <row r="145" spans="1:17" ht="14.4" customHeight="1" x14ac:dyDescent="0.3">
      <c r="A145" s="793" t="s">
        <v>566</v>
      </c>
      <c r="B145" s="794" t="s">
        <v>2066</v>
      </c>
      <c r="C145" s="794" t="s">
        <v>1924</v>
      </c>
      <c r="D145" s="794" t="s">
        <v>2289</v>
      </c>
      <c r="E145" s="794" t="s">
        <v>2290</v>
      </c>
      <c r="F145" s="811"/>
      <c r="G145" s="811"/>
      <c r="H145" s="811"/>
      <c r="I145" s="811"/>
      <c r="J145" s="811">
        <v>1</v>
      </c>
      <c r="K145" s="811">
        <v>4830</v>
      </c>
      <c r="L145" s="811">
        <v>1</v>
      </c>
      <c r="M145" s="811">
        <v>4830</v>
      </c>
      <c r="N145" s="811"/>
      <c r="O145" s="811"/>
      <c r="P145" s="799"/>
      <c r="Q145" s="812"/>
    </row>
    <row r="146" spans="1:17" ht="14.4" customHeight="1" x14ac:dyDescent="0.3">
      <c r="A146" s="793" t="s">
        <v>566</v>
      </c>
      <c r="B146" s="794" t="s">
        <v>2066</v>
      </c>
      <c r="C146" s="794" t="s">
        <v>1924</v>
      </c>
      <c r="D146" s="794" t="s">
        <v>2291</v>
      </c>
      <c r="E146" s="794" t="s">
        <v>2292</v>
      </c>
      <c r="F146" s="811">
        <v>1</v>
      </c>
      <c r="G146" s="811">
        <v>5132</v>
      </c>
      <c r="H146" s="811">
        <v>0.18944259874492433</v>
      </c>
      <c r="I146" s="811">
        <v>5132</v>
      </c>
      <c r="J146" s="811">
        <v>5</v>
      </c>
      <c r="K146" s="811">
        <v>27090</v>
      </c>
      <c r="L146" s="811">
        <v>1</v>
      </c>
      <c r="M146" s="811">
        <v>5418</v>
      </c>
      <c r="N146" s="811">
        <v>3</v>
      </c>
      <c r="O146" s="811">
        <v>16269</v>
      </c>
      <c r="P146" s="799">
        <v>0.6005537098560354</v>
      </c>
      <c r="Q146" s="812">
        <v>5423</v>
      </c>
    </row>
    <row r="147" spans="1:17" ht="14.4" customHeight="1" x14ac:dyDescent="0.3">
      <c r="A147" s="793" t="s">
        <v>566</v>
      </c>
      <c r="B147" s="794" t="s">
        <v>2066</v>
      </c>
      <c r="C147" s="794" t="s">
        <v>1924</v>
      </c>
      <c r="D147" s="794" t="s">
        <v>2293</v>
      </c>
      <c r="E147" s="794" t="s">
        <v>2294</v>
      </c>
      <c r="F147" s="811">
        <v>1</v>
      </c>
      <c r="G147" s="811">
        <v>2953</v>
      </c>
      <c r="H147" s="811">
        <v>0.94738530638434393</v>
      </c>
      <c r="I147" s="811">
        <v>2953</v>
      </c>
      <c r="J147" s="811">
        <v>1</v>
      </c>
      <c r="K147" s="811">
        <v>3117</v>
      </c>
      <c r="L147" s="811">
        <v>1</v>
      </c>
      <c r="M147" s="811">
        <v>3117</v>
      </c>
      <c r="N147" s="811"/>
      <c r="O147" s="811"/>
      <c r="P147" s="799"/>
      <c r="Q147" s="812"/>
    </row>
    <row r="148" spans="1:17" ht="14.4" customHeight="1" x14ac:dyDescent="0.3">
      <c r="A148" s="793" t="s">
        <v>566</v>
      </c>
      <c r="B148" s="794" t="s">
        <v>2066</v>
      </c>
      <c r="C148" s="794" t="s">
        <v>1924</v>
      </c>
      <c r="D148" s="794" t="s">
        <v>2295</v>
      </c>
      <c r="E148" s="794" t="s">
        <v>2296</v>
      </c>
      <c r="F148" s="811"/>
      <c r="G148" s="811"/>
      <c r="H148" s="811"/>
      <c r="I148" s="811"/>
      <c r="J148" s="811"/>
      <c r="K148" s="811"/>
      <c r="L148" s="811"/>
      <c r="M148" s="811"/>
      <c r="N148" s="811">
        <v>1</v>
      </c>
      <c r="O148" s="811">
        <v>1329</v>
      </c>
      <c r="P148" s="799"/>
      <c r="Q148" s="812">
        <v>1329</v>
      </c>
    </row>
    <row r="149" spans="1:17" ht="14.4" customHeight="1" x14ac:dyDescent="0.3">
      <c r="A149" s="793" t="s">
        <v>566</v>
      </c>
      <c r="B149" s="794" t="s">
        <v>2066</v>
      </c>
      <c r="C149" s="794" t="s">
        <v>1924</v>
      </c>
      <c r="D149" s="794" t="s">
        <v>2297</v>
      </c>
      <c r="E149" s="794" t="s">
        <v>2298</v>
      </c>
      <c r="F149" s="811">
        <v>8</v>
      </c>
      <c r="G149" s="811">
        <v>4864</v>
      </c>
      <c r="H149" s="811">
        <v>3.7763975155279503</v>
      </c>
      <c r="I149" s="811">
        <v>608</v>
      </c>
      <c r="J149" s="811">
        <v>2</v>
      </c>
      <c r="K149" s="811">
        <v>1288</v>
      </c>
      <c r="L149" s="811">
        <v>1</v>
      </c>
      <c r="M149" s="811">
        <v>644</v>
      </c>
      <c r="N149" s="811">
        <v>8</v>
      </c>
      <c r="O149" s="811">
        <v>5160</v>
      </c>
      <c r="P149" s="799">
        <v>4.0062111801242235</v>
      </c>
      <c r="Q149" s="812">
        <v>645</v>
      </c>
    </row>
    <row r="150" spans="1:17" ht="14.4" customHeight="1" x14ac:dyDescent="0.3">
      <c r="A150" s="793" t="s">
        <v>566</v>
      </c>
      <c r="B150" s="794" t="s">
        <v>2066</v>
      </c>
      <c r="C150" s="794" t="s">
        <v>1924</v>
      </c>
      <c r="D150" s="794" t="s">
        <v>2299</v>
      </c>
      <c r="E150" s="794" t="s">
        <v>2300</v>
      </c>
      <c r="F150" s="811">
        <v>4</v>
      </c>
      <c r="G150" s="811">
        <v>5900</v>
      </c>
      <c r="H150" s="811">
        <v>1.9056847545219637</v>
      </c>
      <c r="I150" s="811">
        <v>1475</v>
      </c>
      <c r="J150" s="811">
        <v>2</v>
      </c>
      <c r="K150" s="811">
        <v>3096</v>
      </c>
      <c r="L150" s="811">
        <v>1</v>
      </c>
      <c r="M150" s="811">
        <v>1548</v>
      </c>
      <c r="N150" s="811">
        <v>6</v>
      </c>
      <c r="O150" s="811">
        <v>9294</v>
      </c>
      <c r="P150" s="799">
        <v>3.001937984496124</v>
      </c>
      <c r="Q150" s="812">
        <v>1549</v>
      </c>
    </row>
    <row r="151" spans="1:17" ht="14.4" customHeight="1" x14ac:dyDescent="0.3">
      <c r="A151" s="793" t="s">
        <v>566</v>
      </c>
      <c r="B151" s="794" t="s">
        <v>2066</v>
      </c>
      <c r="C151" s="794" t="s">
        <v>1924</v>
      </c>
      <c r="D151" s="794" t="s">
        <v>2301</v>
      </c>
      <c r="E151" s="794" t="s">
        <v>2302</v>
      </c>
      <c r="F151" s="811"/>
      <c r="G151" s="811"/>
      <c r="H151" s="811"/>
      <c r="I151" s="811"/>
      <c r="J151" s="811"/>
      <c r="K151" s="811"/>
      <c r="L151" s="811"/>
      <c r="M151" s="811"/>
      <c r="N151" s="811">
        <v>2</v>
      </c>
      <c r="O151" s="811">
        <v>4922</v>
      </c>
      <c r="P151" s="799"/>
      <c r="Q151" s="812">
        <v>2461</v>
      </c>
    </row>
    <row r="152" spans="1:17" ht="14.4" customHeight="1" x14ac:dyDescent="0.3">
      <c r="A152" s="793" t="s">
        <v>566</v>
      </c>
      <c r="B152" s="794" t="s">
        <v>2066</v>
      </c>
      <c r="C152" s="794" t="s">
        <v>1924</v>
      </c>
      <c r="D152" s="794" t="s">
        <v>2303</v>
      </c>
      <c r="E152" s="794" t="s">
        <v>2304</v>
      </c>
      <c r="F152" s="811">
        <v>1</v>
      </c>
      <c r="G152" s="811">
        <v>3163</v>
      </c>
      <c r="H152" s="811"/>
      <c r="I152" s="811">
        <v>3163</v>
      </c>
      <c r="J152" s="811"/>
      <c r="K152" s="811"/>
      <c r="L152" s="811"/>
      <c r="M152" s="811"/>
      <c r="N152" s="811">
        <v>1</v>
      </c>
      <c r="O152" s="811">
        <v>3310</v>
      </c>
      <c r="P152" s="799"/>
      <c r="Q152" s="812">
        <v>3310</v>
      </c>
    </row>
    <row r="153" spans="1:17" ht="14.4" customHeight="1" x14ac:dyDescent="0.3">
      <c r="A153" s="793" t="s">
        <v>566</v>
      </c>
      <c r="B153" s="794" t="s">
        <v>2066</v>
      </c>
      <c r="C153" s="794" t="s">
        <v>1924</v>
      </c>
      <c r="D153" s="794" t="s">
        <v>2305</v>
      </c>
      <c r="E153" s="794" t="s">
        <v>2306</v>
      </c>
      <c r="F153" s="811">
        <v>2</v>
      </c>
      <c r="G153" s="811">
        <v>6194</v>
      </c>
      <c r="H153" s="811">
        <v>0.95527452190006168</v>
      </c>
      <c r="I153" s="811">
        <v>3097</v>
      </c>
      <c r="J153" s="811">
        <v>2</v>
      </c>
      <c r="K153" s="811">
        <v>6484</v>
      </c>
      <c r="L153" s="811">
        <v>1</v>
      </c>
      <c r="M153" s="811">
        <v>3242</v>
      </c>
      <c r="N153" s="811">
        <v>4</v>
      </c>
      <c r="O153" s="811">
        <v>12976</v>
      </c>
      <c r="P153" s="799">
        <v>2.001233806292412</v>
      </c>
      <c r="Q153" s="812">
        <v>3244</v>
      </c>
    </row>
    <row r="154" spans="1:17" ht="14.4" customHeight="1" x14ac:dyDescent="0.3">
      <c r="A154" s="793" t="s">
        <v>566</v>
      </c>
      <c r="B154" s="794" t="s">
        <v>2066</v>
      </c>
      <c r="C154" s="794" t="s">
        <v>1924</v>
      </c>
      <c r="D154" s="794" t="s">
        <v>2307</v>
      </c>
      <c r="E154" s="794" t="s">
        <v>2308</v>
      </c>
      <c r="F154" s="811">
        <v>2</v>
      </c>
      <c r="G154" s="811">
        <v>7376</v>
      </c>
      <c r="H154" s="811">
        <v>0.19015210105697344</v>
      </c>
      <c r="I154" s="811">
        <v>3688</v>
      </c>
      <c r="J154" s="811">
        <v>10</v>
      </c>
      <c r="K154" s="811">
        <v>38790</v>
      </c>
      <c r="L154" s="811">
        <v>1</v>
      </c>
      <c r="M154" s="811">
        <v>3879</v>
      </c>
      <c r="N154" s="811">
        <v>4</v>
      </c>
      <c r="O154" s="811">
        <v>15532</v>
      </c>
      <c r="P154" s="799">
        <v>0.40041247744263986</v>
      </c>
      <c r="Q154" s="812">
        <v>3883</v>
      </c>
    </row>
    <row r="155" spans="1:17" ht="14.4" customHeight="1" x14ac:dyDescent="0.3">
      <c r="A155" s="793" t="s">
        <v>566</v>
      </c>
      <c r="B155" s="794" t="s">
        <v>2066</v>
      </c>
      <c r="C155" s="794" t="s">
        <v>1924</v>
      </c>
      <c r="D155" s="794" t="s">
        <v>2309</v>
      </c>
      <c r="E155" s="794" t="s">
        <v>2310</v>
      </c>
      <c r="F155" s="811"/>
      <c r="G155" s="811"/>
      <c r="H155" s="811"/>
      <c r="I155" s="811"/>
      <c r="J155" s="811"/>
      <c r="K155" s="811"/>
      <c r="L155" s="811"/>
      <c r="M155" s="811"/>
      <c r="N155" s="811">
        <v>2</v>
      </c>
      <c r="O155" s="811">
        <v>10462</v>
      </c>
      <c r="P155" s="799"/>
      <c r="Q155" s="812">
        <v>5231</v>
      </c>
    </row>
    <row r="156" spans="1:17" ht="14.4" customHeight="1" x14ac:dyDescent="0.3">
      <c r="A156" s="793" t="s">
        <v>566</v>
      </c>
      <c r="B156" s="794" t="s">
        <v>2066</v>
      </c>
      <c r="C156" s="794" t="s">
        <v>1924</v>
      </c>
      <c r="D156" s="794" t="s">
        <v>2311</v>
      </c>
      <c r="E156" s="794" t="s">
        <v>2312</v>
      </c>
      <c r="F156" s="811">
        <v>6</v>
      </c>
      <c r="G156" s="811">
        <v>10692</v>
      </c>
      <c r="H156" s="811">
        <v>0.72048517520215638</v>
      </c>
      <c r="I156" s="811">
        <v>1782</v>
      </c>
      <c r="J156" s="811">
        <v>8</v>
      </c>
      <c r="K156" s="811">
        <v>14840</v>
      </c>
      <c r="L156" s="811">
        <v>1</v>
      </c>
      <c r="M156" s="811">
        <v>1855</v>
      </c>
      <c r="N156" s="811">
        <v>1</v>
      </c>
      <c r="O156" s="811">
        <v>1856</v>
      </c>
      <c r="P156" s="799">
        <v>0.12506738544474394</v>
      </c>
      <c r="Q156" s="812">
        <v>1856</v>
      </c>
    </row>
    <row r="157" spans="1:17" ht="14.4" customHeight="1" x14ac:dyDescent="0.3">
      <c r="A157" s="793" t="s">
        <v>566</v>
      </c>
      <c r="B157" s="794" t="s">
        <v>2066</v>
      </c>
      <c r="C157" s="794" t="s">
        <v>1924</v>
      </c>
      <c r="D157" s="794" t="s">
        <v>2313</v>
      </c>
      <c r="E157" s="794" t="s">
        <v>2314</v>
      </c>
      <c r="F157" s="811"/>
      <c r="G157" s="811"/>
      <c r="H157" s="811"/>
      <c r="I157" s="811"/>
      <c r="J157" s="811">
        <v>2</v>
      </c>
      <c r="K157" s="811">
        <v>5864</v>
      </c>
      <c r="L157" s="811">
        <v>1</v>
      </c>
      <c r="M157" s="811">
        <v>2932</v>
      </c>
      <c r="N157" s="811">
        <v>1</v>
      </c>
      <c r="O157" s="811">
        <v>2935</v>
      </c>
      <c r="P157" s="799">
        <v>0.5005115961800819</v>
      </c>
      <c r="Q157" s="812">
        <v>2935</v>
      </c>
    </row>
    <row r="158" spans="1:17" ht="14.4" customHeight="1" x14ac:dyDescent="0.3">
      <c r="A158" s="793" t="s">
        <v>566</v>
      </c>
      <c r="B158" s="794" t="s">
        <v>2066</v>
      </c>
      <c r="C158" s="794" t="s">
        <v>1924</v>
      </c>
      <c r="D158" s="794" t="s">
        <v>2315</v>
      </c>
      <c r="E158" s="794" t="s">
        <v>2316</v>
      </c>
      <c r="F158" s="811">
        <v>3</v>
      </c>
      <c r="G158" s="811">
        <v>3300</v>
      </c>
      <c r="H158" s="811">
        <v>2.9023746701846966</v>
      </c>
      <c r="I158" s="811">
        <v>1100</v>
      </c>
      <c r="J158" s="811">
        <v>1</v>
      </c>
      <c r="K158" s="811">
        <v>1137</v>
      </c>
      <c r="L158" s="811">
        <v>1</v>
      </c>
      <c r="M158" s="811">
        <v>1137</v>
      </c>
      <c r="N158" s="811">
        <v>1</v>
      </c>
      <c r="O158" s="811">
        <v>1138</v>
      </c>
      <c r="P158" s="799">
        <v>1.0008795074758134</v>
      </c>
      <c r="Q158" s="812">
        <v>1138</v>
      </c>
    </row>
    <row r="159" spans="1:17" ht="14.4" customHeight="1" x14ac:dyDescent="0.3">
      <c r="A159" s="793" t="s">
        <v>566</v>
      </c>
      <c r="B159" s="794" t="s">
        <v>2066</v>
      </c>
      <c r="C159" s="794" t="s">
        <v>1924</v>
      </c>
      <c r="D159" s="794" t="s">
        <v>2317</v>
      </c>
      <c r="E159" s="794" t="s">
        <v>2318</v>
      </c>
      <c r="F159" s="811">
        <v>2</v>
      </c>
      <c r="G159" s="811">
        <v>1076</v>
      </c>
      <c r="H159" s="811">
        <v>0.93728222996515675</v>
      </c>
      <c r="I159" s="811">
        <v>538</v>
      </c>
      <c r="J159" s="811">
        <v>2</v>
      </c>
      <c r="K159" s="811">
        <v>1148</v>
      </c>
      <c r="L159" s="811">
        <v>1</v>
      </c>
      <c r="M159" s="811">
        <v>574</v>
      </c>
      <c r="N159" s="811">
        <v>1</v>
      </c>
      <c r="O159" s="811">
        <v>575</v>
      </c>
      <c r="P159" s="799">
        <v>0.50087108013937287</v>
      </c>
      <c r="Q159" s="812">
        <v>575</v>
      </c>
    </row>
    <row r="160" spans="1:17" ht="14.4" customHeight="1" x14ac:dyDescent="0.3">
      <c r="A160" s="793" t="s">
        <v>566</v>
      </c>
      <c r="B160" s="794" t="s">
        <v>2066</v>
      </c>
      <c r="C160" s="794" t="s">
        <v>1924</v>
      </c>
      <c r="D160" s="794" t="s">
        <v>2319</v>
      </c>
      <c r="E160" s="794" t="s">
        <v>2320</v>
      </c>
      <c r="F160" s="811"/>
      <c r="G160" s="811"/>
      <c r="H160" s="811"/>
      <c r="I160" s="811"/>
      <c r="J160" s="811">
        <v>2</v>
      </c>
      <c r="K160" s="811">
        <v>998</v>
      </c>
      <c r="L160" s="811">
        <v>1</v>
      </c>
      <c r="M160" s="811">
        <v>499</v>
      </c>
      <c r="N160" s="811"/>
      <c r="O160" s="811"/>
      <c r="P160" s="799"/>
      <c r="Q160" s="812"/>
    </row>
    <row r="161" spans="1:17" ht="14.4" customHeight="1" x14ac:dyDescent="0.3">
      <c r="A161" s="793" t="s">
        <v>566</v>
      </c>
      <c r="B161" s="794" t="s">
        <v>2066</v>
      </c>
      <c r="C161" s="794" t="s">
        <v>1924</v>
      </c>
      <c r="D161" s="794" t="s">
        <v>2321</v>
      </c>
      <c r="E161" s="794" t="s">
        <v>2322</v>
      </c>
      <c r="F161" s="811"/>
      <c r="G161" s="811"/>
      <c r="H161" s="811"/>
      <c r="I161" s="811"/>
      <c r="J161" s="811">
        <v>1</v>
      </c>
      <c r="K161" s="811">
        <v>1307</v>
      </c>
      <c r="L161" s="811">
        <v>1</v>
      </c>
      <c r="M161" s="811">
        <v>1307</v>
      </c>
      <c r="N161" s="811"/>
      <c r="O161" s="811"/>
      <c r="P161" s="799"/>
      <c r="Q161" s="812"/>
    </row>
    <row r="162" spans="1:17" ht="14.4" customHeight="1" x14ac:dyDescent="0.3">
      <c r="A162" s="793" t="s">
        <v>566</v>
      </c>
      <c r="B162" s="794" t="s">
        <v>2066</v>
      </c>
      <c r="C162" s="794" t="s">
        <v>1924</v>
      </c>
      <c r="D162" s="794" t="s">
        <v>2323</v>
      </c>
      <c r="E162" s="794" t="s">
        <v>2324</v>
      </c>
      <c r="F162" s="811"/>
      <c r="G162" s="811"/>
      <c r="H162" s="811"/>
      <c r="I162" s="811"/>
      <c r="J162" s="811">
        <v>1</v>
      </c>
      <c r="K162" s="811">
        <v>3801</v>
      </c>
      <c r="L162" s="811">
        <v>1</v>
      </c>
      <c r="M162" s="811">
        <v>3801</v>
      </c>
      <c r="N162" s="811"/>
      <c r="O162" s="811"/>
      <c r="P162" s="799"/>
      <c r="Q162" s="812"/>
    </row>
    <row r="163" spans="1:17" ht="14.4" customHeight="1" x14ac:dyDescent="0.3">
      <c r="A163" s="793" t="s">
        <v>566</v>
      </c>
      <c r="B163" s="794" t="s">
        <v>2066</v>
      </c>
      <c r="C163" s="794" t="s">
        <v>1924</v>
      </c>
      <c r="D163" s="794" t="s">
        <v>2325</v>
      </c>
      <c r="E163" s="794" t="s">
        <v>2326</v>
      </c>
      <c r="F163" s="811">
        <v>1</v>
      </c>
      <c r="G163" s="811">
        <v>2086</v>
      </c>
      <c r="H163" s="811"/>
      <c r="I163" s="811">
        <v>2086</v>
      </c>
      <c r="J163" s="811"/>
      <c r="K163" s="811"/>
      <c r="L163" s="811"/>
      <c r="M163" s="811"/>
      <c r="N163" s="811"/>
      <c r="O163" s="811"/>
      <c r="P163" s="799"/>
      <c r="Q163" s="812"/>
    </row>
    <row r="164" spans="1:17" ht="14.4" customHeight="1" x14ac:dyDescent="0.3">
      <c r="A164" s="793" t="s">
        <v>566</v>
      </c>
      <c r="B164" s="794" t="s">
        <v>2066</v>
      </c>
      <c r="C164" s="794" t="s">
        <v>1924</v>
      </c>
      <c r="D164" s="794" t="s">
        <v>2327</v>
      </c>
      <c r="E164" s="794" t="s">
        <v>2328</v>
      </c>
      <c r="F164" s="811">
        <v>1</v>
      </c>
      <c r="G164" s="811">
        <v>1879</v>
      </c>
      <c r="H164" s="811"/>
      <c r="I164" s="811">
        <v>1879</v>
      </c>
      <c r="J164" s="811"/>
      <c r="K164" s="811"/>
      <c r="L164" s="811"/>
      <c r="M164" s="811"/>
      <c r="N164" s="811"/>
      <c r="O164" s="811"/>
      <c r="P164" s="799"/>
      <c r="Q164" s="812"/>
    </row>
    <row r="165" spans="1:17" ht="14.4" customHeight="1" x14ac:dyDescent="0.3">
      <c r="A165" s="793" t="s">
        <v>566</v>
      </c>
      <c r="B165" s="794" t="s">
        <v>2066</v>
      </c>
      <c r="C165" s="794" t="s">
        <v>1924</v>
      </c>
      <c r="D165" s="794" t="s">
        <v>2329</v>
      </c>
      <c r="E165" s="794" t="s">
        <v>2330</v>
      </c>
      <c r="F165" s="811"/>
      <c r="G165" s="811"/>
      <c r="H165" s="811"/>
      <c r="I165" s="811"/>
      <c r="J165" s="811">
        <v>1</v>
      </c>
      <c r="K165" s="811">
        <v>1723</v>
      </c>
      <c r="L165" s="811">
        <v>1</v>
      </c>
      <c r="M165" s="811">
        <v>1723</v>
      </c>
      <c r="N165" s="811"/>
      <c r="O165" s="811"/>
      <c r="P165" s="799"/>
      <c r="Q165" s="812"/>
    </row>
    <row r="166" spans="1:17" ht="14.4" customHeight="1" x14ac:dyDescent="0.3">
      <c r="A166" s="793" t="s">
        <v>566</v>
      </c>
      <c r="B166" s="794" t="s">
        <v>2066</v>
      </c>
      <c r="C166" s="794" t="s">
        <v>1924</v>
      </c>
      <c r="D166" s="794" t="s">
        <v>2331</v>
      </c>
      <c r="E166" s="794" t="s">
        <v>2332</v>
      </c>
      <c r="F166" s="811"/>
      <c r="G166" s="811"/>
      <c r="H166" s="811"/>
      <c r="I166" s="811"/>
      <c r="J166" s="811">
        <v>1</v>
      </c>
      <c r="K166" s="811">
        <v>1642</v>
      </c>
      <c r="L166" s="811">
        <v>1</v>
      </c>
      <c r="M166" s="811">
        <v>1642</v>
      </c>
      <c r="N166" s="811"/>
      <c r="O166" s="811"/>
      <c r="P166" s="799"/>
      <c r="Q166" s="812"/>
    </row>
    <row r="167" spans="1:17" ht="14.4" customHeight="1" thickBot="1" x14ac:dyDescent="0.35">
      <c r="A167" s="801" t="s">
        <v>566</v>
      </c>
      <c r="B167" s="802" t="s">
        <v>2066</v>
      </c>
      <c r="C167" s="802" t="s">
        <v>1924</v>
      </c>
      <c r="D167" s="802" t="s">
        <v>2333</v>
      </c>
      <c r="E167" s="802" t="s">
        <v>2334</v>
      </c>
      <c r="F167" s="813"/>
      <c r="G167" s="813"/>
      <c r="H167" s="813"/>
      <c r="I167" s="813"/>
      <c r="J167" s="813"/>
      <c r="K167" s="813"/>
      <c r="L167" s="813"/>
      <c r="M167" s="813"/>
      <c r="N167" s="813">
        <v>1</v>
      </c>
      <c r="O167" s="813">
        <v>2751</v>
      </c>
      <c r="P167" s="807"/>
      <c r="Q167" s="814">
        <v>2751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7" t="s">
        <v>135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</row>
    <row r="2" spans="1:17" ht="14.4" customHeight="1" thickBot="1" x14ac:dyDescent="0.35">
      <c r="A2" s="374" t="s">
        <v>353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</row>
    <row r="3" spans="1:17" ht="14.4" customHeight="1" thickBot="1" x14ac:dyDescent="0.35">
      <c r="A3" s="617" t="s">
        <v>70</v>
      </c>
      <c r="B3" s="594" t="s">
        <v>71</v>
      </c>
      <c r="C3" s="595"/>
      <c r="D3" s="595"/>
      <c r="E3" s="596"/>
      <c r="F3" s="597"/>
      <c r="G3" s="594" t="s">
        <v>280</v>
      </c>
      <c r="H3" s="595"/>
      <c r="I3" s="595"/>
      <c r="J3" s="596"/>
      <c r="K3" s="597"/>
      <c r="L3" s="121"/>
      <c r="M3" s="122"/>
      <c r="N3" s="121"/>
      <c r="O3" s="123"/>
    </row>
    <row r="4" spans="1:17" ht="14.4" customHeight="1" thickBot="1" x14ac:dyDescent="0.35">
      <c r="A4" s="618"/>
      <c r="B4" s="124">
        <v>2015</v>
      </c>
      <c r="C4" s="125">
        <v>2016</v>
      </c>
      <c r="D4" s="125">
        <v>2017</v>
      </c>
      <c r="E4" s="483" t="s">
        <v>332</v>
      </c>
      <c r="F4" s="484" t="s">
        <v>2</v>
      </c>
      <c r="G4" s="124">
        <v>2015</v>
      </c>
      <c r="H4" s="125">
        <v>2016</v>
      </c>
      <c r="I4" s="125">
        <v>2017</v>
      </c>
      <c r="J4" s="125" t="s">
        <v>332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343</v>
      </c>
      <c r="Q4" s="128" t="s">
        <v>344</v>
      </c>
    </row>
    <row r="5" spans="1:17" ht="14.4" hidden="1" customHeight="1" outlineLevel="1" x14ac:dyDescent="0.3">
      <c r="A5" s="508" t="s">
        <v>168</v>
      </c>
      <c r="B5" s="119">
        <v>50.604999999999997</v>
      </c>
      <c r="C5" s="114">
        <v>91.680999999999997</v>
      </c>
      <c r="D5" s="114">
        <v>90.39</v>
      </c>
      <c r="E5" s="489">
        <f>IF(OR(D5=0,B5=0),"",D5/B5)</f>
        <v>1.7861871356585319</v>
      </c>
      <c r="F5" s="129">
        <f>IF(OR(D5=0,C5=0),"",D5/C5)</f>
        <v>0.98591856546067347</v>
      </c>
      <c r="G5" s="130">
        <v>37</v>
      </c>
      <c r="H5" s="114">
        <v>65</v>
      </c>
      <c r="I5" s="114">
        <v>66</v>
      </c>
      <c r="J5" s="489">
        <f>IF(OR(I5=0,G5=0),"",I5/G5)</f>
        <v>1.7837837837837838</v>
      </c>
      <c r="K5" s="131">
        <f>IF(OR(I5=0,H5=0),"",I5/H5)</f>
        <v>1.0153846153846153</v>
      </c>
      <c r="L5" s="121"/>
      <c r="M5" s="121"/>
      <c r="N5" s="7">
        <f>D5-C5</f>
        <v>-1.2909999999999968</v>
      </c>
      <c r="O5" s="8">
        <f>I5-H5</f>
        <v>1</v>
      </c>
      <c r="P5" s="7">
        <f>D5-B5</f>
        <v>39.785000000000004</v>
      </c>
      <c r="Q5" s="8">
        <f>I5-G5</f>
        <v>29</v>
      </c>
    </row>
    <row r="6" spans="1:17" ht="14.4" hidden="1" customHeight="1" outlineLevel="1" x14ac:dyDescent="0.3">
      <c r="A6" s="509" t="s">
        <v>169</v>
      </c>
      <c r="B6" s="120">
        <v>9.5890000000000004</v>
      </c>
      <c r="C6" s="113">
        <v>20.422000000000001</v>
      </c>
      <c r="D6" s="113">
        <v>20.626000000000001</v>
      </c>
      <c r="E6" s="489">
        <f t="shared" ref="E6:E12" si="0">IF(OR(D6=0,B6=0),"",D6/B6)</f>
        <v>2.1510063614558348</v>
      </c>
      <c r="F6" s="129">
        <f t="shared" ref="F6:F12" si="1">IF(OR(D6=0,C6=0),"",D6/C6)</f>
        <v>1.009989227303888</v>
      </c>
      <c r="G6" s="133">
        <v>8</v>
      </c>
      <c r="H6" s="113">
        <v>15</v>
      </c>
      <c r="I6" s="113">
        <v>13</v>
      </c>
      <c r="J6" s="490">
        <f t="shared" ref="J6:J12" si="2">IF(OR(I6=0,G6=0),"",I6/G6)</f>
        <v>1.625</v>
      </c>
      <c r="K6" s="134">
        <f t="shared" ref="K6:K12" si="3">IF(OR(I6=0,H6=0),"",I6/H6)</f>
        <v>0.8666666666666667</v>
      </c>
      <c r="L6" s="121"/>
      <c r="M6" s="121"/>
      <c r="N6" s="5">
        <f t="shared" ref="N6:N13" si="4">D6-C6</f>
        <v>0.20400000000000063</v>
      </c>
      <c r="O6" s="6">
        <f t="shared" ref="O6:O13" si="5">I6-H6</f>
        <v>-2</v>
      </c>
      <c r="P6" s="5">
        <f t="shared" ref="P6:P13" si="6">D6-B6</f>
        <v>11.037000000000001</v>
      </c>
      <c r="Q6" s="6">
        <f t="shared" ref="Q6:Q13" si="7">I6-G6</f>
        <v>5</v>
      </c>
    </row>
    <row r="7" spans="1:17" ht="14.4" hidden="1" customHeight="1" outlineLevel="1" x14ac:dyDescent="0.3">
      <c r="A7" s="509" t="s">
        <v>170</v>
      </c>
      <c r="B7" s="120">
        <v>40.381</v>
      </c>
      <c r="C7" s="113">
        <v>46.161000000000001</v>
      </c>
      <c r="D7" s="113">
        <v>55.530999999999999</v>
      </c>
      <c r="E7" s="489">
        <f t="shared" si="0"/>
        <v>1.3751764443674004</v>
      </c>
      <c r="F7" s="129">
        <f t="shared" si="1"/>
        <v>1.2029852039600528</v>
      </c>
      <c r="G7" s="133">
        <v>29</v>
      </c>
      <c r="H7" s="113">
        <v>32</v>
      </c>
      <c r="I7" s="113">
        <v>35</v>
      </c>
      <c r="J7" s="490">
        <f t="shared" si="2"/>
        <v>1.2068965517241379</v>
      </c>
      <c r="K7" s="134">
        <f t="shared" si="3"/>
        <v>1.09375</v>
      </c>
      <c r="L7" s="121"/>
      <c r="M7" s="121"/>
      <c r="N7" s="5">
        <f t="shared" si="4"/>
        <v>9.3699999999999974</v>
      </c>
      <c r="O7" s="6">
        <f t="shared" si="5"/>
        <v>3</v>
      </c>
      <c r="P7" s="5">
        <f t="shared" si="6"/>
        <v>15.149999999999999</v>
      </c>
      <c r="Q7" s="6">
        <f t="shared" si="7"/>
        <v>6</v>
      </c>
    </row>
    <row r="8" spans="1:17" ht="14.4" hidden="1" customHeight="1" outlineLevel="1" x14ac:dyDescent="0.3">
      <c r="A8" s="509" t="s">
        <v>171</v>
      </c>
      <c r="B8" s="120">
        <v>16.193000000000001</v>
      </c>
      <c r="C8" s="113">
        <v>2.6059999999999999</v>
      </c>
      <c r="D8" s="113">
        <v>5.3419999999999996</v>
      </c>
      <c r="E8" s="489">
        <f t="shared" si="0"/>
        <v>0.32989563391588955</v>
      </c>
      <c r="F8" s="129">
        <f t="shared" si="1"/>
        <v>2.0498848810437451</v>
      </c>
      <c r="G8" s="133">
        <v>10</v>
      </c>
      <c r="H8" s="113">
        <v>3</v>
      </c>
      <c r="I8" s="113">
        <v>6</v>
      </c>
      <c r="J8" s="490">
        <f t="shared" si="2"/>
        <v>0.6</v>
      </c>
      <c r="K8" s="134">
        <f t="shared" si="3"/>
        <v>2</v>
      </c>
      <c r="L8" s="121"/>
      <c r="M8" s="121"/>
      <c r="N8" s="5">
        <f t="shared" si="4"/>
        <v>2.7359999999999998</v>
      </c>
      <c r="O8" s="6">
        <f t="shared" si="5"/>
        <v>3</v>
      </c>
      <c r="P8" s="5">
        <f t="shared" si="6"/>
        <v>-10.851000000000003</v>
      </c>
      <c r="Q8" s="6">
        <f t="shared" si="7"/>
        <v>-4</v>
      </c>
    </row>
    <row r="9" spans="1:17" ht="14.4" hidden="1" customHeight="1" outlineLevel="1" x14ac:dyDescent="0.3">
      <c r="A9" s="509" t="s">
        <v>172</v>
      </c>
      <c r="B9" s="120">
        <v>0</v>
      </c>
      <c r="C9" s="113">
        <v>0</v>
      </c>
      <c r="D9" s="113">
        <v>0</v>
      </c>
      <c r="E9" s="489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90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509" t="s">
        <v>173</v>
      </c>
      <c r="B10" s="120">
        <v>17.119</v>
      </c>
      <c r="C10" s="113">
        <v>19.677</v>
      </c>
      <c r="D10" s="113">
        <v>20.454000000000001</v>
      </c>
      <c r="E10" s="489">
        <f t="shared" si="0"/>
        <v>1.1948127811203926</v>
      </c>
      <c r="F10" s="129">
        <f t="shared" si="1"/>
        <v>1.0394877267876201</v>
      </c>
      <c r="G10" s="133">
        <v>11</v>
      </c>
      <c r="H10" s="113">
        <v>18</v>
      </c>
      <c r="I10" s="113">
        <v>15</v>
      </c>
      <c r="J10" s="490">
        <f t="shared" si="2"/>
        <v>1.3636363636363635</v>
      </c>
      <c r="K10" s="134">
        <f t="shared" si="3"/>
        <v>0.83333333333333337</v>
      </c>
      <c r="L10" s="121"/>
      <c r="M10" s="121"/>
      <c r="N10" s="5">
        <f t="shared" si="4"/>
        <v>0.77700000000000102</v>
      </c>
      <c r="O10" s="6">
        <f t="shared" si="5"/>
        <v>-3</v>
      </c>
      <c r="P10" s="5">
        <f t="shared" si="6"/>
        <v>3.3350000000000009</v>
      </c>
      <c r="Q10" s="6">
        <f t="shared" si="7"/>
        <v>4</v>
      </c>
    </row>
    <row r="11" spans="1:17" ht="14.4" hidden="1" customHeight="1" outlineLevel="1" x14ac:dyDescent="0.3">
      <c r="A11" s="509" t="s">
        <v>174</v>
      </c>
      <c r="B11" s="120">
        <v>12.352</v>
      </c>
      <c r="C11" s="113">
        <v>25.137</v>
      </c>
      <c r="D11" s="113">
        <v>8.1739999999999995</v>
      </c>
      <c r="E11" s="489">
        <f t="shared" si="0"/>
        <v>0.66175518134715017</v>
      </c>
      <c r="F11" s="129">
        <f t="shared" si="1"/>
        <v>0.32517802442614469</v>
      </c>
      <c r="G11" s="133">
        <v>10</v>
      </c>
      <c r="H11" s="113">
        <v>19</v>
      </c>
      <c r="I11" s="113">
        <v>5</v>
      </c>
      <c r="J11" s="490">
        <f t="shared" si="2"/>
        <v>0.5</v>
      </c>
      <c r="K11" s="134">
        <f t="shared" si="3"/>
        <v>0.26315789473684209</v>
      </c>
      <c r="L11" s="121"/>
      <c r="M11" s="121"/>
      <c r="N11" s="5">
        <f t="shared" si="4"/>
        <v>-16.963000000000001</v>
      </c>
      <c r="O11" s="6">
        <f t="shared" si="5"/>
        <v>-14</v>
      </c>
      <c r="P11" s="5">
        <f t="shared" si="6"/>
        <v>-4.1780000000000008</v>
      </c>
      <c r="Q11" s="6">
        <f t="shared" si="7"/>
        <v>-5</v>
      </c>
    </row>
    <row r="12" spans="1:17" ht="14.4" hidden="1" customHeight="1" outlineLevel="1" thickBot="1" x14ac:dyDescent="0.35">
      <c r="A12" s="510" t="s">
        <v>209</v>
      </c>
      <c r="B12" s="238">
        <v>1.841</v>
      </c>
      <c r="C12" s="239">
        <v>0</v>
      </c>
      <c r="D12" s="239">
        <v>2.3730000000000002</v>
      </c>
      <c r="E12" s="489">
        <f t="shared" si="0"/>
        <v>1.2889733840304185</v>
      </c>
      <c r="F12" s="129" t="str">
        <f t="shared" si="1"/>
        <v/>
      </c>
      <c r="G12" s="241">
        <v>1</v>
      </c>
      <c r="H12" s="239">
        <v>0</v>
      </c>
      <c r="I12" s="239">
        <v>2</v>
      </c>
      <c r="J12" s="491">
        <f t="shared" si="2"/>
        <v>2</v>
      </c>
      <c r="K12" s="242" t="str">
        <f t="shared" si="3"/>
        <v/>
      </c>
      <c r="L12" s="121"/>
      <c r="M12" s="121"/>
      <c r="N12" s="243">
        <f t="shared" si="4"/>
        <v>2.3730000000000002</v>
      </c>
      <c r="O12" s="244">
        <f t="shared" si="5"/>
        <v>2</v>
      </c>
      <c r="P12" s="243">
        <f t="shared" si="6"/>
        <v>0.53200000000000025</v>
      </c>
      <c r="Q12" s="244">
        <f t="shared" si="7"/>
        <v>1</v>
      </c>
    </row>
    <row r="13" spans="1:17" ht="14.4" customHeight="1" collapsed="1" thickBot="1" x14ac:dyDescent="0.35">
      <c r="A13" s="117" t="s">
        <v>3</v>
      </c>
      <c r="B13" s="115">
        <f>SUM(B5:B12)</f>
        <v>148.08000000000001</v>
      </c>
      <c r="C13" s="116">
        <f>SUM(C5:C12)</f>
        <v>205.684</v>
      </c>
      <c r="D13" s="116">
        <f>SUM(D5:D12)</f>
        <v>202.89000000000001</v>
      </c>
      <c r="E13" s="485">
        <f>IF(OR(D13=0,B13=0),0,D13/B13)</f>
        <v>1.3701377633711507</v>
      </c>
      <c r="F13" s="135">
        <f>IF(OR(D13=0,C13=0),0,D13/C13)</f>
        <v>0.98641605569708879</v>
      </c>
      <c r="G13" s="136">
        <f>SUM(G5:G12)</f>
        <v>106</v>
      </c>
      <c r="H13" s="116">
        <f>SUM(H5:H12)</f>
        <v>152</v>
      </c>
      <c r="I13" s="116">
        <f>SUM(I5:I12)</f>
        <v>142</v>
      </c>
      <c r="J13" s="485">
        <f>IF(OR(I13=0,G13=0),0,I13/G13)</f>
        <v>1.3396226415094339</v>
      </c>
      <c r="K13" s="137">
        <f>IF(OR(I13=0,H13=0),0,I13/H13)</f>
        <v>0.93421052631578949</v>
      </c>
      <c r="L13" s="121"/>
      <c r="M13" s="121"/>
      <c r="N13" s="127">
        <f t="shared" si="4"/>
        <v>-2.7939999999999827</v>
      </c>
      <c r="O13" s="138">
        <f t="shared" si="5"/>
        <v>-10</v>
      </c>
      <c r="P13" s="127">
        <f t="shared" si="6"/>
        <v>54.81</v>
      </c>
      <c r="Q13" s="138">
        <f t="shared" si="7"/>
        <v>36</v>
      </c>
    </row>
    <row r="14" spans="1:17" ht="14.4" customHeight="1" x14ac:dyDescent="0.3">
      <c r="A14" s="139"/>
      <c r="B14" s="619"/>
      <c r="C14" s="619"/>
      <c r="D14" s="619"/>
      <c r="E14" s="620"/>
      <c r="F14" s="619"/>
      <c r="G14" s="619"/>
      <c r="H14" s="619"/>
      <c r="I14" s="619"/>
      <c r="J14" s="620"/>
      <c r="K14" s="61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21" t="s">
        <v>333</v>
      </c>
      <c r="B16" s="623" t="s">
        <v>71</v>
      </c>
      <c r="C16" s="624"/>
      <c r="D16" s="624"/>
      <c r="E16" s="625"/>
      <c r="F16" s="626"/>
      <c r="G16" s="623" t="s">
        <v>280</v>
      </c>
      <c r="H16" s="624"/>
      <c r="I16" s="624"/>
      <c r="J16" s="625"/>
      <c r="K16" s="626"/>
      <c r="L16" s="642" t="s">
        <v>179</v>
      </c>
      <c r="M16" s="643"/>
      <c r="N16" s="155"/>
      <c r="O16" s="155"/>
      <c r="P16" s="155"/>
      <c r="Q16" s="155"/>
    </row>
    <row r="17" spans="1:17" ht="14.4" customHeight="1" thickBot="1" x14ac:dyDescent="0.35">
      <c r="A17" s="622"/>
      <c r="B17" s="140">
        <v>2015</v>
      </c>
      <c r="C17" s="141">
        <v>2016</v>
      </c>
      <c r="D17" s="141">
        <v>2017</v>
      </c>
      <c r="E17" s="141" t="s">
        <v>332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332</v>
      </c>
      <c r="K17" s="142" t="s">
        <v>2</v>
      </c>
      <c r="L17" s="613" t="s">
        <v>180</v>
      </c>
      <c r="M17" s="614"/>
      <c r="N17" s="143" t="s">
        <v>72</v>
      </c>
      <c r="O17" s="144" t="s">
        <v>73</v>
      </c>
      <c r="P17" s="143" t="s">
        <v>343</v>
      </c>
      <c r="Q17" s="144" t="s">
        <v>344</v>
      </c>
    </row>
    <row r="18" spans="1:17" ht="14.4" hidden="1" customHeight="1" outlineLevel="1" x14ac:dyDescent="0.3">
      <c r="A18" s="508" t="s">
        <v>168</v>
      </c>
      <c r="B18" s="119">
        <v>50.604999999999997</v>
      </c>
      <c r="C18" s="114">
        <v>91.680999999999997</v>
      </c>
      <c r="D18" s="114">
        <v>90.39</v>
      </c>
      <c r="E18" s="489">
        <f>IF(OR(D18=0,B18=0),"",D18/B18)</f>
        <v>1.7861871356585319</v>
      </c>
      <c r="F18" s="129">
        <f>IF(OR(D18=0,C18=0),"",D18/C18)</f>
        <v>0.98591856546067347</v>
      </c>
      <c r="G18" s="119">
        <v>37</v>
      </c>
      <c r="H18" s="114">
        <v>65</v>
      </c>
      <c r="I18" s="114">
        <v>66</v>
      </c>
      <c r="J18" s="489">
        <f>IF(OR(I18=0,G18=0),"",I18/G18)</f>
        <v>1.7837837837837838</v>
      </c>
      <c r="K18" s="131">
        <f>IF(OR(I18=0,H18=0),"",I18/H18)</f>
        <v>1.0153846153846153</v>
      </c>
      <c r="L18" s="615">
        <v>0.91871999999999998</v>
      </c>
      <c r="M18" s="616"/>
      <c r="N18" s="145">
        <f t="shared" ref="N18:N26" si="8">D18-C18</f>
        <v>-1.2909999999999968</v>
      </c>
      <c r="O18" s="146">
        <f t="shared" ref="O18:O26" si="9">I18-H18</f>
        <v>1</v>
      </c>
      <c r="P18" s="145">
        <f t="shared" ref="P18:P26" si="10">D18-B18</f>
        <v>39.785000000000004</v>
      </c>
      <c r="Q18" s="146">
        <f t="shared" ref="Q18:Q26" si="11">I18-G18</f>
        <v>29</v>
      </c>
    </row>
    <row r="19" spans="1:17" ht="14.4" hidden="1" customHeight="1" outlineLevel="1" x14ac:dyDescent="0.3">
      <c r="A19" s="509" t="s">
        <v>169</v>
      </c>
      <c r="B19" s="120">
        <v>9.5890000000000004</v>
      </c>
      <c r="C19" s="113">
        <v>20.422000000000001</v>
      </c>
      <c r="D19" s="113">
        <v>20.626000000000001</v>
      </c>
      <c r="E19" s="490">
        <f t="shared" ref="E19:E25" si="12">IF(OR(D19=0,B19=0),"",D19/B19)</f>
        <v>2.1510063614558348</v>
      </c>
      <c r="F19" s="132">
        <f t="shared" ref="F19:F25" si="13">IF(OR(D19=0,C19=0),"",D19/C19)</f>
        <v>1.009989227303888</v>
      </c>
      <c r="G19" s="120">
        <v>8</v>
      </c>
      <c r="H19" s="113">
        <v>15</v>
      </c>
      <c r="I19" s="113">
        <v>13</v>
      </c>
      <c r="J19" s="490">
        <f t="shared" ref="J19:J25" si="14">IF(OR(I19=0,G19=0),"",I19/G19)</f>
        <v>1.625</v>
      </c>
      <c r="K19" s="134">
        <f t="shared" ref="K19:K25" si="15">IF(OR(I19=0,H19=0),"",I19/H19)</f>
        <v>0.8666666666666667</v>
      </c>
      <c r="L19" s="615">
        <v>0.99456</v>
      </c>
      <c r="M19" s="616"/>
      <c r="N19" s="147">
        <f t="shared" si="8"/>
        <v>0.20400000000000063</v>
      </c>
      <c r="O19" s="148">
        <f t="shared" si="9"/>
        <v>-2</v>
      </c>
      <c r="P19" s="147">
        <f t="shared" si="10"/>
        <v>11.037000000000001</v>
      </c>
      <c r="Q19" s="148">
        <f t="shared" si="11"/>
        <v>5</v>
      </c>
    </row>
    <row r="20" spans="1:17" ht="14.4" hidden="1" customHeight="1" outlineLevel="1" x14ac:dyDescent="0.3">
      <c r="A20" s="509" t="s">
        <v>170</v>
      </c>
      <c r="B20" s="120">
        <v>40.381</v>
      </c>
      <c r="C20" s="113">
        <v>46.161000000000001</v>
      </c>
      <c r="D20" s="113">
        <v>55.530999999999999</v>
      </c>
      <c r="E20" s="490">
        <f t="shared" si="12"/>
        <v>1.3751764443674004</v>
      </c>
      <c r="F20" s="132">
        <f t="shared" si="13"/>
        <v>1.2029852039600528</v>
      </c>
      <c r="G20" s="120">
        <v>29</v>
      </c>
      <c r="H20" s="113">
        <v>32</v>
      </c>
      <c r="I20" s="113">
        <v>35</v>
      </c>
      <c r="J20" s="490">
        <f t="shared" si="14"/>
        <v>1.2068965517241379</v>
      </c>
      <c r="K20" s="134">
        <f t="shared" si="15"/>
        <v>1.09375</v>
      </c>
      <c r="L20" s="615">
        <v>0.96671999999999991</v>
      </c>
      <c r="M20" s="616"/>
      <c r="N20" s="147">
        <f t="shared" si="8"/>
        <v>9.3699999999999974</v>
      </c>
      <c r="O20" s="148">
        <f t="shared" si="9"/>
        <v>3</v>
      </c>
      <c r="P20" s="147">
        <f t="shared" si="10"/>
        <v>15.149999999999999</v>
      </c>
      <c r="Q20" s="148">
        <f t="shared" si="11"/>
        <v>6</v>
      </c>
    </row>
    <row r="21" spans="1:17" ht="14.4" hidden="1" customHeight="1" outlineLevel="1" x14ac:dyDescent="0.3">
      <c r="A21" s="509" t="s">
        <v>171</v>
      </c>
      <c r="B21" s="120">
        <v>16.193000000000001</v>
      </c>
      <c r="C21" s="113">
        <v>2.6059999999999999</v>
      </c>
      <c r="D21" s="113">
        <v>5.3419999999999996</v>
      </c>
      <c r="E21" s="490">
        <f t="shared" si="12"/>
        <v>0.32989563391588955</v>
      </c>
      <c r="F21" s="132">
        <f t="shared" si="13"/>
        <v>2.0498848810437451</v>
      </c>
      <c r="G21" s="120">
        <v>10</v>
      </c>
      <c r="H21" s="113">
        <v>3</v>
      </c>
      <c r="I21" s="113">
        <v>6</v>
      </c>
      <c r="J21" s="490">
        <f t="shared" si="14"/>
        <v>0.6</v>
      </c>
      <c r="K21" s="134">
        <f t="shared" si="15"/>
        <v>2</v>
      </c>
      <c r="L21" s="615">
        <v>1.11744</v>
      </c>
      <c r="M21" s="616"/>
      <c r="N21" s="147">
        <f t="shared" si="8"/>
        <v>2.7359999999999998</v>
      </c>
      <c r="O21" s="148">
        <f t="shared" si="9"/>
        <v>3</v>
      </c>
      <c r="P21" s="147">
        <f t="shared" si="10"/>
        <v>-10.851000000000003</v>
      </c>
      <c r="Q21" s="148">
        <f t="shared" si="11"/>
        <v>-4</v>
      </c>
    </row>
    <row r="22" spans="1:17" ht="14.4" hidden="1" customHeight="1" outlineLevel="1" x14ac:dyDescent="0.3">
      <c r="A22" s="509" t="s">
        <v>172</v>
      </c>
      <c r="B22" s="120">
        <v>0</v>
      </c>
      <c r="C22" s="113">
        <v>0</v>
      </c>
      <c r="D22" s="113">
        <v>0</v>
      </c>
      <c r="E22" s="490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90" t="str">
        <f t="shared" si="14"/>
        <v/>
      </c>
      <c r="K22" s="134" t="str">
        <f t="shared" si="15"/>
        <v/>
      </c>
      <c r="L22" s="615">
        <v>0.96</v>
      </c>
      <c r="M22" s="61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509" t="s">
        <v>173</v>
      </c>
      <c r="B23" s="120">
        <v>17.119</v>
      </c>
      <c r="C23" s="113">
        <v>19.677</v>
      </c>
      <c r="D23" s="113">
        <v>20.454000000000001</v>
      </c>
      <c r="E23" s="490">
        <f t="shared" si="12"/>
        <v>1.1948127811203926</v>
      </c>
      <c r="F23" s="132">
        <f t="shared" si="13"/>
        <v>1.0394877267876201</v>
      </c>
      <c r="G23" s="120">
        <v>11</v>
      </c>
      <c r="H23" s="113">
        <v>18</v>
      </c>
      <c r="I23" s="113">
        <v>15</v>
      </c>
      <c r="J23" s="490">
        <f t="shared" si="14"/>
        <v>1.3636363636363635</v>
      </c>
      <c r="K23" s="134">
        <f t="shared" si="15"/>
        <v>0.83333333333333337</v>
      </c>
      <c r="L23" s="615">
        <v>0.98495999999999995</v>
      </c>
      <c r="M23" s="616"/>
      <c r="N23" s="147">
        <f t="shared" si="8"/>
        <v>0.77700000000000102</v>
      </c>
      <c r="O23" s="148">
        <f t="shared" si="9"/>
        <v>-3</v>
      </c>
      <c r="P23" s="147">
        <f t="shared" si="10"/>
        <v>3.3350000000000009</v>
      </c>
      <c r="Q23" s="148">
        <f t="shared" si="11"/>
        <v>4</v>
      </c>
    </row>
    <row r="24" spans="1:17" ht="14.4" hidden="1" customHeight="1" outlineLevel="1" x14ac:dyDescent="0.3">
      <c r="A24" s="509" t="s">
        <v>174</v>
      </c>
      <c r="B24" s="120">
        <v>12.352</v>
      </c>
      <c r="C24" s="113">
        <v>25.137</v>
      </c>
      <c r="D24" s="113">
        <v>8.1739999999999995</v>
      </c>
      <c r="E24" s="490">
        <f t="shared" si="12"/>
        <v>0.66175518134715017</v>
      </c>
      <c r="F24" s="132">
        <f t="shared" si="13"/>
        <v>0.32517802442614469</v>
      </c>
      <c r="G24" s="120">
        <v>10</v>
      </c>
      <c r="H24" s="113">
        <v>19</v>
      </c>
      <c r="I24" s="113">
        <v>5</v>
      </c>
      <c r="J24" s="490">
        <f t="shared" si="14"/>
        <v>0.5</v>
      </c>
      <c r="K24" s="134">
        <f t="shared" si="15"/>
        <v>0.26315789473684209</v>
      </c>
      <c r="L24" s="615">
        <v>1.0147199999999998</v>
      </c>
      <c r="M24" s="616"/>
      <c r="N24" s="147">
        <f t="shared" si="8"/>
        <v>-16.963000000000001</v>
      </c>
      <c r="O24" s="148">
        <f t="shared" si="9"/>
        <v>-14</v>
      </c>
      <c r="P24" s="147">
        <f t="shared" si="10"/>
        <v>-4.1780000000000008</v>
      </c>
      <c r="Q24" s="148">
        <f t="shared" si="11"/>
        <v>-5</v>
      </c>
    </row>
    <row r="25" spans="1:17" ht="14.4" hidden="1" customHeight="1" outlineLevel="1" thickBot="1" x14ac:dyDescent="0.35">
      <c r="A25" s="510" t="s">
        <v>209</v>
      </c>
      <c r="B25" s="238">
        <v>1.841</v>
      </c>
      <c r="C25" s="239">
        <v>0</v>
      </c>
      <c r="D25" s="239">
        <v>2.3730000000000002</v>
      </c>
      <c r="E25" s="491">
        <f t="shared" si="12"/>
        <v>1.2889733840304185</v>
      </c>
      <c r="F25" s="240" t="str">
        <f t="shared" si="13"/>
        <v/>
      </c>
      <c r="G25" s="238">
        <v>1</v>
      </c>
      <c r="H25" s="239">
        <v>0</v>
      </c>
      <c r="I25" s="239">
        <v>2</v>
      </c>
      <c r="J25" s="491">
        <f t="shared" si="14"/>
        <v>2</v>
      </c>
      <c r="K25" s="242" t="str">
        <f t="shared" si="15"/>
        <v/>
      </c>
      <c r="L25" s="356"/>
      <c r="M25" s="357"/>
      <c r="N25" s="245">
        <f t="shared" si="8"/>
        <v>2.3730000000000002</v>
      </c>
      <c r="O25" s="246">
        <f t="shared" si="9"/>
        <v>2</v>
      </c>
      <c r="P25" s="245">
        <f t="shared" si="10"/>
        <v>0.53200000000000025</v>
      </c>
      <c r="Q25" s="246">
        <f t="shared" si="11"/>
        <v>1</v>
      </c>
    </row>
    <row r="26" spans="1:17" ht="14.4" customHeight="1" collapsed="1" thickBot="1" x14ac:dyDescent="0.35">
      <c r="A26" s="513" t="s">
        <v>3</v>
      </c>
      <c r="B26" s="149">
        <f>SUM(B18:B25)</f>
        <v>148.08000000000001</v>
      </c>
      <c r="C26" s="150">
        <f>SUM(C18:C25)</f>
        <v>205.684</v>
      </c>
      <c r="D26" s="150">
        <f>SUM(D18:D25)</f>
        <v>202.89000000000001</v>
      </c>
      <c r="E26" s="486">
        <f>IF(OR(D26=0,B26=0),0,D26/B26)</f>
        <v>1.3701377633711507</v>
      </c>
      <c r="F26" s="151">
        <f>IF(OR(D26=0,C26=0),0,D26/C26)</f>
        <v>0.98641605569708879</v>
      </c>
      <c r="G26" s="149">
        <f>SUM(G18:G25)</f>
        <v>106</v>
      </c>
      <c r="H26" s="150">
        <f>SUM(H18:H25)</f>
        <v>152</v>
      </c>
      <c r="I26" s="150">
        <f>SUM(I18:I25)</f>
        <v>142</v>
      </c>
      <c r="J26" s="486">
        <f>IF(OR(I26=0,G26=0),0,I26/G26)</f>
        <v>1.3396226415094339</v>
      </c>
      <c r="K26" s="152">
        <f>IF(OR(I26=0,H26=0),0,I26/H26)</f>
        <v>0.93421052631578949</v>
      </c>
      <c r="L26" s="121"/>
      <c r="M26" s="121"/>
      <c r="N26" s="143">
        <f t="shared" si="8"/>
        <v>-2.7939999999999827</v>
      </c>
      <c r="O26" s="153">
        <f t="shared" si="9"/>
        <v>-10</v>
      </c>
      <c r="P26" s="143">
        <f t="shared" si="10"/>
        <v>54.81</v>
      </c>
      <c r="Q26" s="153">
        <f t="shared" si="11"/>
        <v>36</v>
      </c>
    </row>
    <row r="27" spans="1:17" ht="14.4" customHeight="1" x14ac:dyDescent="0.3">
      <c r="A27" s="154"/>
      <c r="B27" s="619" t="s">
        <v>207</v>
      </c>
      <c r="C27" s="628"/>
      <c r="D27" s="628"/>
      <c r="E27" s="629"/>
      <c r="F27" s="628"/>
      <c r="G27" s="619" t="s">
        <v>208</v>
      </c>
      <c r="H27" s="628"/>
      <c r="I27" s="628"/>
      <c r="J27" s="629"/>
      <c r="K27" s="62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6" t="s">
        <v>334</v>
      </c>
      <c r="B29" s="638" t="s">
        <v>71</v>
      </c>
      <c r="C29" s="639"/>
      <c r="D29" s="639"/>
      <c r="E29" s="640"/>
      <c r="F29" s="641"/>
      <c r="G29" s="639" t="s">
        <v>280</v>
      </c>
      <c r="H29" s="639"/>
      <c r="I29" s="639"/>
      <c r="J29" s="640"/>
      <c r="K29" s="64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7"/>
      <c r="B30" s="157">
        <v>2015</v>
      </c>
      <c r="C30" s="158">
        <v>2016</v>
      </c>
      <c r="D30" s="158">
        <v>2017</v>
      </c>
      <c r="E30" s="158" t="s">
        <v>332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332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343</v>
      </c>
      <c r="Q30" s="161" t="s">
        <v>344</v>
      </c>
    </row>
    <row r="31" spans="1:17" ht="14.4" hidden="1" customHeight="1" outlineLevel="1" x14ac:dyDescent="0.3">
      <c r="A31" s="508" t="s">
        <v>168</v>
      </c>
      <c r="B31" s="119">
        <v>0</v>
      </c>
      <c r="C31" s="114">
        <v>0</v>
      </c>
      <c r="D31" s="114">
        <v>0</v>
      </c>
      <c r="E31" s="489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89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509" t="s">
        <v>169</v>
      </c>
      <c r="B32" s="120">
        <v>0</v>
      </c>
      <c r="C32" s="113">
        <v>0</v>
      </c>
      <c r="D32" s="113">
        <v>0</v>
      </c>
      <c r="E32" s="490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90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509" t="s">
        <v>170</v>
      </c>
      <c r="B33" s="120">
        <v>0</v>
      </c>
      <c r="C33" s="113">
        <v>0</v>
      </c>
      <c r="D33" s="113">
        <v>0</v>
      </c>
      <c r="E33" s="490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90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509" t="s">
        <v>171</v>
      </c>
      <c r="B34" s="120">
        <v>0</v>
      </c>
      <c r="C34" s="113">
        <v>0</v>
      </c>
      <c r="D34" s="113">
        <v>0</v>
      </c>
      <c r="E34" s="490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90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509" t="s">
        <v>172</v>
      </c>
      <c r="B35" s="120">
        <v>0</v>
      </c>
      <c r="C35" s="113">
        <v>0</v>
      </c>
      <c r="D35" s="113">
        <v>0</v>
      </c>
      <c r="E35" s="490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90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509" t="s">
        <v>173</v>
      </c>
      <c r="B36" s="120">
        <v>0</v>
      </c>
      <c r="C36" s="113">
        <v>0</v>
      </c>
      <c r="D36" s="113">
        <v>0</v>
      </c>
      <c r="E36" s="490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90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509" t="s">
        <v>174</v>
      </c>
      <c r="B37" s="120">
        <v>0</v>
      </c>
      <c r="C37" s="113">
        <v>0</v>
      </c>
      <c r="D37" s="113">
        <v>0</v>
      </c>
      <c r="E37" s="490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90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510" t="s">
        <v>209</v>
      </c>
      <c r="B38" s="238">
        <v>0</v>
      </c>
      <c r="C38" s="239">
        <v>0</v>
      </c>
      <c r="D38" s="239">
        <v>0</v>
      </c>
      <c r="E38" s="491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91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512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87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87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30" t="s">
        <v>335</v>
      </c>
      <c r="B42" s="632" t="s">
        <v>71</v>
      </c>
      <c r="C42" s="633"/>
      <c r="D42" s="633"/>
      <c r="E42" s="634"/>
      <c r="F42" s="635"/>
      <c r="G42" s="633" t="s">
        <v>280</v>
      </c>
      <c r="H42" s="633"/>
      <c r="I42" s="633"/>
      <c r="J42" s="634"/>
      <c r="K42" s="63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31"/>
      <c r="B43" s="472">
        <v>2015</v>
      </c>
      <c r="C43" s="473">
        <v>2016</v>
      </c>
      <c r="D43" s="473">
        <v>2017</v>
      </c>
      <c r="E43" s="473" t="s">
        <v>332</v>
      </c>
      <c r="F43" s="474" t="s">
        <v>2</v>
      </c>
      <c r="G43" s="473">
        <v>2015</v>
      </c>
      <c r="H43" s="473">
        <v>2016</v>
      </c>
      <c r="I43" s="473">
        <v>2017</v>
      </c>
      <c r="J43" s="473" t="s">
        <v>332</v>
      </c>
      <c r="K43" s="474" t="s">
        <v>2</v>
      </c>
      <c r="L43" s="155"/>
      <c r="M43" s="155"/>
      <c r="N43" s="480" t="s">
        <v>72</v>
      </c>
      <c r="O43" s="482" t="s">
        <v>73</v>
      </c>
      <c r="P43" s="480" t="s">
        <v>343</v>
      </c>
      <c r="Q43" s="482" t="s">
        <v>344</v>
      </c>
    </row>
    <row r="44" spans="1:17" ht="14.4" hidden="1" customHeight="1" outlineLevel="1" x14ac:dyDescent="0.3">
      <c r="A44" s="508" t="s">
        <v>168</v>
      </c>
      <c r="B44" s="119">
        <v>0</v>
      </c>
      <c r="C44" s="114">
        <v>0</v>
      </c>
      <c r="D44" s="114">
        <v>0</v>
      </c>
      <c r="E44" s="489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89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509" t="s">
        <v>169</v>
      </c>
      <c r="B45" s="120">
        <v>0</v>
      </c>
      <c r="C45" s="113">
        <v>0</v>
      </c>
      <c r="D45" s="113">
        <v>0</v>
      </c>
      <c r="E45" s="490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90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509" t="s">
        <v>170</v>
      </c>
      <c r="B46" s="120">
        <v>0</v>
      </c>
      <c r="C46" s="113">
        <v>0</v>
      </c>
      <c r="D46" s="113">
        <v>0</v>
      </c>
      <c r="E46" s="490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90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509" t="s">
        <v>171</v>
      </c>
      <c r="B47" s="120">
        <v>0</v>
      </c>
      <c r="C47" s="113">
        <v>0</v>
      </c>
      <c r="D47" s="113">
        <v>0</v>
      </c>
      <c r="E47" s="490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90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509" t="s">
        <v>172</v>
      </c>
      <c r="B48" s="120">
        <v>0</v>
      </c>
      <c r="C48" s="113">
        <v>0</v>
      </c>
      <c r="D48" s="113">
        <v>0</v>
      </c>
      <c r="E48" s="490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90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509" t="s">
        <v>173</v>
      </c>
      <c r="B49" s="120">
        <v>0</v>
      </c>
      <c r="C49" s="113">
        <v>0</v>
      </c>
      <c r="D49" s="113">
        <v>0</v>
      </c>
      <c r="E49" s="490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90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509" t="s">
        <v>174</v>
      </c>
      <c r="B50" s="120">
        <v>0</v>
      </c>
      <c r="C50" s="113">
        <v>0</v>
      </c>
      <c r="D50" s="113">
        <v>0</v>
      </c>
      <c r="E50" s="490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90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510" t="s">
        <v>209</v>
      </c>
      <c r="B51" s="238">
        <v>0</v>
      </c>
      <c r="C51" s="239">
        <v>0</v>
      </c>
      <c r="D51" s="239">
        <v>0</v>
      </c>
      <c r="E51" s="491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91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511" t="s">
        <v>3</v>
      </c>
      <c r="B52" s="475">
        <f>SUM(B44:B51)</f>
        <v>0</v>
      </c>
      <c r="C52" s="476">
        <f>SUM(C44:C51)</f>
        <v>0</v>
      </c>
      <c r="D52" s="476">
        <f>SUM(D44:D51)</f>
        <v>0</v>
      </c>
      <c r="E52" s="488">
        <f>IF(OR(D52=0,B52=0),0,D52/B52)</f>
        <v>0</v>
      </c>
      <c r="F52" s="477">
        <f>IF(OR(D52=0,C52=0),0,D52/C52)</f>
        <v>0</v>
      </c>
      <c r="G52" s="478">
        <f>SUM(G44:G51)</f>
        <v>0</v>
      </c>
      <c r="H52" s="476">
        <f>SUM(H44:H51)</f>
        <v>0</v>
      </c>
      <c r="I52" s="476">
        <f>SUM(I44:I51)</f>
        <v>0</v>
      </c>
      <c r="J52" s="488">
        <f>IF(OR(I52=0,G52=0),0,I52/G52)</f>
        <v>0</v>
      </c>
      <c r="K52" s="479">
        <f>IF(OR(I52=0,H52=0),0,I52/H52)</f>
        <v>0</v>
      </c>
      <c r="L52" s="155"/>
      <c r="M52" s="155"/>
      <c r="N52" s="480">
        <f t="shared" si="24"/>
        <v>0</v>
      </c>
      <c r="O52" s="481">
        <f t="shared" si="25"/>
        <v>0</v>
      </c>
      <c r="P52" s="480">
        <f t="shared" si="26"/>
        <v>0</v>
      </c>
      <c r="Q52" s="481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331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42" t="s">
        <v>327</v>
      </c>
    </row>
    <row r="56" spans="1:17" ht="14.4" customHeight="1" x14ac:dyDescent="0.25">
      <c r="A56" s="443" t="s">
        <v>328</v>
      </c>
    </row>
    <row r="57" spans="1:17" ht="14.4" customHeight="1" x14ac:dyDescent="0.25">
      <c r="A57" s="442" t="s">
        <v>329</v>
      </c>
    </row>
    <row r="58" spans="1:17" ht="14.4" customHeight="1" x14ac:dyDescent="0.25">
      <c r="A58" s="443" t="s">
        <v>338</v>
      </c>
    </row>
    <row r="59" spans="1:17" ht="14.4" customHeight="1" x14ac:dyDescent="0.25">
      <c r="A59" s="443" t="s">
        <v>339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8" priority="22" stopIfTrue="1" operator="lessThan">
      <formula>1</formula>
    </cfRule>
  </conditionalFormatting>
  <conditionalFormatting sqref="J18:K26">
    <cfRule type="cellIs" dxfId="17" priority="21" stopIfTrue="1" operator="lessThan">
      <formula>0.95</formula>
    </cfRule>
  </conditionalFormatting>
  <conditionalFormatting sqref="N5:O13 N18:O26 N31:O39 N44:O52">
    <cfRule type="cellIs" dxfId="16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5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9" t="s">
        <v>115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</row>
    <row r="2" spans="1:13" ht="14.4" customHeight="1" x14ac:dyDescent="0.3">
      <c r="A2" s="374" t="s">
        <v>353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44" t="s">
        <v>83</v>
      </c>
      <c r="C31" s="645"/>
      <c r="D31" s="645"/>
      <c r="E31" s="646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375</v>
      </c>
      <c r="C33" s="199">
        <v>283</v>
      </c>
      <c r="D33" s="84">
        <f>IF(C33="","",C33-B33)</f>
        <v>-92</v>
      </c>
      <c r="E33" s="85">
        <f>IF(C33="","",C33/B33)</f>
        <v>0.75466666666666671</v>
      </c>
      <c r="F33" s="86">
        <v>22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780</v>
      </c>
      <c r="C34" s="200">
        <v>644</v>
      </c>
      <c r="D34" s="87">
        <f t="shared" ref="D34:D45" si="0">IF(C34="","",C34-B34)</f>
        <v>-136</v>
      </c>
      <c r="E34" s="88">
        <f t="shared" ref="E34:E45" si="1">IF(C34="","",C34/B34)</f>
        <v>0.82564102564102559</v>
      </c>
      <c r="F34" s="89">
        <v>82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/>
      <c r="C35" s="200"/>
      <c r="D35" s="87" t="str">
        <f t="shared" si="0"/>
        <v/>
      </c>
      <c r="E35" s="88" t="str">
        <f t="shared" si="1"/>
        <v/>
      </c>
      <c r="F35" s="89"/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5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3" customWidth="1"/>
    <col min="20" max="20" width="9.6640625" style="213" customWidth="1"/>
    <col min="21" max="21" width="7.6640625" style="21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12" customFormat="1" ht="18.600000000000001" customHeight="1" thickBot="1" x14ac:dyDescent="0.4">
      <c r="A1" s="588" t="s">
        <v>2435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</row>
    <row r="2" spans="1:23" ht="14.4" customHeight="1" thickBot="1" x14ac:dyDescent="0.35">
      <c r="A2" s="374" t="s">
        <v>353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8"/>
      <c r="T2" s="368"/>
      <c r="U2" s="368"/>
      <c r="V2" s="367"/>
      <c r="W2" s="369"/>
    </row>
    <row r="3" spans="1:23" s="94" customFormat="1" ht="14.4" customHeight="1" x14ac:dyDescent="0.3">
      <c r="A3" s="653" t="s">
        <v>75</v>
      </c>
      <c r="B3" s="654">
        <v>2015</v>
      </c>
      <c r="C3" s="655"/>
      <c r="D3" s="656"/>
      <c r="E3" s="654">
        <v>2016</v>
      </c>
      <c r="F3" s="655"/>
      <c r="G3" s="656"/>
      <c r="H3" s="654">
        <v>2017</v>
      </c>
      <c r="I3" s="655"/>
      <c r="J3" s="656"/>
      <c r="K3" s="657" t="s">
        <v>76</v>
      </c>
      <c r="L3" s="649" t="s">
        <v>77</v>
      </c>
      <c r="M3" s="649" t="s">
        <v>78</v>
      </c>
      <c r="N3" s="649" t="s">
        <v>79</v>
      </c>
      <c r="O3" s="263" t="s">
        <v>80</v>
      </c>
      <c r="P3" s="650" t="s">
        <v>81</v>
      </c>
      <c r="Q3" s="651" t="s">
        <v>82</v>
      </c>
      <c r="R3" s="652"/>
      <c r="S3" s="647" t="s">
        <v>83</v>
      </c>
      <c r="T3" s="648"/>
      <c r="U3" s="648"/>
      <c r="V3" s="648"/>
      <c r="W3" s="214" t="s">
        <v>83</v>
      </c>
    </row>
    <row r="4" spans="1:23" s="95" customFormat="1" ht="14.4" customHeight="1" thickBot="1" x14ac:dyDescent="0.35">
      <c r="A4" s="932"/>
      <c r="B4" s="933" t="s">
        <v>84</v>
      </c>
      <c r="C4" s="934" t="s">
        <v>72</v>
      </c>
      <c r="D4" s="935" t="s">
        <v>85</v>
      </c>
      <c r="E4" s="933" t="s">
        <v>84</v>
      </c>
      <c r="F4" s="934" t="s">
        <v>72</v>
      </c>
      <c r="G4" s="935" t="s">
        <v>85</v>
      </c>
      <c r="H4" s="933" t="s">
        <v>84</v>
      </c>
      <c r="I4" s="934" t="s">
        <v>72</v>
      </c>
      <c r="J4" s="935" t="s">
        <v>85</v>
      </c>
      <c r="K4" s="936"/>
      <c r="L4" s="937"/>
      <c r="M4" s="937"/>
      <c r="N4" s="937"/>
      <c r="O4" s="938"/>
      <c r="P4" s="939"/>
      <c r="Q4" s="940" t="s">
        <v>73</v>
      </c>
      <c r="R4" s="941" t="s">
        <v>72</v>
      </c>
      <c r="S4" s="942" t="s">
        <v>86</v>
      </c>
      <c r="T4" s="943" t="s">
        <v>87</v>
      </c>
      <c r="U4" s="943" t="s">
        <v>88</v>
      </c>
      <c r="V4" s="944" t="s">
        <v>2</v>
      </c>
      <c r="W4" s="945" t="s">
        <v>89</v>
      </c>
    </row>
    <row r="5" spans="1:23" ht="14.4" customHeight="1" x14ac:dyDescent="0.3">
      <c r="A5" s="976" t="s">
        <v>2336</v>
      </c>
      <c r="B5" s="946"/>
      <c r="C5" s="947"/>
      <c r="D5" s="948"/>
      <c r="E5" s="949"/>
      <c r="F5" s="950"/>
      <c r="G5" s="951"/>
      <c r="H5" s="952">
        <v>1</v>
      </c>
      <c r="I5" s="953">
        <v>9.02</v>
      </c>
      <c r="J5" s="954">
        <v>26</v>
      </c>
      <c r="K5" s="955">
        <v>7.77</v>
      </c>
      <c r="L5" s="956">
        <v>5</v>
      </c>
      <c r="M5" s="956">
        <v>45</v>
      </c>
      <c r="N5" s="957">
        <v>15</v>
      </c>
      <c r="O5" s="956" t="s">
        <v>2337</v>
      </c>
      <c r="P5" s="958" t="s">
        <v>2338</v>
      </c>
      <c r="Q5" s="959">
        <f>H5-B5</f>
        <v>1</v>
      </c>
      <c r="R5" s="959">
        <f>I5-C5</f>
        <v>9.02</v>
      </c>
      <c r="S5" s="946">
        <f>IF(H5=0,"",H5*N5)</f>
        <v>15</v>
      </c>
      <c r="T5" s="946">
        <f>IF(H5=0,"",H5*J5)</f>
        <v>26</v>
      </c>
      <c r="U5" s="946">
        <f>IF(H5=0,"",T5-S5)</f>
        <v>11</v>
      </c>
      <c r="V5" s="960">
        <f>IF(H5=0,"",T5/S5)</f>
        <v>1.7333333333333334</v>
      </c>
      <c r="W5" s="961">
        <v>11</v>
      </c>
    </row>
    <row r="6" spans="1:23" ht="14.4" customHeight="1" x14ac:dyDescent="0.3">
      <c r="A6" s="977" t="s">
        <v>2339</v>
      </c>
      <c r="B6" s="925"/>
      <c r="C6" s="926"/>
      <c r="D6" s="927"/>
      <c r="E6" s="908">
        <v>1</v>
      </c>
      <c r="F6" s="909">
        <v>1.24</v>
      </c>
      <c r="G6" s="916">
        <v>4</v>
      </c>
      <c r="H6" s="912"/>
      <c r="I6" s="906"/>
      <c r="J6" s="907"/>
      <c r="K6" s="911">
        <v>1.24</v>
      </c>
      <c r="L6" s="912">
        <v>2</v>
      </c>
      <c r="M6" s="912">
        <v>18</v>
      </c>
      <c r="N6" s="913">
        <v>6</v>
      </c>
      <c r="O6" s="912" t="s">
        <v>2337</v>
      </c>
      <c r="P6" s="929" t="s">
        <v>2340</v>
      </c>
      <c r="Q6" s="914">
        <f t="shared" ref="Q6:R55" si="0">H6-B6</f>
        <v>0</v>
      </c>
      <c r="R6" s="914">
        <f t="shared" si="0"/>
        <v>0</v>
      </c>
      <c r="S6" s="925" t="str">
        <f t="shared" ref="S6:S55" si="1">IF(H6=0,"",H6*N6)</f>
        <v/>
      </c>
      <c r="T6" s="925" t="str">
        <f t="shared" ref="T6:T55" si="2">IF(H6=0,"",H6*J6)</f>
        <v/>
      </c>
      <c r="U6" s="925" t="str">
        <f t="shared" ref="U6:U55" si="3">IF(H6=0,"",T6-S6)</f>
        <v/>
      </c>
      <c r="V6" s="930" t="str">
        <f t="shared" ref="V6:V55" si="4">IF(H6=0,"",T6/S6)</f>
        <v/>
      </c>
      <c r="W6" s="915"/>
    </row>
    <row r="7" spans="1:23" ht="14.4" customHeight="1" x14ac:dyDescent="0.3">
      <c r="A7" s="977" t="s">
        <v>2341</v>
      </c>
      <c r="B7" s="917">
        <v>1</v>
      </c>
      <c r="C7" s="918">
        <v>0.67</v>
      </c>
      <c r="D7" s="919">
        <v>5</v>
      </c>
      <c r="E7" s="928"/>
      <c r="F7" s="906"/>
      <c r="G7" s="907"/>
      <c r="H7" s="912"/>
      <c r="I7" s="906"/>
      <c r="J7" s="907"/>
      <c r="K7" s="911">
        <v>0.67</v>
      </c>
      <c r="L7" s="912">
        <v>2</v>
      </c>
      <c r="M7" s="912">
        <v>18</v>
      </c>
      <c r="N7" s="913">
        <v>6</v>
      </c>
      <c r="O7" s="912" t="s">
        <v>2337</v>
      </c>
      <c r="P7" s="929" t="s">
        <v>2342</v>
      </c>
      <c r="Q7" s="914">
        <f t="shared" si="0"/>
        <v>-1</v>
      </c>
      <c r="R7" s="914">
        <f t="shared" si="0"/>
        <v>-0.67</v>
      </c>
      <c r="S7" s="925" t="str">
        <f t="shared" si="1"/>
        <v/>
      </c>
      <c r="T7" s="925" t="str">
        <f t="shared" si="2"/>
        <v/>
      </c>
      <c r="U7" s="925" t="str">
        <f t="shared" si="3"/>
        <v/>
      </c>
      <c r="V7" s="930" t="str">
        <f t="shared" si="4"/>
        <v/>
      </c>
      <c r="W7" s="915"/>
    </row>
    <row r="8" spans="1:23" ht="14.4" customHeight="1" x14ac:dyDescent="0.3">
      <c r="A8" s="977" t="s">
        <v>2343</v>
      </c>
      <c r="B8" s="925">
        <v>1</v>
      </c>
      <c r="C8" s="926">
        <v>0.38</v>
      </c>
      <c r="D8" s="927">
        <v>3</v>
      </c>
      <c r="E8" s="908">
        <v>3</v>
      </c>
      <c r="F8" s="909">
        <v>1.1499999999999999</v>
      </c>
      <c r="G8" s="916">
        <v>3.7</v>
      </c>
      <c r="H8" s="912"/>
      <c r="I8" s="906"/>
      <c r="J8" s="907"/>
      <c r="K8" s="911">
        <v>0.38</v>
      </c>
      <c r="L8" s="912">
        <v>1</v>
      </c>
      <c r="M8" s="912">
        <v>9</v>
      </c>
      <c r="N8" s="913">
        <v>3</v>
      </c>
      <c r="O8" s="912" t="s">
        <v>2337</v>
      </c>
      <c r="P8" s="929" t="s">
        <v>2344</v>
      </c>
      <c r="Q8" s="914">
        <f t="shared" si="0"/>
        <v>-1</v>
      </c>
      <c r="R8" s="914">
        <f t="shared" si="0"/>
        <v>-0.38</v>
      </c>
      <c r="S8" s="925" t="str">
        <f t="shared" si="1"/>
        <v/>
      </c>
      <c r="T8" s="925" t="str">
        <f t="shared" si="2"/>
        <v/>
      </c>
      <c r="U8" s="925" t="str">
        <f t="shared" si="3"/>
        <v/>
      </c>
      <c r="V8" s="930" t="str">
        <f t="shared" si="4"/>
        <v/>
      </c>
      <c r="W8" s="915"/>
    </row>
    <row r="9" spans="1:23" ht="14.4" customHeight="1" x14ac:dyDescent="0.3">
      <c r="A9" s="978" t="s">
        <v>2345</v>
      </c>
      <c r="B9" s="962">
        <v>1</v>
      </c>
      <c r="C9" s="963">
        <v>0.51</v>
      </c>
      <c r="D9" s="931">
        <v>3</v>
      </c>
      <c r="E9" s="964"/>
      <c r="F9" s="965"/>
      <c r="G9" s="920"/>
      <c r="H9" s="966"/>
      <c r="I9" s="967"/>
      <c r="J9" s="921"/>
      <c r="K9" s="968">
        <v>0.51</v>
      </c>
      <c r="L9" s="966">
        <v>2</v>
      </c>
      <c r="M9" s="966">
        <v>18</v>
      </c>
      <c r="N9" s="969">
        <v>6</v>
      </c>
      <c r="O9" s="966" t="s">
        <v>2337</v>
      </c>
      <c r="P9" s="970" t="s">
        <v>2346</v>
      </c>
      <c r="Q9" s="971">
        <f t="shared" si="0"/>
        <v>-1</v>
      </c>
      <c r="R9" s="971">
        <f t="shared" si="0"/>
        <v>-0.51</v>
      </c>
      <c r="S9" s="962" t="str">
        <f t="shared" si="1"/>
        <v/>
      </c>
      <c r="T9" s="962" t="str">
        <f t="shared" si="2"/>
        <v/>
      </c>
      <c r="U9" s="962" t="str">
        <f t="shared" si="3"/>
        <v/>
      </c>
      <c r="V9" s="972" t="str">
        <f t="shared" si="4"/>
        <v/>
      </c>
      <c r="W9" s="922"/>
    </row>
    <row r="10" spans="1:23" ht="14.4" customHeight="1" x14ac:dyDescent="0.3">
      <c r="A10" s="977" t="s">
        <v>2347</v>
      </c>
      <c r="B10" s="925">
        <v>1</v>
      </c>
      <c r="C10" s="926">
        <v>1.1399999999999999</v>
      </c>
      <c r="D10" s="927">
        <v>5</v>
      </c>
      <c r="E10" s="928"/>
      <c r="F10" s="906"/>
      <c r="G10" s="907"/>
      <c r="H10" s="908">
        <v>1</v>
      </c>
      <c r="I10" s="909">
        <v>1.1399999999999999</v>
      </c>
      <c r="J10" s="916">
        <v>3</v>
      </c>
      <c r="K10" s="911">
        <v>1.1399999999999999</v>
      </c>
      <c r="L10" s="912">
        <v>2</v>
      </c>
      <c r="M10" s="912">
        <v>21</v>
      </c>
      <c r="N10" s="913">
        <v>7</v>
      </c>
      <c r="O10" s="912" t="s">
        <v>2337</v>
      </c>
      <c r="P10" s="929" t="s">
        <v>2348</v>
      </c>
      <c r="Q10" s="914">
        <f t="shared" si="0"/>
        <v>0</v>
      </c>
      <c r="R10" s="914">
        <f t="shared" si="0"/>
        <v>0</v>
      </c>
      <c r="S10" s="925">
        <f t="shared" si="1"/>
        <v>7</v>
      </c>
      <c r="T10" s="925">
        <f t="shared" si="2"/>
        <v>3</v>
      </c>
      <c r="U10" s="925">
        <f t="shared" si="3"/>
        <v>-4</v>
      </c>
      <c r="V10" s="930">
        <f t="shared" si="4"/>
        <v>0.42857142857142855</v>
      </c>
      <c r="W10" s="915"/>
    </row>
    <row r="11" spans="1:23" ht="14.4" customHeight="1" x14ac:dyDescent="0.3">
      <c r="A11" s="977" t="s">
        <v>2349</v>
      </c>
      <c r="B11" s="925"/>
      <c r="C11" s="926"/>
      <c r="D11" s="927"/>
      <c r="E11" s="908">
        <v>2</v>
      </c>
      <c r="F11" s="909">
        <v>0.68</v>
      </c>
      <c r="G11" s="916">
        <v>3</v>
      </c>
      <c r="H11" s="912"/>
      <c r="I11" s="906"/>
      <c r="J11" s="907"/>
      <c r="K11" s="911">
        <v>0.34</v>
      </c>
      <c r="L11" s="912">
        <v>1</v>
      </c>
      <c r="M11" s="912">
        <v>12</v>
      </c>
      <c r="N11" s="913">
        <v>4</v>
      </c>
      <c r="O11" s="912" t="s">
        <v>2337</v>
      </c>
      <c r="P11" s="929" t="s">
        <v>2350</v>
      </c>
      <c r="Q11" s="914">
        <f t="shared" si="0"/>
        <v>0</v>
      </c>
      <c r="R11" s="914">
        <f t="shared" si="0"/>
        <v>0</v>
      </c>
      <c r="S11" s="925" t="str">
        <f t="shared" si="1"/>
        <v/>
      </c>
      <c r="T11" s="925" t="str">
        <f t="shared" si="2"/>
        <v/>
      </c>
      <c r="U11" s="925" t="str">
        <f t="shared" si="3"/>
        <v/>
      </c>
      <c r="V11" s="930" t="str">
        <f t="shared" si="4"/>
        <v/>
      </c>
      <c r="W11" s="915"/>
    </row>
    <row r="12" spans="1:23" ht="14.4" customHeight="1" x14ac:dyDescent="0.3">
      <c r="A12" s="977" t="s">
        <v>2351</v>
      </c>
      <c r="B12" s="925">
        <v>1</v>
      </c>
      <c r="C12" s="926">
        <v>2.4</v>
      </c>
      <c r="D12" s="927">
        <v>15</v>
      </c>
      <c r="E12" s="928">
        <v>3</v>
      </c>
      <c r="F12" s="906">
        <v>7.16</v>
      </c>
      <c r="G12" s="907">
        <v>9.6999999999999993</v>
      </c>
      <c r="H12" s="908">
        <v>3</v>
      </c>
      <c r="I12" s="909">
        <v>6.57</v>
      </c>
      <c r="J12" s="910">
        <v>11.3</v>
      </c>
      <c r="K12" s="911">
        <v>2.19</v>
      </c>
      <c r="L12" s="912">
        <v>3</v>
      </c>
      <c r="M12" s="912">
        <v>27</v>
      </c>
      <c r="N12" s="913">
        <v>9</v>
      </c>
      <c r="O12" s="912" t="s">
        <v>2337</v>
      </c>
      <c r="P12" s="929" t="s">
        <v>2352</v>
      </c>
      <c r="Q12" s="914">
        <f t="shared" si="0"/>
        <v>2</v>
      </c>
      <c r="R12" s="914">
        <f t="shared" si="0"/>
        <v>4.17</v>
      </c>
      <c r="S12" s="925">
        <f t="shared" si="1"/>
        <v>27</v>
      </c>
      <c r="T12" s="925">
        <f t="shared" si="2"/>
        <v>33.900000000000006</v>
      </c>
      <c r="U12" s="925">
        <f t="shared" si="3"/>
        <v>6.9000000000000057</v>
      </c>
      <c r="V12" s="930">
        <f t="shared" si="4"/>
        <v>1.2555555555555558</v>
      </c>
      <c r="W12" s="915">
        <v>7</v>
      </c>
    </row>
    <row r="13" spans="1:23" ht="14.4" customHeight="1" x14ac:dyDescent="0.3">
      <c r="A13" s="978" t="s">
        <v>2353</v>
      </c>
      <c r="B13" s="962">
        <v>2</v>
      </c>
      <c r="C13" s="963">
        <v>8.73</v>
      </c>
      <c r="D13" s="931">
        <v>22.5</v>
      </c>
      <c r="E13" s="973">
        <v>1</v>
      </c>
      <c r="F13" s="967">
        <v>4.46</v>
      </c>
      <c r="G13" s="921">
        <v>38</v>
      </c>
      <c r="H13" s="964">
        <v>2</v>
      </c>
      <c r="I13" s="965">
        <v>8.58</v>
      </c>
      <c r="J13" s="923">
        <v>20</v>
      </c>
      <c r="K13" s="968">
        <v>4.29</v>
      </c>
      <c r="L13" s="966">
        <v>5</v>
      </c>
      <c r="M13" s="966">
        <v>45</v>
      </c>
      <c r="N13" s="969">
        <v>15</v>
      </c>
      <c r="O13" s="966" t="s">
        <v>2337</v>
      </c>
      <c r="P13" s="970" t="s">
        <v>2354</v>
      </c>
      <c r="Q13" s="971">
        <f t="shared" si="0"/>
        <v>0</v>
      </c>
      <c r="R13" s="971">
        <f t="shared" si="0"/>
        <v>-0.15000000000000036</v>
      </c>
      <c r="S13" s="962">
        <f t="shared" si="1"/>
        <v>30</v>
      </c>
      <c r="T13" s="962">
        <f t="shared" si="2"/>
        <v>40</v>
      </c>
      <c r="U13" s="962">
        <f t="shared" si="3"/>
        <v>10</v>
      </c>
      <c r="V13" s="972">
        <f t="shared" si="4"/>
        <v>1.3333333333333333</v>
      </c>
      <c r="W13" s="922">
        <v>11</v>
      </c>
    </row>
    <row r="14" spans="1:23" ht="14.4" customHeight="1" x14ac:dyDescent="0.3">
      <c r="A14" s="978" t="s">
        <v>2355</v>
      </c>
      <c r="B14" s="962"/>
      <c r="C14" s="963"/>
      <c r="D14" s="931"/>
      <c r="E14" s="973"/>
      <c r="F14" s="967"/>
      <c r="G14" s="921"/>
      <c r="H14" s="964">
        <v>1</v>
      </c>
      <c r="I14" s="965">
        <v>7.34</v>
      </c>
      <c r="J14" s="920">
        <v>17</v>
      </c>
      <c r="K14" s="968">
        <v>6.86</v>
      </c>
      <c r="L14" s="966">
        <v>6</v>
      </c>
      <c r="M14" s="966">
        <v>57</v>
      </c>
      <c r="N14" s="969">
        <v>19</v>
      </c>
      <c r="O14" s="966" t="s">
        <v>2337</v>
      </c>
      <c r="P14" s="970" t="s">
        <v>2356</v>
      </c>
      <c r="Q14" s="971">
        <f t="shared" si="0"/>
        <v>1</v>
      </c>
      <c r="R14" s="971">
        <f t="shared" si="0"/>
        <v>7.34</v>
      </c>
      <c r="S14" s="962">
        <f t="shared" si="1"/>
        <v>19</v>
      </c>
      <c r="T14" s="962">
        <f t="shared" si="2"/>
        <v>17</v>
      </c>
      <c r="U14" s="962">
        <f t="shared" si="3"/>
        <v>-2</v>
      </c>
      <c r="V14" s="972">
        <f t="shared" si="4"/>
        <v>0.89473684210526316</v>
      </c>
      <c r="W14" s="922"/>
    </row>
    <row r="15" spans="1:23" ht="14.4" customHeight="1" x14ac:dyDescent="0.3">
      <c r="A15" s="977" t="s">
        <v>2357</v>
      </c>
      <c r="B15" s="925">
        <v>9</v>
      </c>
      <c r="C15" s="926">
        <v>26.93</v>
      </c>
      <c r="D15" s="927">
        <v>6.4</v>
      </c>
      <c r="E15" s="928">
        <v>12</v>
      </c>
      <c r="F15" s="906">
        <v>36.94</v>
      </c>
      <c r="G15" s="907">
        <v>5.2</v>
      </c>
      <c r="H15" s="908">
        <v>13</v>
      </c>
      <c r="I15" s="909">
        <v>38.89</v>
      </c>
      <c r="J15" s="916">
        <v>4.2</v>
      </c>
      <c r="K15" s="911">
        <v>2.95</v>
      </c>
      <c r="L15" s="912">
        <v>2</v>
      </c>
      <c r="M15" s="912">
        <v>18</v>
      </c>
      <c r="N15" s="913">
        <v>6</v>
      </c>
      <c r="O15" s="912" t="s">
        <v>2337</v>
      </c>
      <c r="P15" s="929" t="s">
        <v>2358</v>
      </c>
      <c r="Q15" s="914">
        <f t="shared" si="0"/>
        <v>4</v>
      </c>
      <c r="R15" s="914">
        <f t="shared" si="0"/>
        <v>11.96</v>
      </c>
      <c r="S15" s="925">
        <f t="shared" si="1"/>
        <v>78</v>
      </c>
      <c r="T15" s="925">
        <f t="shared" si="2"/>
        <v>54.6</v>
      </c>
      <c r="U15" s="925">
        <f t="shared" si="3"/>
        <v>-23.4</v>
      </c>
      <c r="V15" s="930">
        <f t="shared" si="4"/>
        <v>0.70000000000000007</v>
      </c>
      <c r="W15" s="915">
        <v>5</v>
      </c>
    </row>
    <row r="16" spans="1:23" ht="14.4" customHeight="1" x14ac:dyDescent="0.3">
      <c r="A16" s="978" t="s">
        <v>2359</v>
      </c>
      <c r="B16" s="962">
        <v>1</v>
      </c>
      <c r="C16" s="963">
        <v>3.1</v>
      </c>
      <c r="D16" s="931">
        <v>5</v>
      </c>
      <c r="E16" s="973">
        <v>1</v>
      </c>
      <c r="F16" s="967">
        <v>3.1</v>
      </c>
      <c r="G16" s="921">
        <v>9</v>
      </c>
      <c r="H16" s="964"/>
      <c r="I16" s="965"/>
      <c r="J16" s="920"/>
      <c r="K16" s="968">
        <v>3.1</v>
      </c>
      <c r="L16" s="966">
        <v>3</v>
      </c>
      <c r="M16" s="966">
        <v>24</v>
      </c>
      <c r="N16" s="969">
        <v>8</v>
      </c>
      <c r="O16" s="966" t="s">
        <v>2337</v>
      </c>
      <c r="P16" s="970" t="s">
        <v>2358</v>
      </c>
      <c r="Q16" s="971">
        <f t="shared" si="0"/>
        <v>-1</v>
      </c>
      <c r="R16" s="971">
        <f t="shared" si="0"/>
        <v>-3.1</v>
      </c>
      <c r="S16" s="962" t="str">
        <f t="shared" si="1"/>
        <v/>
      </c>
      <c r="T16" s="962" t="str">
        <f t="shared" si="2"/>
        <v/>
      </c>
      <c r="U16" s="962" t="str">
        <f t="shared" si="3"/>
        <v/>
      </c>
      <c r="V16" s="972" t="str">
        <f t="shared" si="4"/>
        <v/>
      </c>
      <c r="W16" s="922"/>
    </row>
    <row r="17" spans="1:23" ht="14.4" customHeight="1" x14ac:dyDescent="0.3">
      <c r="A17" s="977" t="s">
        <v>2360</v>
      </c>
      <c r="B17" s="925">
        <v>24</v>
      </c>
      <c r="C17" s="926">
        <v>32.729999999999997</v>
      </c>
      <c r="D17" s="927">
        <v>4.5999999999999996</v>
      </c>
      <c r="E17" s="908">
        <v>36</v>
      </c>
      <c r="F17" s="909">
        <v>49.49</v>
      </c>
      <c r="G17" s="916">
        <v>4.5999999999999996</v>
      </c>
      <c r="H17" s="912">
        <v>31</v>
      </c>
      <c r="I17" s="906">
        <v>41.25</v>
      </c>
      <c r="J17" s="907">
        <v>4.4000000000000004</v>
      </c>
      <c r="K17" s="911">
        <v>1.36</v>
      </c>
      <c r="L17" s="912">
        <v>2</v>
      </c>
      <c r="M17" s="912">
        <v>15</v>
      </c>
      <c r="N17" s="913">
        <v>5</v>
      </c>
      <c r="O17" s="912" t="s">
        <v>2337</v>
      </c>
      <c r="P17" s="929" t="s">
        <v>2361</v>
      </c>
      <c r="Q17" s="914">
        <f t="shared" si="0"/>
        <v>7</v>
      </c>
      <c r="R17" s="914">
        <f t="shared" si="0"/>
        <v>8.5200000000000031</v>
      </c>
      <c r="S17" s="925">
        <f t="shared" si="1"/>
        <v>155</v>
      </c>
      <c r="T17" s="925">
        <f t="shared" si="2"/>
        <v>136.4</v>
      </c>
      <c r="U17" s="925">
        <f t="shared" si="3"/>
        <v>-18.599999999999994</v>
      </c>
      <c r="V17" s="930">
        <f t="shared" si="4"/>
        <v>0.88</v>
      </c>
      <c r="W17" s="915">
        <v>22</v>
      </c>
    </row>
    <row r="18" spans="1:23" ht="14.4" customHeight="1" x14ac:dyDescent="0.3">
      <c r="A18" s="978" t="s">
        <v>2362</v>
      </c>
      <c r="B18" s="962">
        <v>6</v>
      </c>
      <c r="C18" s="963">
        <v>12.72</v>
      </c>
      <c r="D18" s="931">
        <v>6.7</v>
      </c>
      <c r="E18" s="964">
        <v>5</v>
      </c>
      <c r="F18" s="965">
        <v>10.96</v>
      </c>
      <c r="G18" s="920">
        <v>7.2</v>
      </c>
      <c r="H18" s="966">
        <v>1</v>
      </c>
      <c r="I18" s="967">
        <v>2.12</v>
      </c>
      <c r="J18" s="921">
        <v>4</v>
      </c>
      <c r="K18" s="968">
        <v>2.12</v>
      </c>
      <c r="L18" s="966">
        <v>3</v>
      </c>
      <c r="M18" s="966">
        <v>24</v>
      </c>
      <c r="N18" s="969">
        <v>8</v>
      </c>
      <c r="O18" s="966" t="s">
        <v>2337</v>
      </c>
      <c r="P18" s="970" t="s">
        <v>2363</v>
      </c>
      <c r="Q18" s="971">
        <f t="shared" si="0"/>
        <v>-5</v>
      </c>
      <c r="R18" s="971">
        <f t="shared" si="0"/>
        <v>-10.600000000000001</v>
      </c>
      <c r="S18" s="962">
        <f t="shared" si="1"/>
        <v>8</v>
      </c>
      <c r="T18" s="962">
        <f t="shared" si="2"/>
        <v>4</v>
      </c>
      <c r="U18" s="962">
        <f t="shared" si="3"/>
        <v>-4</v>
      </c>
      <c r="V18" s="972">
        <f t="shared" si="4"/>
        <v>0.5</v>
      </c>
      <c r="W18" s="922"/>
    </row>
    <row r="19" spans="1:23" ht="14.4" customHeight="1" x14ac:dyDescent="0.3">
      <c r="A19" s="978" t="s">
        <v>2364</v>
      </c>
      <c r="B19" s="962">
        <v>1</v>
      </c>
      <c r="C19" s="963">
        <v>2.36</v>
      </c>
      <c r="D19" s="931">
        <v>5</v>
      </c>
      <c r="E19" s="964"/>
      <c r="F19" s="965"/>
      <c r="G19" s="920"/>
      <c r="H19" s="966">
        <v>1</v>
      </c>
      <c r="I19" s="967">
        <v>2.36</v>
      </c>
      <c r="J19" s="921">
        <v>3</v>
      </c>
      <c r="K19" s="968">
        <v>2.36</v>
      </c>
      <c r="L19" s="966">
        <v>2</v>
      </c>
      <c r="M19" s="966">
        <v>21</v>
      </c>
      <c r="N19" s="969">
        <v>7</v>
      </c>
      <c r="O19" s="966" t="s">
        <v>2337</v>
      </c>
      <c r="P19" s="970" t="s">
        <v>2365</v>
      </c>
      <c r="Q19" s="971">
        <f t="shared" si="0"/>
        <v>0</v>
      </c>
      <c r="R19" s="971">
        <f t="shared" si="0"/>
        <v>0</v>
      </c>
      <c r="S19" s="962">
        <f t="shared" si="1"/>
        <v>7</v>
      </c>
      <c r="T19" s="962">
        <f t="shared" si="2"/>
        <v>3</v>
      </c>
      <c r="U19" s="962">
        <f t="shared" si="3"/>
        <v>-4</v>
      </c>
      <c r="V19" s="972">
        <f t="shared" si="4"/>
        <v>0.42857142857142855</v>
      </c>
      <c r="W19" s="922"/>
    </row>
    <row r="20" spans="1:23" ht="14.4" customHeight="1" x14ac:dyDescent="0.3">
      <c r="A20" s="977" t="s">
        <v>2366</v>
      </c>
      <c r="B20" s="925">
        <v>3</v>
      </c>
      <c r="C20" s="926">
        <v>3.9</v>
      </c>
      <c r="D20" s="927">
        <v>5</v>
      </c>
      <c r="E20" s="928">
        <v>4</v>
      </c>
      <c r="F20" s="906">
        <v>5.2</v>
      </c>
      <c r="G20" s="907">
        <v>4.3</v>
      </c>
      <c r="H20" s="908">
        <v>3</v>
      </c>
      <c r="I20" s="909">
        <v>3.9</v>
      </c>
      <c r="J20" s="916">
        <v>4.3</v>
      </c>
      <c r="K20" s="911">
        <v>1.3</v>
      </c>
      <c r="L20" s="912">
        <v>2</v>
      </c>
      <c r="M20" s="912">
        <v>18</v>
      </c>
      <c r="N20" s="913">
        <v>6</v>
      </c>
      <c r="O20" s="912" t="s">
        <v>2337</v>
      </c>
      <c r="P20" s="929" t="s">
        <v>2367</v>
      </c>
      <c r="Q20" s="914">
        <f t="shared" si="0"/>
        <v>0</v>
      </c>
      <c r="R20" s="914">
        <f t="shared" si="0"/>
        <v>0</v>
      </c>
      <c r="S20" s="925">
        <f t="shared" si="1"/>
        <v>18</v>
      </c>
      <c r="T20" s="925">
        <f t="shared" si="2"/>
        <v>12.899999999999999</v>
      </c>
      <c r="U20" s="925">
        <f t="shared" si="3"/>
        <v>-5.1000000000000014</v>
      </c>
      <c r="V20" s="930">
        <f t="shared" si="4"/>
        <v>0.71666666666666656</v>
      </c>
      <c r="W20" s="915"/>
    </row>
    <row r="21" spans="1:23" ht="14.4" customHeight="1" x14ac:dyDescent="0.3">
      <c r="A21" s="978" t="s">
        <v>2368</v>
      </c>
      <c r="B21" s="962">
        <v>2</v>
      </c>
      <c r="C21" s="963">
        <v>3.19</v>
      </c>
      <c r="D21" s="931">
        <v>7</v>
      </c>
      <c r="E21" s="973">
        <v>1</v>
      </c>
      <c r="F21" s="967">
        <v>1.6</v>
      </c>
      <c r="G21" s="921">
        <v>6</v>
      </c>
      <c r="H21" s="964">
        <v>3</v>
      </c>
      <c r="I21" s="965">
        <v>4.79</v>
      </c>
      <c r="J21" s="920">
        <v>3</v>
      </c>
      <c r="K21" s="968">
        <v>1.6</v>
      </c>
      <c r="L21" s="966">
        <v>2</v>
      </c>
      <c r="M21" s="966">
        <v>18</v>
      </c>
      <c r="N21" s="969">
        <v>6</v>
      </c>
      <c r="O21" s="966" t="s">
        <v>2337</v>
      </c>
      <c r="P21" s="970" t="s">
        <v>2369</v>
      </c>
      <c r="Q21" s="971">
        <f t="shared" si="0"/>
        <v>1</v>
      </c>
      <c r="R21" s="971">
        <f t="shared" si="0"/>
        <v>1.6</v>
      </c>
      <c r="S21" s="962">
        <f t="shared" si="1"/>
        <v>18</v>
      </c>
      <c r="T21" s="962">
        <f t="shared" si="2"/>
        <v>9</v>
      </c>
      <c r="U21" s="962">
        <f t="shared" si="3"/>
        <v>-9</v>
      </c>
      <c r="V21" s="972">
        <f t="shared" si="4"/>
        <v>0.5</v>
      </c>
      <c r="W21" s="922"/>
    </row>
    <row r="22" spans="1:23" ht="14.4" customHeight="1" x14ac:dyDescent="0.3">
      <c r="A22" s="978" t="s">
        <v>2370</v>
      </c>
      <c r="B22" s="962"/>
      <c r="C22" s="963"/>
      <c r="D22" s="931"/>
      <c r="E22" s="973"/>
      <c r="F22" s="967"/>
      <c r="G22" s="921"/>
      <c r="H22" s="964">
        <v>1</v>
      </c>
      <c r="I22" s="965">
        <v>1.65</v>
      </c>
      <c r="J22" s="920">
        <v>6</v>
      </c>
      <c r="K22" s="968">
        <v>1.65</v>
      </c>
      <c r="L22" s="966">
        <v>2</v>
      </c>
      <c r="M22" s="966">
        <v>18</v>
      </c>
      <c r="N22" s="969">
        <v>6</v>
      </c>
      <c r="O22" s="966" t="s">
        <v>2337</v>
      </c>
      <c r="P22" s="970" t="s">
        <v>2371</v>
      </c>
      <c r="Q22" s="971">
        <f t="shared" si="0"/>
        <v>1</v>
      </c>
      <c r="R22" s="971">
        <f t="shared" si="0"/>
        <v>1.65</v>
      </c>
      <c r="S22" s="962">
        <f t="shared" si="1"/>
        <v>6</v>
      </c>
      <c r="T22" s="962">
        <f t="shared" si="2"/>
        <v>6</v>
      </c>
      <c r="U22" s="962">
        <f t="shared" si="3"/>
        <v>0</v>
      </c>
      <c r="V22" s="972">
        <f t="shared" si="4"/>
        <v>1</v>
      </c>
      <c r="W22" s="922"/>
    </row>
    <row r="23" spans="1:23" ht="14.4" customHeight="1" x14ac:dyDescent="0.3">
      <c r="A23" s="977" t="s">
        <v>2372</v>
      </c>
      <c r="B23" s="925">
        <v>2</v>
      </c>
      <c r="C23" s="926">
        <v>2.19</v>
      </c>
      <c r="D23" s="927">
        <v>5.5</v>
      </c>
      <c r="E23" s="928">
        <v>3</v>
      </c>
      <c r="F23" s="906">
        <v>3.26</v>
      </c>
      <c r="G23" s="907">
        <v>5</v>
      </c>
      <c r="H23" s="908">
        <v>5</v>
      </c>
      <c r="I23" s="909">
        <v>5.44</v>
      </c>
      <c r="J23" s="916">
        <v>3.8</v>
      </c>
      <c r="K23" s="911">
        <v>1.0900000000000001</v>
      </c>
      <c r="L23" s="912">
        <v>2</v>
      </c>
      <c r="M23" s="912">
        <v>18</v>
      </c>
      <c r="N23" s="913">
        <v>6</v>
      </c>
      <c r="O23" s="912" t="s">
        <v>2337</v>
      </c>
      <c r="P23" s="929" t="s">
        <v>2373</v>
      </c>
      <c r="Q23" s="914">
        <f t="shared" si="0"/>
        <v>3</v>
      </c>
      <c r="R23" s="914">
        <f t="shared" si="0"/>
        <v>3.2500000000000004</v>
      </c>
      <c r="S23" s="925">
        <f t="shared" si="1"/>
        <v>30</v>
      </c>
      <c r="T23" s="925">
        <f t="shared" si="2"/>
        <v>19</v>
      </c>
      <c r="U23" s="925">
        <f t="shared" si="3"/>
        <v>-11</v>
      </c>
      <c r="V23" s="930">
        <f t="shared" si="4"/>
        <v>0.6333333333333333</v>
      </c>
      <c r="W23" s="915"/>
    </row>
    <row r="24" spans="1:23" ht="14.4" customHeight="1" x14ac:dyDescent="0.3">
      <c r="A24" s="978" t="s">
        <v>2374</v>
      </c>
      <c r="B24" s="962"/>
      <c r="C24" s="963"/>
      <c r="D24" s="931"/>
      <c r="E24" s="973"/>
      <c r="F24" s="967"/>
      <c r="G24" s="921"/>
      <c r="H24" s="964">
        <v>1</v>
      </c>
      <c r="I24" s="965">
        <v>1.32</v>
      </c>
      <c r="J24" s="920">
        <v>3</v>
      </c>
      <c r="K24" s="968">
        <v>1.32</v>
      </c>
      <c r="L24" s="966">
        <v>2</v>
      </c>
      <c r="M24" s="966">
        <v>21</v>
      </c>
      <c r="N24" s="969">
        <v>7</v>
      </c>
      <c r="O24" s="966" t="s">
        <v>2337</v>
      </c>
      <c r="P24" s="970" t="s">
        <v>2375</v>
      </c>
      <c r="Q24" s="971">
        <f t="shared" si="0"/>
        <v>1</v>
      </c>
      <c r="R24" s="971">
        <f t="shared" si="0"/>
        <v>1.32</v>
      </c>
      <c r="S24" s="962">
        <f t="shared" si="1"/>
        <v>7</v>
      </c>
      <c r="T24" s="962">
        <f t="shared" si="2"/>
        <v>3</v>
      </c>
      <c r="U24" s="962">
        <f t="shared" si="3"/>
        <v>-4</v>
      </c>
      <c r="V24" s="972">
        <f t="shared" si="4"/>
        <v>0.42857142857142855</v>
      </c>
      <c r="W24" s="922"/>
    </row>
    <row r="25" spans="1:23" ht="14.4" customHeight="1" x14ac:dyDescent="0.3">
      <c r="A25" s="977" t="s">
        <v>2376</v>
      </c>
      <c r="B25" s="917">
        <v>4</v>
      </c>
      <c r="C25" s="918">
        <v>2.2799999999999998</v>
      </c>
      <c r="D25" s="919">
        <v>3</v>
      </c>
      <c r="E25" s="928">
        <v>5</v>
      </c>
      <c r="F25" s="906">
        <v>6</v>
      </c>
      <c r="G25" s="907">
        <v>12.4</v>
      </c>
      <c r="H25" s="912">
        <v>2</v>
      </c>
      <c r="I25" s="906">
        <v>1.1399999999999999</v>
      </c>
      <c r="J25" s="907">
        <v>3</v>
      </c>
      <c r="K25" s="911">
        <v>0.56999999999999995</v>
      </c>
      <c r="L25" s="912">
        <v>1</v>
      </c>
      <c r="M25" s="912">
        <v>12</v>
      </c>
      <c r="N25" s="913">
        <v>4</v>
      </c>
      <c r="O25" s="912" t="s">
        <v>2337</v>
      </c>
      <c r="P25" s="929" t="s">
        <v>2377</v>
      </c>
      <c r="Q25" s="914">
        <f t="shared" si="0"/>
        <v>-2</v>
      </c>
      <c r="R25" s="914">
        <f t="shared" si="0"/>
        <v>-1.1399999999999999</v>
      </c>
      <c r="S25" s="925">
        <f t="shared" si="1"/>
        <v>8</v>
      </c>
      <c r="T25" s="925">
        <f t="shared" si="2"/>
        <v>6</v>
      </c>
      <c r="U25" s="925">
        <f t="shared" si="3"/>
        <v>-2</v>
      </c>
      <c r="V25" s="930">
        <f t="shared" si="4"/>
        <v>0.75</v>
      </c>
      <c r="W25" s="915"/>
    </row>
    <row r="26" spans="1:23" ht="14.4" customHeight="1" x14ac:dyDescent="0.3">
      <c r="A26" s="978" t="s">
        <v>2378</v>
      </c>
      <c r="B26" s="974">
        <v>2</v>
      </c>
      <c r="C26" s="975">
        <v>1.65</v>
      </c>
      <c r="D26" s="924">
        <v>9</v>
      </c>
      <c r="E26" s="973"/>
      <c r="F26" s="967"/>
      <c r="G26" s="921"/>
      <c r="H26" s="966">
        <v>1</v>
      </c>
      <c r="I26" s="967">
        <v>0.82</v>
      </c>
      <c r="J26" s="921">
        <v>3</v>
      </c>
      <c r="K26" s="968">
        <v>0.82</v>
      </c>
      <c r="L26" s="966">
        <v>2</v>
      </c>
      <c r="M26" s="966">
        <v>18</v>
      </c>
      <c r="N26" s="969">
        <v>6</v>
      </c>
      <c r="O26" s="966" t="s">
        <v>2337</v>
      </c>
      <c r="P26" s="970" t="s">
        <v>2377</v>
      </c>
      <c r="Q26" s="971">
        <f t="shared" si="0"/>
        <v>-1</v>
      </c>
      <c r="R26" s="971">
        <f t="shared" si="0"/>
        <v>-0.83</v>
      </c>
      <c r="S26" s="962">
        <f t="shared" si="1"/>
        <v>6</v>
      </c>
      <c r="T26" s="962">
        <f t="shared" si="2"/>
        <v>3</v>
      </c>
      <c r="U26" s="962">
        <f t="shared" si="3"/>
        <v>-3</v>
      </c>
      <c r="V26" s="972">
        <f t="shared" si="4"/>
        <v>0.5</v>
      </c>
      <c r="W26" s="922"/>
    </row>
    <row r="27" spans="1:23" ht="14.4" customHeight="1" x14ac:dyDescent="0.3">
      <c r="A27" s="977" t="s">
        <v>2379</v>
      </c>
      <c r="B27" s="925">
        <v>2</v>
      </c>
      <c r="C27" s="926">
        <v>1.26</v>
      </c>
      <c r="D27" s="927">
        <v>6.5</v>
      </c>
      <c r="E27" s="928">
        <v>6</v>
      </c>
      <c r="F27" s="906">
        <v>3.13</v>
      </c>
      <c r="G27" s="907">
        <v>6.8</v>
      </c>
      <c r="H27" s="908"/>
      <c r="I27" s="909"/>
      <c r="J27" s="916"/>
      <c r="K27" s="911">
        <v>0.45</v>
      </c>
      <c r="L27" s="912">
        <v>2</v>
      </c>
      <c r="M27" s="912">
        <v>15</v>
      </c>
      <c r="N27" s="913">
        <v>5</v>
      </c>
      <c r="O27" s="912" t="s">
        <v>2337</v>
      </c>
      <c r="P27" s="929" t="s">
        <v>2380</v>
      </c>
      <c r="Q27" s="914">
        <f t="shared" si="0"/>
        <v>-2</v>
      </c>
      <c r="R27" s="914">
        <f t="shared" si="0"/>
        <v>-1.26</v>
      </c>
      <c r="S27" s="925" t="str">
        <f t="shared" si="1"/>
        <v/>
      </c>
      <c r="T27" s="925" t="str">
        <f t="shared" si="2"/>
        <v/>
      </c>
      <c r="U27" s="925" t="str">
        <f t="shared" si="3"/>
        <v/>
      </c>
      <c r="V27" s="930" t="str">
        <f t="shared" si="4"/>
        <v/>
      </c>
      <c r="W27" s="915"/>
    </row>
    <row r="28" spans="1:23" ht="14.4" customHeight="1" x14ac:dyDescent="0.3">
      <c r="A28" s="978" t="s">
        <v>2381</v>
      </c>
      <c r="B28" s="962"/>
      <c r="C28" s="963"/>
      <c r="D28" s="931"/>
      <c r="E28" s="973">
        <v>1</v>
      </c>
      <c r="F28" s="967">
        <v>0.51</v>
      </c>
      <c r="G28" s="921">
        <v>5</v>
      </c>
      <c r="H28" s="964">
        <v>7</v>
      </c>
      <c r="I28" s="965">
        <v>4.05</v>
      </c>
      <c r="J28" s="920">
        <v>5</v>
      </c>
      <c r="K28" s="968">
        <v>0.51</v>
      </c>
      <c r="L28" s="966">
        <v>2</v>
      </c>
      <c r="M28" s="966">
        <v>18</v>
      </c>
      <c r="N28" s="969">
        <v>6</v>
      </c>
      <c r="O28" s="966" t="s">
        <v>2337</v>
      </c>
      <c r="P28" s="970" t="s">
        <v>2382</v>
      </c>
      <c r="Q28" s="971">
        <f t="shared" si="0"/>
        <v>7</v>
      </c>
      <c r="R28" s="971">
        <f t="shared" si="0"/>
        <v>4.05</v>
      </c>
      <c r="S28" s="962">
        <f t="shared" si="1"/>
        <v>42</v>
      </c>
      <c r="T28" s="962">
        <f t="shared" si="2"/>
        <v>35</v>
      </c>
      <c r="U28" s="962">
        <f t="shared" si="3"/>
        <v>-7</v>
      </c>
      <c r="V28" s="972">
        <f t="shared" si="4"/>
        <v>0.83333333333333337</v>
      </c>
      <c r="W28" s="922">
        <v>5</v>
      </c>
    </row>
    <row r="29" spans="1:23" ht="14.4" customHeight="1" x14ac:dyDescent="0.3">
      <c r="A29" s="977" t="s">
        <v>2383</v>
      </c>
      <c r="B29" s="925">
        <v>1</v>
      </c>
      <c r="C29" s="926">
        <v>1.57</v>
      </c>
      <c r="D29" s="927">
        <v>9</v>
      </c>
      <c r="E29" s="908"/>
      <c r="F29" s="909"/>
      <c r="G29" s="916"/>
      <c r="H29" s="912"/>
      <c r="I29" s="906"/>
      <c r="J29" s="907"/>
      <c r="K29" s="911">
        <v>0.32</v>
      </c>
      <c r="L29" s="912">
        <v>1</v>
      </c>
      <c r="M29" s="912">
        <v>12</v>
      </c>
      <c r="N29" s="913">
        <v>4</v>
      </c>
      <c r="O29" s="912" t="s">
        <v>2337</v>
      </c>
      <c r="P29" s="929" t="s">
        <v>2384</v>
      </c>
      <c r="Q29" s="914">
        <f t="shared" si="0"/>
        <v>-1</v>
      </c>
      <c r="R29" s="914">
        <f t="shared" si="0"/>
        <v>-1.57</v>
      </c>
      <c r="S29" s="925" t="str">
        <f t="shared" si="1"/>
        <v/>
      </c>
      <c r="T29" s="925" t="str">
        <f t="shared" si="2"/>
        <v/>
      </c>
      <c r="U29" s="925" t="str">
        <f t="shared" si="3"/>
        <v/>
      </c>
      <c r="V29" s="930" t="str">
        <f t="shared" si="4"/>
        <v/>
      </c>
      <c r="W29" s="915"/>
    </row>
    <row r="30" spans="1:23" ht="14.4" customHeight="1" x14ac:dyDescent="0.3">
      <c r="A30" s="978" t="s">
        <v>2385</v>
      </c>
      <c r="B30" s="962"/>
      <c r="C30" s="963"/>
      <c r="D30" s="931"/>
      <c r="E30" s="964">
        <v>1</v>
      </c>
      <c r="F30" s="965">
        <v>0.23</v>
      </c>
      <c r="G30" s="920">
        <v>1</v>
      </c>
      <c r="H30" s="966"/>
      <c r="I30" s="967"/>
      <c r="J30" s="921"/>
      <c r="K30" s="968">
        <v>0.45</v>
      </c>
      <c r="L30" s="966">
        <v>2</v>
      </c>
      <c r="M30" s="966">
        <v>15</v>
      </c>
      <c r="N30" s="969">
        <v>5</v>
      </c>
      <c r="O30" s="966" t="s">
        <v>2337</v>
      </c>
      <c r="P30" s="970" t="s">
        <v>2384</v>
      </c>
      <c r="Q30" s="971">
        <f t="shared" si="0"/>
        <v>0</v>
      </c>
      <c r="R30" s="971">
        <f t="shared" si="0"/>
        <v>0</v>
      </c>
      <c r="S30" s="962" t="str">
        <f t="shared" si="1"/>
        <v/>
      </c>
      <c r="T30" s="962" t="str">
        <f t="shared" si="2"/>
        <v/>
      </c>
      <c r="U30" s="962" t="str">
        <f t="shared" si="3"/>
        <v/>
      </c>
      <c r="V30" s="972" t="str">
        <f t="shared" si="4"/>
        <v/>
      </c>
      <c r="W30" s="922"/>
    </row>
    <row r="31" spans="1:23" ht="14.4" customHeight="1" x14ac:dyDescent="0.3">
      <c r="A31" s="977" t="s">
        <v>2386</v>
      </c>
      <c r="B31" s="925">
        <v>21</v>
      </c>
      <c r="C31" s="926">
        <v>20.94</v>
      </c>
      <c r="D31" s="927">
        <v>3.9</v>
      </c>
      <c r="E31" s="928">
        <v>38</v>
      </c>
      <c r="F31" s="906">
        <v>37.880000000000003</v>
      </c>
      <c r="G31" s="907">
        <v>3.9</v>
      </c>
      <c r="H31" s="908">
        <v>37</v>
      </c>
      <c r="I31" s="909">
        <v>36.96</v>
      </c>
      <c r="J31" s="916">
        <v>3.4</v>
      </c>
      <c r="K31" s="911">
        <v>1</v>
      </c>
      <c r="L31" s="912">
        <v>1</v>
      </c>
      <c r="M31" s="912">
        <v>12</v>
      </c>
      <c r="N31" s="913">
        <v>4</v>
      </c>
      <c r="O31" s="912" t="s">
        <v>2337</v>
      </c>
      <c r="P31" s="929" t="s">
        <v>2387</v>
      </c>
      <c r="Q31" s="914">
        <f t="shared" si="0"/>
        <v>16</v>
      </c>
      <c r="R31" s="914">
        <f t="shared" si="0"/>
        <v>16.02</v>
      </c>
      <c r="S31" s="925">
        <f t="shared" si="1"/>
        <v>148</v>
      </c>
      <c r="T31" s="925">
        <f t="shared" si="2"/>
        <v>125.8</v>
      </c>
      <c r="U31" s="925">
        <f t="shared" si="3"/>
        <v>-22.200000000000003</v>
      </c>
      <c r="V31" s="930">
        <f t="shared" si="4"/>
        <v>0.85</v>
      </c>
      <c r="W31" s="915">
        <v>10</v>
      </c>
    </row>
    <row r="32" spans="1:23" ht="14.4" customHeight="1" x14ac:dyDescent="0.3">
      <c r="A32" s="978" t="s">
        <v>2388</v>
      </c>
      <c r="B32" s="962">
        <v>8</v>
      </c>
      <c r="C32" s="963">
        <v>8.0299999999999994</v>
      </c>
      <c r="D32" s="931">
        <v>4.4000000000000004</v>
      </c>
      <c r="E32" s="973">
        <v>6</v>
      </c>
      <c r="F32" s="967">
        <v>6.19</v>
      </c>
      <c r="G32" s="921">
        <v>5.2</v>
      </c>
      <c r="H32" s="964">
        <v>11</v>
      </c>
      <c r="I32" s="965">
        <v>11.04</v>
      </c>
      <c r="J32" s="920">
        <v>3.9</v>
      </c>
      <c r="K32" s="968">
        <v>1</v>
      </c>
      <c r="L32" s="966">
        <v>1</v>
      </c>
      <c r="M32" s="966">
        <v>12</v>
      </c>
      <c r="N32" s="969">
        <v>4</v>
      </c>
      <c r="O32" s="966" t="s">
        <v>2337</v>
      </c>
      <c r="P32" s="970" t="s">
        <v>2389</v>
      </c>
      <c r="Q32" s="971">
        <f t="shared" si="0"/>
        <v>3</v>
      </c>
      <c r="R32" s="971">
        <f t="shared" si="0"/>
        <v>3.01</v>
      </c>
      <c r="S32" s="962">
        <f t="shared" si="1"/>
        <v>44</v>
      </c>
      <c r="T32" s="962">
        <f t="shared" si="2"/>
        <v>42.9</v>
      </c>
      <c r="U32" s="962">
        <f t="shared" si="3"/>
        <v>-1.1000000000000014</v>
      </c>
      <c r="V32" s="972">
        <f t="shared" si="4"/>
        <v>0.97499999999999998</v>
      </c>
      <c r="W32" s="922">
        <v>3</v>
      </c>
    </row>
    <row r="33" spans="1:23" ht="14.4" customHeight="1" x14ac:dyDescent="0.3">
      <c r="A33" s="978" t="s">
        <v>2390</v>
      </c>
      <c r="B33" s="962">
        <v>1</v>
      </c>
      <c r="C33" s="963">
        <v>1.49</v>
      </c>
      <c r="D33" s="931">
        <v>4</v>
      </c>
      <c r="E33" s="973">
        <v>5</v>
      </c>
      <c r="F33" s="967">
        <v>12.55</v>
      </c>
      <c r="G33" s="921">
        <v>4.5999999999999996</v>
      </c>
      <c r="H33" s="964">
        <v>1</v>
      </c>
      <c r="I33" s="965">
        <v>1.49</v>
      </c>
      <c r="J33" s="920">
        <v>4</v>
      </c>
      <c r="K33" s="968">
        <v>1.49</v>
      </c>
      <c r="L33" s="966">
        <v>2</v>
      </c>
      <c r="M33" s="966">
        <v>18</v>
      </c>
      <c r="N33" s="969">
        <v>6</v>
      </c>
      <c r="O33" s="966" t="s">
        <v>2337</v>
      </c>
      <c r="P33" s="970" t="s">
        <v>2391</v>
      </c>
      <c r="Q33" s="971">
        <f t="shared" si="0"/>
        <v>0</v>
      </c>
      <c r="R33" s="971">
        <f t="shared" si="0"/>
        <v>0</v>
      </c>
      <c r="S33" s="962">
        <f t="shared" si="1"/>
        <v>6</v>
      </c>
      <c r="T33" s="962">
        <f t="shared" si="2"/>
        <v>4</v>
      </c>
      <c r="U33" s="962">
        <f t="shared" si="3"/>
        <v>-2</v>
      </c>
      <c r="V33" s="972">
        <f t="shared" si="4"/>
        <v>0.66666666666666663</v>
      </c>
      <c r="W33" s="922"/>
    </row>
    <row r="34" spans="1:23" ht="14.4" customHeight="1" x14ac:dyDescent="0.3">
      <c r="A34" s="977" t="s">
        <v>2392</v>
      </c>
      <c r="B34" s="917">
        <v>1</v>
      </c>
      <c r="C34" s="918">
        <v>0.37</v>
      </c>
      <c r="D34" s="919">
        <v>7</v>
      </c>
      <c r="E34" s="928"/>
      <c r="F34" s="906"/>
      <c r="G34" s="907"/>
      <c r="H34" s="912"/>
      <c r="I34" s="906"/>
      <c r="J34" s="907"/>
      <c r="K34" s="911">
        <v>0.35</v>
      </c>
      <c r="L34" s="912">
        <v>1</v>
      </c>
      <c r="M34" s="912">
        <v>12</v>
      </c>
      <c r="N34" s="913">
        <v>4</v>
      </c>
      <c r="O34" s="912" t="s">
        <v>2337</v>
      </c>
      <c r="P34" s="929" t="s">
        <v>2393</v>
      </c>
      <c r="Q34" s="914">
        <f t="shared" si="0"/>
        <v>-1</v>
      </c>
      <c r="R34" s="914">
        <f t="shared" si="0"/>
        <v>-0.37</v>
      </c>
      <c r="S34" s="925" t="str">
        <f t="shared" si="1"/>
        <v/>
      </c>
      <c r="T34" s="925" t="str">
        <f t="shared" si="2"/>
        <v/>
      </c>
      <c r="U34" s="925" t="str">
        <f t="shared" si="3"/>
        <v/>
      </c>
      <c r="V34" s="930" t="str">
        <f t="shared" si="4"/>
        <v/>
      </c>
      <c r="W34" s="915"/>
    </row>
    <row r="35" spans="1:23" ht="14.4" customHeight="1" x14ac:dyDescent="0.3">
      <c r="A35" s="977" t="s">
        <v>2394</v>
      </c>
      <c r="B35" s="925">
        <v>1</v>
      </c>
      <c r="C35" s="926">
        <v>2.12</v>
      </c>
      <c r="D35" s="927">
        <v>4</v>
      </c>
      <c r="E35" s="928"/>
      <c r="F35" s="906"/>
      <c r="G35" s="907"/>
      <c r="H35" s="908">
        <v>1</v>
      </c>
      <c r="I35" s="909">
        <v>1.49</v>
      </c>
      <c r="J35" s="916">
        <v>2</v>
      </c>
      <c r="K35" s="911">
        <v>2.12</v>
      </c>
      <c r="L35" s="912">
        <v>3</v>
      </c>
      <c r="M35" s="912">
        <v>24</v>
      </c>
      <c r="N35" s="913">
        <v>8</v>
      </c>
      <c r="O35" s="912" t="s">
        <v>2337</v>
      </c>
      <c r="P35" s="929" t="s">
        <v>2395</v>
      </c>
      <c r="Q35" s="914">
        <f t="shared" si="0"/>
        <v>0</v>
      </c>
      <c r="R35" s="914">
        <f t="shared" si="0"/>
        <v>-0.63000000000000012</v>
      </c>
      <c r="S35" s="925">
        <f t="shared" si="1"/>
        <v>8</v>
      </c>
      <c r="T35" s="925">
        <f t="shared" si="2"/>
        <v>2</v>
      </c>
      <c r="U35" s="925">
        <f t="shared" si="3"/>
        <v>-6</v>
      </c>
      <c r="V35" s="930">
        <f t="shared" si="4"/>
        <v>0.25</v>
      </c>
      <c r="W35" s="915"/>
    </row>
    <row r="36" spans="1:23" ht="14.4" customHeight="1" x14ac:dyDescent="0.3">
      <c r="A36" s="977" t="s">
        <v>2396</v>
      </c>
      <c r="B36" s="925"/>
      <c r="C36" s="926"/>
      <c r="D36" s="927"/>
      <c r="E36" s="908">
        <v>1</v>
      </c>
      <c r="F36" s="909">
        <v>0.32</v>
      </c>
      <c r="G36" s="916">
        <v>2</v>
      </c>
      <c r="H36" s="912"/>
      <c r="I36" s="906"/>
      <c r="J36" s="907"/>
      <c r="K36" s="911">
        <v>0.32</v>
      </c>
      <c r="L36" s="912">
        <v>1</v>
      </c>
      <c r="M36" s="912">
        <v>12</v>
      </c>
      <c r="N36" s="913">
        <v>4</v>
      </c>
      <c r="O36" s="912" t="s">
        <v>2337</v>
      </c>
      <c r="P36" s="929" t="s">
        <v>2397</v>
      </c>
      <c r="Q36" s="914">
        <f t="shared" si="0"/>
        <v>0</v>
      </c>
      <c r="R36" s="914">
        <f t="shared" si="0"/>
        <v>0</v>
      </c>
      <c r="S36" s="925" t="str">
        <f t="shared" si="1"/>
        <v/>
      </c>
      <c r="T36" s="925" t="str">
        <f t="shared" si="2"/>
        <v/>
      </c>
      <c r="U36" s="925" t="str">
        <f t="shared" si="3"/>
        <v/>
      </c>
      <c r="V36" s="930" t="str">
        <f t="shared" si="4"/>
        <v/>
      </c>
      <c r="W36" s="915"/>
    </row>
    <row r="37" spans="1:23" ht="14.4" customHeight="1" x14ac:dyDescent="0.3">
      <c r="A37" s="977" t="s">
        <v>2398</v>
      </c>
      <c r="B37" s="925"/>
      <c r="C37" s="926"/>
      <c r="D37" s="927"/>
      <c r="E37" s="928"/>
      <c r="F37" s="906"/>
      <c r="G37" s="907"/>
      <c r="H37" s="908">
        <v>1</v>
      </c>
      <c r="I37" s="909">
        <v>0.79</v>
      </c>
      <c r="J37" s="916">
        <v>2</v>
      </c>
      <c r="K37" s="911">
        <v>0.79</v>
      </c>
      <c r="L37" s="912">
        <v>2</v>
      </c>
      <c r="M37" s="912">
        <v>15</v>
      </c>
      <c r="N37" s="913">
        <v>5</v>
      </c>
      <c r="O37" s="912" t="s">
        <v>2337</v>
      </c>
      <c r="P37" s="929" t="s">
        <v>2399</v>
      </c>
      <c r="Q37" s="914">
        <f t="shared" si="0"/>
        <v>1</v>
      </c>
      <c r="R37" s="914">
        <f t="shared" si="0"/>
        <v>0.79</v>
      </c>
      <c r="S37" s="925">
        <f t="shared" si="1"/>
        <v>5</v>
      </c>
      <c r="T37" s="925">
        <f t="shared" si="2"/>
        <v>2</v>
      </c>
      <c r="U37" s="925">
        <f t="shared" si="3"/>
        <v>-3</v>
      </c>
      <c r="V37" s="930">
        <f t="shared" si="4"/>
        <v>0.4</v>
      </c>
      <c r="W37" s="915"/>
    </row>
    <row r="38" spans="1:23" ht="14.4" customHeight="1" x14ac:dyDescent="0.3">
      <c r="A38" s="978" t="s">
        <v>2400</v>
      </c>
      <c r="B38" s="962">
        <v>1</v>
      </c>
      <c r="C38" s="963">
        <v>1.84</v>
      </c>
      <c r="D38" s="931">
        <v>6</v>
      </c>
      <c r="E38" s="973"/>
      <c r="F38" s="967"/>
      <c r="G38" s="921"/>
      <c r="H38" s="964"/>
      <c r="I38" s="965"/>
      <c r="J38" s="920"/>
      <c r="K38" s="968">
        <v>1.84</v>
      </c>
      <c r="L38" s="966">
        <v>5</v>
      </c>
      <c r="M38" s="966">
        <v>42</v>
      </c>
      <c r="N38" s="969">
        <v>14</v>
      </c>
      <c r="O38" s="966" t="s">
        <v>2337</v>
      </c>
      <c r="P38" s="970" t="s">
        <v>2399</v>
      </c>
      <c r="Q38" s="971">
        <f t="shared" si="0"/>
        <v>-1</v>
      </c>
      <c r="R38" s="971">
        <f t="shared" si="0"/>
        <v>-1.84</v>
      </c>
      <c r="S38" s="962" t="str">
        <f t="shared" si="1"/>
        <v/>
      </c>
      <c r="T38" s="962" t="str">
        <f t="shared" si="2"/>
        <v/>
      </c>
      <c r="U38" s="962" t="str">
        <f t="shared" si="3"/>
        <v/>
      </c>
      <c r="V38" s="972" t="str">
        <f t="shared" si="4"/>
        <v/>
      </c>
      <c r="W38" s="922"/>
    </row>
    <row r="39" spans="1:23" ht="14.4" customHeight="1" x14ac:dyDescent="0.3">
      <c r="A39" s="977" t="s">
        <v>2401</v>
      </c>
      <c r="B39" s="917">
        <v>1</v>
      </c>
      <c r="C39" s="918">
        <v>0.74</v>
      </c>
      <c r="D39" s="919">
        <v>4</v>
      </c>
      <c r="E39" s="928"/>
      <c r="F39" s="906"/>
      <c r="G39" s="907"/>
      <c r="H39" s="912"/>
      <c r="I39" s="906"/>
      <c r="J39" s="907"/>
      <c r="K39" s="911">
        <v>0.74</v>
      </c>
      <c r="L39" s="912">
        <v>1</v>
      </c>
      <c r="M39" s="912">
        <v>12</v>
      </c>
      <c r="N39" s="913">
        <v>4</v>
      </c>
      <c r="O39" s="912" t="s">
        <v>2337</v>
      </c>
      <c r="P39" s="929" t="s">
        <v>2402</v>
      </c>
      <c r="Q39" s="914">
        <f t="shared" si="0"/>
        <v>-1</v>
      </c>
      <c r="R39" s="914">
        <f t="shared" si="0"/>
        <v>-0.74</v>
      </c>
      <c r="S39" s="925" t="str">
        <f t="shared" si="1"/>
        <v/>
      </c>
      <c r="T39" s="925" t="str">
        <f t="shared" si="2"/>
        <v/>
      </c>
      <c r="U39" s="925" t="str">
        <f t="shared" si="3"/>
        <v/>
      </c>
      <c r="V39" s="930" t="str">
        <f t="shared" si="4"/>
        <v/>
      </c>
      <c r="W39" s="915"/>
    </row>
    <row r="40" spans="1:23" ht="14.4" customHeight="1" x14ac:dyDescent="0.3">
      <c r="A40" s="977" t="s">
        <v>2403</v>
      </c>
      <c r="B40" s="925"/>
      <c r="C40" s="926"/>
      <c r="D40" s="927"/>
      <c r="E40" s="908">
        <v>1</v>
      </c>
      <c r="F40" s="909">
        <v>0.68</v>
      </c>
      <c r="G40" s="916">
        <v>4</v>
      </c>
      <c r="H40" s="912"/>
      <c r="I40" s="906"/>
      <c r="J40" s="907"/>
      <c r="K40" s="911">
        <v>0.68</v>
      </c>
      <c r="L40" s="912">
        <v>3</v>
      </c>
      <c r="M40" s="912">
        <v>24</v>
      </c>
      <c r="N40" s="913">
        <v>8</v>
      </c>
      <c r="O40" s="912" t="s">
        <v>2337</v>
      </c>
      <c r="P40" s="929" t="s">
        <v>2404</v>
      </c>
      <c r="Q40" s="914">
        <f t="shared" si="0"/>
        <v>0</v>
      </c>
      <c r="R40" s="914">
        <f t="shared" si="0"/>
        <v>0</v>
      </c>
      <c r="S40" s="925" t="str">
        <f t="shared" si="1"/>
        <v/>
      </c>
      <c r="T40" s="925" t="str">
        <f t="shared" si="2"/>
        <v/>
      </c>
      <c r="U40" s="925" t="str">
        <f t="shared" si="3"/>
        <v/>
      </c>
      <c r="V40" s="930" t="str">
        <f t="shared" si="4"/>
        <v/>
      </c>
      <c r="W40" s="915"/>
    </row>
    <row r="41" spans="1:23" ht="14.4" customHeight="1" x14ac:dyDescent="0.3">
      <c r="A41" s="977" t="s">
        <v>2405</v>
      </c>
      <c r="B41" s="925">
        <v>1</v>
      </c>
      <c r="C41" s="926">
        <v>0.74</v>
      </c>
      <c r="D41" s="927">
        <v>5</v>
      </c>
      <c r="E41" s="928">
        <v>3</v>
      </c>
      <c r="F41" s="906">
        <v>2.21</v>
      </c>
      <c r="G41" s="907">
        <v>3</v>
      </c>
      <c r="H41" s="908">
        <v>3</v>
      </c>
      <c r="I41" s="909">
        <v>2.21</v>
      </c>
      <c r="J41" s="916">
        <v>2.2999999999999998</v>
      </c>
      <c r="K41" s="911">
        <v>0.74</v>
      </c>
      <c r="L41" s="912">
        <v>2</v>
      </c>
      <c r="M41" s="912">
        <v>15</v>
      </c>
      <c r="N41" s="913">
        <v>5</v>
      </c>
      <c r="O41" s="912" t="s">
        <v>2337</v>
      </c>
      <c r="P41" s="929" t="s">
        <v>2406</v>
      </c>
      <c r="Q41" s="914">
        <f t="shared" si="0"/>
        <v>2</v>
      </c>
      <c r="R41" s="914">
        <f t="shared" si="0"/>
        <v>1.47</v>
      </c>
      <c r="S41" s="925">
        <f t="shared" si="1"/>
        <v>15</v>
      </c>
      <c r="T41" s="925">
        <f t="shared" si="2"/>
        <v>6.8999999999999995</v>
      </c>
      <c r="U41" s="925">
        <f t="shared" si="3"/>
        <v>-8.1000000000000014</v>
      </c>
      <c r="V41" s="930">
        <f t="shared" si="4"/>
        <v>0.45999999999999996</v>
      </c>
      <c r="W41" s="915"/>
    </row>
    <row r="42" spans="1:23" ht="14.4" customHeight="1" x14ac:dyDescent="0.3">
      <c r="A42" s="978" t="s">
        <v>2407</v>
      </c>
      <c r="B42" s="962"/>
      <c r="C42" s="963"/>
      <c r="D42" s="931"/>
      <c r="E42" s="973"/>
      <c r="F42" s="967"/>
      <c r="G42" s="921"/>
      <c r="H42" s="964">
        <v>2</v>
      </c>
      <c r="I42" s="965">
        <v>2.98</v>
      </c>
      <c r="J42" s="920">
        <v>10.5</v>
      </c>
      <c r="K42" s="968">
        <v>1.24</v>
      </c>
      <c r="L42" s="966">
        <v>4</v>
      </c>
      <c r="M42" s="966">
        <v>33</v>
      </c>
      <c r="N42" s="969">
        <v>11</v>
      </c>
      <c r="O42" s="966" t="s">
        <v>2337</v>
      </c>
      <c r="P42" s="970" t="s">
        <v>2408</v>
      </c>
      <c r="Q42" s="971">
        <f t="shared" si="0"/>
        <v>2</v>
      </c>
      <c r="R42" s="971">
        <f t="shared" si="0"/>
        <v>2.98</v>
      </c>
      <c r="S42" s="962">
        <f t="shared" si="1"/>
        <v>22</v>
      </c>
      <c r="T42" s="962">
        <f t="shared" si="2"/>
        <v>21</v>
      </c>
      <c r="U42" s="962">
        <f t="shared" si="3"/>
        <v>-1</v>
      </c>
      <c r="V42" s="972">
        <f t="shared" si="4"/>
        <v>0.95454545454545459</v>
      </c>
      <c r="W42" s="922">
        <v>6</v>
      </c>
    </row>
    <row r="43" spans="1:23" ht="14.4" customHeight="1" x14ac:dyDescent="0.3">
      <c r="A43" s="978" t="s">
        <v>2409</v>
      </c>
      <c r="B43" s="962"/>
      <c r="C43" s="963"/>
      <c r="D43" s="931"/>
      <c r="E43" s="973">
        <v>1</v>
      </c>
      <c r="F43" s="967">
        <v>1.32</v>
      </c>
      <c r="G43" s="921">
        <v>3</v>
      </c>
      <c r="H43" s="964"/>
      <c r="I43" s="965"/>
      <c r="J43" s="920"/>
      <c r="K43" s="968">
        <v>2.48</v>
      </c>
      <c r="L43" s="966">
        <v>6</v>
      </c>
      <c r="M43" s="966">
        <v>57</v>
      </c>
      <c r="N43" s="969">
        <v>19</v>
      </c>
      <c r="O43" s="966" t="s">
        <v>2337</v>
      </c>
      <c r="P43" s="970" t="s">
        <v>2410</v>
      </c>
      <c r="Q43" s="971">
        <f t="shared" si="0"/>
        <v>0</v>
      </c>
      <c r="R43" s="971">
        <f t="shared" si="0"/>
        <v>0</v>
      </c>
      <c r="S43" s="962" t="str">
        <f t="shared" si="1"/>
        <v/>
      </c>
      <c r="T43" s="962" t="str">
        <f t="shared" si="2"/>
        <v/>
      </c>
      <c r="U43" s="962" t="str">
        <f t="shared" si="3"/>
        <v/>
      </c>
      <c r="V43" s="972" t="str">
        <f t="shared" si="4"/>
        <v/>
      </c>
      <c r="W43" s="922"/>
    </row>
    <row r="44" spans="1:23" ht="14.4" customHeight="1" x14ac:dyDescent="0.3">
      <c r="A44" s="977" t="s">
        <v>2411</v>
      </c>
      <c r="B44" s="925"/>
      <c r="C44" s="926"/>
      <c r="D44" s="927"/>
      <c r="E44" s="928">
        <v>1</v>
      </c>
      <c r="F44" s="906">
        <v>0.72</v>
      </c>
      <c r="G44" s="907">
        <v>4</v>
      </c>
      <c r="H44" s="908">
        <v>2</v>
      </c>
      <c r="I44" s="909">
        <v>1.44</v>
      </c>
      <c r="J44" s="916">
        <v>3</v>
      </c>
      <c r="K44" s="911">
        <v>0.72</v>
      </c>
      <c r="L44" s="912">
        <v>3</v>
      </c>
      <c r="M44" s="912">
        <v>24</v>
      </c>
      <c r="N44" s="913">
        <v>8</v>
      </c>
      <c r="O44" s="912" t="s">
        <v>2337</v>
      </c>
      <c r="P44" s="929" t="s">
        <v>2412</v>
      </c>
      <c r="Q44" s="914">
        <f t="shared" si="0"/>
        <v>2</v>
      </c>
      <c r="R44" s="914">
        <f t="shared" si="0"/>
        <v>1.44</v>
      </c>
      <c r="S44" s="925">
        <f t="shared" si="1"/>
        <v>16</v>
      </c>
      <c r="T44" s="925">
        <f t="shared" si="2"/>
        <v>6</v>
      </c>
      <c r="U44" s="925">
        <f t="shared" si="3"/>
        <v>-10</v>
      </c>
      <c r="V44" s="930">
        <f t="shared" si="4"/>
        <v>0.375</v>
      </c>
      <c r="W44" s="915"/>
    </row>
    <row r="45" spans="1:23" ht="14.4" customHeight="1" x14ac:dyDescent="0.3">
      <c r="A45" s="977" t="s">
        <v>2413</v>
      </c>
      <c r="B45" s="925"/>
      <c r="C45" s="926"/>
      <c r="D45" s="927"/>
      <c r="E45" s="928">
        <v>1</v>
      </c>
      <c r="F45" s="906">
        <v>0.25</v>
      </c>
      <c r="G45" s="907">
        <v>2</v>
      </c>
      <c r="H45" s="908">
        <v>1</v>
      </c>
      <c r="I45" s="909">
        <v>0.25</v>
      </c>
      <c r="J45" s="910">
        <v>5</v>
      </c>
      <c r="K45" s="911">
        <v>0.25</v>
      </c>
      <c r="L45" s="912">
        <v>1</v>
      </c>
      <c r="M45" s="912">
        <v>9</v>
      </c>
      <c r="N45" s="913">
        <v>3</v>
      </c>
      <c r="O45" s="912" t="s">
        <v>2337</v>
      </c>
      <c r="P45" s="929" t="s">
        <v>2414</v>
      </c>
      <c r="Q45" s="914">
        <f t="shared" si="0"/>
        <v>1</v>
      </c>
      <c r="R45" s="914">
        <f t="shared" si="0"/>
        <v>0.25</v>
      </c>
      <c r="S45" s="925">
        <f t="shared" si="1"/>
        <v>3</v>
      </c>
      <c r="T45" s="925">
        <f t="shared" si="2"/>
        <v>5</v>
      </c>
      <c r="U45" s="925">
        <f t="shared" si="3"/>
        <v>2</v>
      </c>
      <c r="V45" s="930">
        <f t="shared" si="4"/>
        <v>1.6666666666666667</v>
      </c>
      <c r="W45" s="915">
        <v>2</v>
      </c>
    </row>
    <row r="46" spans="1:23" ht="14.4" customHeight="1" x14ac:dyDescent="0.3">
      <c r="A46" s="977" t="s">
        <v>2415</v>
      </c>
      <c r="B46" s="917">
        <v>1</v>
      </c>
      <c r="C46" s="918">
        <v>0.34</v>
      </c>
      <c r="D46" s="919">
        <v>3</v>
      </c>
      <c r="E46" s="928"/>
      <c r="F46" s="906"/>
      <c r="G46" s="907"/>
      <c r="H46" s="912"/>
      <c r="I46" s="906"/>
      <c r="J46" s="907"/>
      <c r="K46" s="911">
        <v>0.34</v>
      </c>
      <c r="L46" s="912">
        <v>2</v>
      </c>
      <c r="M46" s="912">
        <v>15</v>
      </c>
      <c r="N46" s="913">
        <v>5</v>
      </c>
      <c r="O46" s="912" t="s">
        <v>2337</v>
      </c>
      <c r="P46" s="929" t="s">
        <v>2416</v>
      </c>
      <c r="Q46" s="914">
        <f t="shared" si="0"/>
        <v>-1</v>
      </c>
      <c r="R46" s="914">
        <f t="shared" si="0"/>
        <v>-0.34</v>
      </c>
      <c r="S46" s="925" t="str">
        <f t="shared" si="1"/>
        <v/>
      </c>
      <c r="T46" s="925" t="str">
        <f t="shared" si="2"/>
        <v/>
      </c>
      <c r="U46" s="925" t="str">
        <f t="shared" si="3"/>
        <v/>
      </c>
      <c r="V46" s="930" t="str">
        <f t="shared" si="4"/>
        <v/>
      </c>
      <c r="W46" s="915"/>
    </row>
    <row r="47" spans="1:23" ht="14.4" customHeight="1" x14ac:dyDescent="0.3">
      <c r="A47" s="977" t="s">
        <v>2417</v>
      </c>
      <c r="B47" s="925"/>
      <c r="C47" s="926"/>
      <c r="D47" s="927"/>
      <c r="E47" s="908">
        <v>1</v>
      </c>
      <c r="F47" s="909">
        <v>0.7</v>
      </c>
      <c r="G47" s="916">
        <v>4</v>
      </c>
      <c r="H47" s="912"/>
      <c r="I47" s="906"/>
      <c r="J47" s="907"/>
      <c r="K47" s="911">
        <v>0.7</v>
      </c>
      <c r="L47" s="912">
        <v>1</v>
      </c>
      <c r="M47" s="912">
        <v>12</v>
      </c>
      <c r="N47" s="913">
        <v>4</v>
      </c>
      <c r="O47" s="912" t="s">
        <v>2337</v>
      </c>
      <c r="P47" s="929" t="s">
        <v>2418</v>
      </c>
      <c r="Q47" s="914">
        <f t="shared" si="0"/>
        <v>0</v>
      </c>
      <c r="R47" s="914">
        <f t="shared" si="0"/>
        <v>0</v>
      </c>
      <c r="S47" s="925" t="str">
        <f t="shared" si="1"/>
        <v/>
      </c>
      <c r="T47" s="925" t="str">
        <f t="shared" si="2"/>
        <v/>
      </c>
      <c r="U47" s="925" t="str">
        <f t="shared" si="3"/>
        <v/>
      </c>
      <c r="V47" s="930" t="str">
        <f t="shared" si="4"/>
        <v/>
      </c>
      <c r="W47" s="915"/>
    </row>
    <row r="48" spans="1:23" ht="14.4" customHeight="1" x14ac:dyDescent="0.3">
      <c r="A48" s="977" t="s">
        <v>2419</v>
      </c>
      <c r="B48" s="925"/>
      <c r="C48" s="926"/>
      <c r="D48" s="927"/>
      <c r="E48" s="908">
        <v>2</v>
      </c>
      <c r="F48" s="909">
        <v>2.06</v>
      </c>
      <c r="G48" s="916">
        <v>3</v>
      </c>
      <c r="H48" s="912"/>
      <c r="I48" s="906"/>
      <c r="J48" s="907"/>
      <c r="K48" s="911">
        <v>1.03</v>
      </c>
      <c r="L48" s="912">
        <v>2</v>
      </c>
      <c r="M48" s="912">
        <v>18</v>
      </c>
      <c r="N48" s="913">
        <v>6</v>
      </c>
      <c r="O48" s="912" t="s">
        <v>2337</v>
      </c>
      <c r="P48" s="929" t="s">
        <v>2420</v>
      </c>
      <c r="Q48" s="914">
        <f t="shared" si="0"/>
        <v>0</v>
      </c>
      <c r="R48" s="914">
        <f t="shared" si="0"/>
        <v>0</v>
      </c>
      <c r="S48" s="925" t="str">
        <f t="shared" si="1"/>
        <v/>
      </c>
      <c r="T48" s="925" t="str">
        <f t="shared" si="2"/>
        <v/>
      </c>
      <c r="U48" s="925" t="str">
        <f t="shared" si="3"/>
        <v/>
      </c>
      <c r="V48" s="930" t="str">
        <f t="shared" si="4"/>
        <v/>
      </c>
      <c r="W48" s="915"/>
    </row>
    <row r="49" spans="1:23" ht="14.4" customHeight="1" x14ac:dyDescent="0.3">
      <c r="A49" s="977" t="s">
        <v>2421</v>
      </c>
      <c r="B49" s="925"/>
      <c r="C49" s="926"/>
      <c r="D49" s="927"/>
      <c r="E49" s="928">
        <v>3</v>
      </c>
      <c r="F49" s="906">
        <v>1.1599999999999999</v>
      </c>
      <c r="G49" s="907">
        <v>2.2999999999999998</v>
      </c>
      <c r="H49" s="908">
        <v>3</v>
      </c>
      <c r="I49" s="909">
        <v>1.1599999999999999</v>
      </c>
      <c r="J49" s="916">
        <v>2.7</v>
      </c>
      <c r="K49" s="911">
        <v>0.39</v>
      </c>
      <c r="L49" s="912">
        <v>2</v>
      </c>
      <c r="M49" s="912">
        <v>15</v>
      </c>
      <c r="N49" s="913">
        <v>5</v>
      </c>
      <c r="O49" s="912" t="s">
        <v>2337</v>
      </c>
      <c r="P49" s="929" t="s">
        <v>2422</v>
      </c>
      <c r="Q49" s="914">
        <f t="shared" si="0"/>
        <v>3</v>
      </c>
      <c r="R49" s="914">
        <f t="shared" si="0"/>
        <v>1.1599999999999999</v>
      </c>
      <c r="S49" s="925">
        <f t="shared" si="1"/>
        <v>15</v>
      </c>
      <c r="T49" s="925">
        <f t="shared" si="2"/>
        <v>8.1000000000000014</v>
      </c>
      <c r="U49" s="925">
        <f t="shared" si="3"/>
        <v>-6.8999999999999986</v>
      </c>
      <c r="V49" s="930">
        <f t="shared" si="4"/>
        <v>0.54000000000000015</v>
      </c>
      <c r="W49" s="915"/>
    </row>
    <row r="50" spans="1:23" ht="14.4" customHeight="1" x14ac:dyDescent="0.3">
      <c r="A50" s="978" t="s">
        <v>2423</v>
      </c>
      <c r="B50" s="962">
        <v>1</v>
      </c>
      <c r="C50" s="963">
        <v>0.64</v>
      </c>
      <c r="D50" s="931">
        <v>3</v>
      </c>
      <c r="E50" s="973"/>
      <c r="F50" s="967"/>
      <c r="G50" s="921"/>
      <c r="H50" s="964"/>
      <c r="I50" s="965"/>
      <c r="J50" s="920"/>
      <c r="K50" s="968">
        <v>0.64</v>
      </c>
      <c r="L50" s="966">
        <v>2</v>
      </c>
      <c r="M50" s="966">
        <v>21</v>
      </c>
      <c r="N50" s="969">
        <v>7</v>
      </c>
      <c r="O50" s="966" t="s">
        <v>2337</v>
      </c>
      <c r="P50" s="970" t="s">
        <v>2424</v>
      </c>
      <c r="Q50" s="971">
        <f t="shared" si="0"/>
        <v>-1</v>
      </c>
      <c r="R50" s="971">
        <f t="shared" si="0"/>
        <v>-0.64</v>
      </c>
      <c r="S50" s="962" t="str">
        <f t="shared" si="1"/>
        <v/>
      </c>
      <c r="T50" s="962" t="str">
        <f t="shared" si="2"/>
        <v/>
      </c>
      <c r="U50" s="962" t="str">
        <f t="shared" si="3"/>
        <v/>
      </c>
      <c r="V50" s="972" t="str">
        <f t="shared" si="4"/>
        <v/>
      </c>
      <c r="W50" s="922"/>
    </row>
    <row r="51" spans="1:23" ht="14.4" customHeight="1" x14ac:dyDescent="0.3">
      <c r="A51" s="977" t="s">
        <v>2425</v>
      </c>
      <c r="B51" s="917">
        <v>2</v>
      </c>
      <c r="C51" s="918">
        <v>0.51</v>
      </c>
      <c r="D51" s="919">
        <v>3</v>
      </c>
      <c r="E51" s="928">
        <v>1</v>
      </c>
      <c r="F51" s="906">
        <v>0.26</v>
      </c>
      <c r="G51" s="907">
        <v>3</v>
      </c>
      <c r="H51" s="912"/>
      <c r="I51" s="906"/>
      <c r="J51" s="907"/>
      <c r="K51" s="911">
        <v>0.26</v>
      </c>
      <c r="L51" s="912">
        <v>1</v>
      </c>
      <c r="M51" s="912">
        <v>9</v>
      </c>
      <c r="N51" s="913">
        <v>3</v>
      </c>
      <c r="O51" s="912" t="s">
        <v>2337</v>
      </c>
      <c r="P51" s="929" t="s">
        <v>2426</v>
      </c>
      <c r="Q51" s="914">
        <f t="shared" si="0"/>
        <v>-2</v>
      </c>
      <c r="R51" s="914">
        <f t="shared" si="0"/>
        <v>-0.51</v>
      </c>
      <c r="S51" s="925" t="str">
        <f t="shared" si="1"/>
        <v/>
      </c>
      <c r="T51" s="925" t="str">
        <f t="shared" si="2"/>
        <v/>
      </c>
      <c r="U51" s="925" t="str">
        <f t="shared" si="3"/>
        <v/>
      </c>
      <c r="V51" s="930" t="str">
        <f t="shared" si="4"/>
        <v/>
      </c>
      <c r="W51" s="915"/>
    </row>
    <row r="52" spans="1:23" ht="14.4" customHeight="1" x14ac:dyDescent="0.3">
      <c r="A52" s="978" t="s">
        <v>2427</v>
      </c>
      <c r="B52" s="974">
        <v>1</v>
      </c>
      <c r="C52" s="975">
        <v>0.59</v>
      </c>
      <c r="D52" s="924">
        <v>2</v>
      </c>
      <c r="E52" s="973"/>
      <c r="F52" s="967"/>
      <c r="G52" s="921"/>
      <c r="H52" s="966"/>
      <c r="I52" s="967"/>
      <c r="J52" s="921"/>
      <c r="K52" s="968">
        <v>0.85</v>
      </c>
      <c r="L52" s="966">
        <v>3</v>
      </c>
      <c r="M52" s="966">
        <v>24</v>
      </c>
      <c r="N52" s="969">
        <v>8</v>
      </c>
      <c r="O52" s="966" t="s">
        <v>2337</v>
      </c>
      <c r="P52" s="970" t="s">
        <v>2428</v>
      </c>
      <c r="Q52" s="971">
        <f t="shared" si="0"/>
        <v>-1</v>
      </c>
      <c r="R52" s="971">
        <f t="shared" si="0"/>
        <v>-0.59</v>
      </c>
      <c r="S52" s="962" t="str">
        <f t="shared" si="1"/>
        <v/>
      </c>
      <c r="T52" s="962" t="str">
        <f t="shared" si="2"/>
        <v/>
      </c>
      <c r="U52" s="962" t="str">
        <f t="shared" si="3"/>
        <v/>
      </c>
      <c r="V52" s="972" t="str">
        <f t="shared" si="4"/>
        <v/>
      </c>
      <c r="W52" s="922"/>
    </row>
    <row r="53" spans="1:23" ht="14.4" customHeight="1" x14ac:dyDescent="0.3">
      <c r="A53" s="977" t="s">
        <v>2429</v>
      </c>
      <c r="B53" s="925">
        <v>2</v>
      </c>
      <c r="C53" s="926">
        <v>2.0099999999999998</v>
      </c>
      <c r="D53" s="927">
        <v>4</v>
      </c>
      <c r="E53" s="908">
        <v>2</v>
      </c>
      <c r="F53" s="909">
        <v>2.0099999999999998</v>
      </c>
      <c r="G53" s="916">
        <v>4.5</v>
      </c>
      <c r="H53" s="912">
        <v>2</v>
      </c>
      <c r="I53" s="906">
        <v>2.0099999999999998</v>
      </c>
      <c r="J53" s="907">
        <v>3</v>
      </c>
      <c r="K53" s="911">
        <v>1</v>
      </c>
      <c r="L53" s="912">
        <v>2</v>
      </c>
      <c r="M53" s="912">
        <v>18</v>
      </c>
      <c r="N53" s="913">
        <v>6</v>
      </c>
      <c r="O53" s="912" t="s">
        <v>2337</v>
      </c>
      <c r="P53" s="929" t="s">
        <v>2430</v>
      </c>
      <c r="Q53" s="914">
        <f t="shared" si="0"/>
        <v>0</v>
      </c>
      <c r="R53" s="914">
        <f t="shared" si="0"/>
        <v>0</v>
      </c>
      <c r="S53" s="925">
        <f t="shared" si="1"/>
        <v>12</v>
      </c>
      <c r="T53" s="925">
        <f t="shared" si="2"/>
        <v>6</v>
      </c>
      <c r="U53" s="925">
        <f t="shared" si="3"/>
        <v>-6</v>
      </c>
      <c r="V53" s="930">
        <f t="shared" si="4"/>
        <v>0.5</v>
      </c>
      <c r="W53" s="915"/>
    </row>
    <row r="54" spans="1:23" ht="14.4" customHeight="1" x14ac:dyDescent="0.3">
      <c r="A54" s="978" t="s">
        <v>2431</v>
      </c>
      <c r="B54" s="962"/>
      <c r="C54" s="963"/>
      <c r="D54" s="931"/>
      <c r="E54" s="964">
        <v>1</v>
      </c>
      <c r="F54" s="965">
        <v>2.2599999999999998</v>
      </c>
      <c r="G54" s="920">
        <v>18</v>
      </c>
      <c r="H54" s="966"/>
      <c r="I54" s="967"/>
      <c r="J54" s="921"/>
      <c r="K54" s="968">
        <v>2.2599999999999998</v>
      </c>
      <c r="L54" s="966">
        <v>4</v>
      </c>
      <c r="M54" s="966">
        <v>39</v>
      </c>
      <c r="N54" s="969">
        <v>13</v>
      </c>
      <c r="O54" s="966" t="s">
        <v>2337</v>
      </c>
      <c r="P54" s="970" t="s">
        <v>2432</v>
      </c>
      <c r="Q54" s="971">
        <f t="shared" si="0"/>
        <v>0</v>
      </c>
      <c r="R54" s="971">
        <f t="shared" si="0"/>
        <v>0</v>
      </c>
      <c r="S54" s="962" t="str">
        <f t="shared" si="1"/>
        <v/>
      </c>
      <c r="T54" s="962" t="str">
        <f t="shared" si="2"/>
        <v/>
      </c>
      <c r="U54" s="962" t="str">
        <f t="shared" si="3"/>
        <v/>
      </c>
      <c r="V54" s="972" t="str">
        <f t="shared" si="4"/>
        <v/>
      </c>
      <c r="W54" s="922"/>
    </row>
    <row r="55" spans="1:23" ht="14.4" customHeight="1" thickBot="1" x14ac:dyDescent="0.35">
      <c r="A55" s="979" t="s">
        <v>2433</v>
      </c>
      <c r="B55" s="980"/>
      <c r="C55" s="981"/>
      <c r="D55" s="982"/>
      <c r="E55" s="983"/>
      <c r="F55" s="984"/>
      <c r="G55" s="985"/>
      <c r="H55" s="986">
        <v>1</v>
      </c>
      <c r="I55" s="987">
        <v>0.68</v>
      </c>
      <c r="J55" s="988">
        <v>3</v>
      </c>
      <c r="K55" s="989">
        <v>0.68</v>
      </c>
      <c r="L55" s="990">
        <v>2</v>
      </c>
      <c r="M55" s="990">
        <v>15</v>
      </c>
      <c r="N55" s="991">
        <v>5</v>
      </c>
      <c r="O55" s="990" t="s">
        <v>2337</v>
      </c>
      <c r="P55" s="992" t="s">
        <v>2434</v>
      </c>
      <c r="Q55" s="993">
        <f t="shared" si="0"/>
        <v>1</v>
      </c>
      <c r="R55" s="993">
        <f t="shared" si="0"/>
        <v>0.68</v>
      </c>
      <c r="S55" s="980">
        <f t="shared" si="1"/>
        <v>5</v>
      </c>
      <c r="T55" s="980">
        <f t="shared" si="2"/>
        <v>3</v>
      </c>
      <c r="U55" s="980">
        <f t="shared" si="3"/>
        <v>-2</v>
      </c>
      <c r="V55" s="994">
        <f t="shared" si="4"/>
        <v>0.6</v>
      </c>
      <c r="W55" s="995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56:Q1048576">
    <cfRule type="cellIs" dxfId="12" priority="9" stopIfTrue="1" operator="lessThan">
      <formula>0</formula>
    </cfRule>
  </conditionalFormatting>
  <conditionalFormatting sqref="U56:U1048576">
    <cfRule type="cellIs" dxfId="11" priority="8" stopIfTrue="1" operator="greaterThan">
      <formula>0</formula>
    </cfRule>
  </conditionalFormatting>
  <conditionalFormatting sqref="V56:V1048576">
    <cfRule type="cellIs" dxfId="10" priority="7" stopIfTrue="1" operator="greaterThan">
      <formula>1</formula>
    </cfRule>
  </conditionalFormatting>
  <conditionalFormatting sqref="V56:V1048576">
    <cfRule type="cellIs" dxfId="9" priority="4" stopIfTrue="1" operator="greaterThan">
      <formula>1</formula>
    </cfRule>
  </conditionalFormatting>
  <conditionalFormatting sqref="U56:U1048576">
    <cfRule type="cellIs" dxfId="8" priority="5" stopIfTrue="1" operator="greaterThan">
      <formula>0</formula>
    </cfRule>
  </conditionalFormatting>
  <conditionalFormatting sqref="Q56:Q1048576">
    <cfRule type="cellIs" dxfId="7" priority="6" stopIfTrue="1" operator="lessThan">
      <formula>0</formula>
    </cfRule>
  </conditionalFormatting>
  <conditionalFormatting sqref="V5:V55">
    <cfRule type="cellIs" dxfId="6" priority="1" stopIfTrue="1" operator="greaterThan">
      <formula>1</formula>
    </cfRule>
  </conditionalFormatting>
  <conditionalFormatting sqref="U5:U55">
    <cfRule type="cellIs" dxfId="5" priority="2" stopIfTrue="1" operator="greaterThan">
      <formula>0</formula>
    </cfRule>
  </conditionalFormatting>
  <conditionalFormatting sqref="Q5:Q5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9" t="s">
        <v>175</v>
      </c>
      <c r="B1" s="529"/>
      <c r="C1" s="529"/>
      <c r="D1" s="529"/>
      <c r="E1" s="529"/>
      <c r="F1" s="529"/>
      <c r="G1" s="529"/>
      <c r="H1" s="529"/>
      <c r="I1" s="529"/>
      <c r="J1" s="529"/>
    </row>
    <row r="2" spans="1:10" ht="14.4" customHeight="1" thickBot="1" x14ac:dyDescent="0.35">
      <c r="A2" s="374" t="s">
        <v>353</v>
      </c>
      <c r="B2" s="220"/>
      <c r="C2" s="220"/>
      <c r="D2" s="220"/>
      <c r="E2" s="220"/>
      <c r="F2" s="220"/>
    </row>
    <row r="3" spans="1:10" ht="14.4" customHeight="1" x14ac:dyDescent="0.3">
      <c r="A3" s="520"/>
      <c r="B3" s="216">
        <v>2015</v>
      </c>
      <c r="C3" s="44">
        <v>2016</v>
      </c>
      <c r="D3" s="11"/>
      <c r="E3" s="524">
        <v>2017</v>
      </c>
      <c r="F3" s="525"/>
      <c r="G3" s="525"/>
      <c r="H3" s="526"/>
      <c r="I3" s="527">
        <v>2017</v>
      </c>
      <c r="J3" s="528"/>
    </row>
    <row r="4" spans="1:10" ht="14.4" customHeight="1" thickBot="1" x14ac:dyDescent="0.35">
      <c r="A4" s="521"/>
      <c r="B4" s="522" t="s">
        <v>94</v>
      </c>
      <c r="C4" s="523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98" t="s">
        <v>341</v>
      </c>
      <c r="J4" s="499" t="s">
        <v>342</v>
      </c>
    </row>
    <row r="5" spans="1:10" ht="14.4" customHeight="1" x14ac:dyDescent="0.3">
      <c r="A5" s="221" t="str">
        <f>HYPERLINK("#'Léky Žádanky'!A1","Léky (Kč)")</f>
        <v>Léky (Kč)</v>
      </c>
      <c r="B5" s="31">
        <v>192.03399999999999</v>
      </c>
      <c r="C5" s="33">
        <v>401.99135000000007</v>
      </c>
      <c r="D5" s="12"/>
      <c r="E5" s="226">
        <v>139.81229000000002</v>
      </c>
      <c r="F5" s="32">
        <v>347.33333333333348</v>
      </c>
      <c r="G5" s="225">
        <f>E5-F5</f>
        <v>-207.52104333333347</v>
      </c>
      <c r="H5" s="231">
        <f>IF(F5&lt;0.00000001,"",E5/F5)</f>
        <v>0.40253058541266784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201.73854</v>
      </c>
      <c r="C6" s="35">
        <v>366.42846999999995</v>
      </c>
      <c r="D6" s="12"/>
      <c r="E6" s="227">
        <v>650.78781000000004</v>
      </c>
      <c r="F6" s="34">
        <v>528.29092463839572</v>
      </c>
      <c r="G6" s="228">
        <f>E6-F6</f>
        <v>122.49688536160431</v>
      </c>
      <c r="H6" s="232">
        <f>IF(F6&lt;0.00000001,"",E6/F6)</f>
        <v>1.2318739157698968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4171.2943900000037</v>
      </c>
      <c r="C7" s="35">
        <v>4362.80681</v>
      </c>
      <c r="D7" s="12"/>
      <c r="E7" s="227">
        <v>5095.8871100000006</v>
      </c>
      <c r="F7" s="34">
        <v>4655.3333333333339</v>
      </c>
      <c r="G7" s="228">
        <f>E7-F7</f>
        <v>440.55377666666664</v>
      </c>
      <c r="H7" s="232">
        <f>IF(F7&lt;0.00000001,"",E7/F7)</f>
        <v>1.0946342066447086</v>
      </c>
    </row>
    <row r="8" spans="1:10" ht="14.4" customHeight="1" thickBot="1" x14ac:dyDescent="0.35">
      <c r="A8" s="1" t="s">
        <v>97</v>
      </c>
      <c r="B8" s="15">
        <v>1367.4345700000047</v>
      </c>
      <c r="C8" s="37">
        <v>1561.9678100000001</v>
      </c>
      <c r="D8" s="12"/>
      <c r="E8" s="229">
        <v>1957.1074999999989</v>
      </c>
      <c r="F8" s="36">
        <v>1404.068135876264</v>
      </c>
      <c r="G8" s="230">
        <f>E8-F8</f>
        <v>553.03936412373491</v>
      </c>
      <c r="H8" s="233">
        <f>IF(F8&lt;0.00000001,"",E8/F8)</f>
        <v>1.3938835658987367</v>
      </c>
    </row>
    <row r="9" spans="1:10" ht="14.4" customHeight="1" thickBot="1" x14ac:dyDescent="0.35">
      <c r="A9" s="2" t="s">
        <v>98</v>
      </c>
      <c r="B9" s="3">
        <v>5932.5015000000085</v>
      </c>
      <c r="C9" s="39">
        <v>6693.1944400000002</v>
      </c>
      <c r="D9" s="12"/>
      <c r="E9" s="3">
        <v>7843.5947100000003</v>
      </c>
      <c r="F9" s="38">
        <v>6935.0257271813271</v>
      </c>
      <c r="G9" s="38">
        <f>E9-F9</f>
        <v>908.56898281867325</v>
      </c>
      <c r="H9" s="234">
        <f>IF(F9&lt;0.00000001,"",E9/F9)</f>
        <v>1.1310116239738814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3432.4546000000014</v>
      </c>
      <c r="C11" s="33">
        <f>IF(ISERROR(VLOOKUP("Celkem:",'ZV Vykáz.-A'!A:H,5,0)),0,VLOOKUP("Celkem:",'ZV Vykáz.-A'!A:H,5,0)/1000)</f>
        <v>3804.1513300000001</v>
      </c>
      <c r="D11" s="12"/>
      <c r="E11" s="226">
        <f>IF(ISERROR(VLOOKUP("Celkem:",'ZV Vykáz.-A'!A:H,8,0)),0,VLOOKUP("Celkem:",'ZV Vykáz.-A'!A:H,8,0)/1000)</f>
        <v>3771.659799999999</v>
      </c>
      <c r="F11" s="32">
        <f>C11</f>
        <v>3804.1513300000001</v>
      </c>
      <c r="G11" s="225">
        <f>E11-F11</f>
        <v>-32.491530000001148</v>
      </c>
      <c r="H11" s="231">
        <f>IF(F11&lt;0.00000001,"",E11/F11)</f>
        <v>0.99145892810736291</v>
      </c>
      <c r="I11" s="225">
        <f>E11-B11</f>
        <v>339.2051999999976</v>
      </c>
      <c r="J11" s="231">
        <f>IF(B11&lt;0.00000001,"",E11/B11)</f>
        <v>1.0988229239798242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4442.4000000000005</v>
      </c>
      <c r="C12" s="37">
        <f>IF(ISERROR(VLOOKUP("Celkem",CaseMix!A:D,3,0)),0,VLOOKUP("Celkem",CaseMix!A:D,3,0)*30)</f>
        <v>6170.5199999999995</v>
      </c>
      <c r="D12" s="12"/>
      <c r="E12" s="229">
        <f>IF(ISERROR(VLOOKUP("Celkem",CaseMix!A:D,4,0)),0,VLOOKUP("Celkem",CaseMix!A:D,4,0)*30)</f>
        <v>6086.7000000000007</v>
      </c>
      <c r="F12" s="36">
        <f>C12</f>
        <v>6170.5199999999995</v>
      </c>
      <c r="G12" s="230">
        <f>E12-F12</f>
        <v>-83.819999999998799</v>
      </c>
      <c r="H12" s="233">
        <f>IF(F12&lt;0.00000001,"",E12/F12)</f>
        <v>0.9864160556970889</v>
      </c>
      <c r="I12" s="230">
        <f>E12-B12</f>
        <v>1644.3000000000002</v>
      </c>
      <c r="J12" s="233">
        <f>IF(B12&lt;0.00000001,"",E12/B12)</f>
        <v>1.3701377633711507</v>
      </c>
    </row>
    <row r="13" spans="1:10" ht="14.4" customHeight="1" thickBot="1" x14ac:dyDescent="0.35">
      <c r="A13" s="4" t="s">
        <v>101</v>
      </c>
      <c r="B13" s="9">
        <f>SUM(B11:B12)</f>
        <v>7874.8546000000024</v>
      </c>
      <c r="C13" s="41">
        <f>SUM(C11:C12)</f>
        <v>9974.6713299999992</v>
      </c>
      <c r="D13" s="12"/>
      <c r="E13" s="9">
        <f>SUM(E11:E12)</f>
        <v>9858.3598000000002</v>
      </c>
      <c r="F13" s="40">
        <f>SUM(F11:F12)</f>
        <v>9974.6713299999992</v>
      </c>
      <c r="G13" s="40">
        <f>E13-F13</f>
        <v>-116.31152999999904</v>
      </c>
      <c r="H13" s="235">
        <f>IF(F13&lt;0.00000001,"",E13/F13)</f>
        <v>0.9883393120282391</v>
      </c>
      <c r="I13" s="40">
        <f>SUM(I11:I12)</f>
        <v>1983.5051999999978</v>
      </c>
      <c r="J13" s="235">
        <f>IF(B13&lt;0.00000001,"",E13/B13)</f>
        <v>1.2518783267439626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1.3274087836303103</v>
      </c>
      <c r="C15" s="43">
        <f>IF(C9=0,"",C13/C9)</f>
        <v>1.4902706651384834</v>
      </c>
      <c r="D15" s="12"/>
      <c r="E15" s="10">
        <f>IF(E9=0,"",E13/E9)</f>
        <v>1.256867567039297</v>
      </c>
      <c r="F15" s="42">
        <f>IF(F9=0,"",F13/F9)</f>
        <v>1.4383034356895035</v>
      </c>
      <c r="G15" s="42">
        <f>IF(ISERROR(F15-E15),"",E15-F15)</f>
        <v>-0.18143586865020644</v>
      </c>
      <c r="H15" s="236">
        <f>IF(ISERROR(F15-E15),"",IF(F15&lt;0.00000001,"",E15/F15))</f>
        <v>0.87385424789503574</v>
      </c>
    </row>
    <row r="17" spans="1:8" ht="14.4" customHeight="1" x14ac:dyDescent="0.3">
      <c r="A17" s="222" t="s">
        <v>202</v>
      </c>
    </row>
    <row r="18" spans="1:8" ht="14.4" customHeight="1" x14ac:dyDescent="0.3">
      <c r="A18" s="429" t="s">
        <v>243</v>
      </c>
      <c r="B18" s="430"/>
      <c r="C18" s="430"/>
      <c r="D18" s="430"/>
      <c r="E18" s="430"/>
      <c r="F18" s="430"/>
      <c r="G18" s="430"/>
      <c r="H18" s="430"/>
    </row>
    <row r="19" spans="1:8" x14ac:dyDescent="0.3">
      <c r="A19" s="428" t="s">
        <v>242</v>
      </c>
      <c r="B19" s="430"/>
      <c r="C19" s="430"/>
      <c r="D19" s="430"/>
      <c r="E19" s="430"/>
      <c r="F19" s="430"/>
      <c r="G19" s="430"/>
      <c r="H19" s="430"/>
    </row>
    <row r="20" spans="1:8" ht="14.4" customHeight="1" x14ac:dyDescent="0.3">
      <c r="A20" s="223" t="s">
        <v>292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340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0" t="s">
        <v>158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14.4" customHeight="1" thickBot="1" x14ac:dyDescent="0.35">
      <c r="A2" s="374" t="s">
        <v>353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100642</v>
      </c>
      <c r="C3" s="344">
        <f t="shared" ref="C3:L3" si="0">SUBTOTAL(9,C6:C1048576)</f>
        <v>3.2477670648419599</v>
      </c>
      <c r="D3" s="344">
        <f t="shared" si="0"/>
        <v>209344</v>
      </c>
      <c r="E3" s="344">
        <f t="shared" si="0"/>
        <v>7</v>
      </c>
      <c r="F3" s="344">
        <f t="shared" si="0"/>
        <v>164455</v>
      </c>
      <c r="G3" s="347">
        <f>IF(D3&lt;&gt;0,F3/D3,"")</f>
        <v>0.78557302812595542</v>
      </c>
      <c r="H3" s="343">
        <f t="shared" si="0"/>
        <v>17035.7</v>
      </c>
      <c r="I3" s="344">
        <f t="shared" si="0"/>
        <v>2.248974687717912</v>
      </c>
      <c r="J3" s="344">
        <f t="shared" si="0"/>
        <v>11759.4</v>
      </c>
      <c r="K3" s="344">
        <f t="shared" si="0"/>
        <v>2</v>
      </c>
      <c r="L3" s="344">
        <f t="shared" si="0"/>
        <v>11852.35</v>
      </c>
      <c r="M3" s="345">
        <f>IF(J3&lt;&gt;0,L3/J3,"")</f>
        <v>1.0079043148459956</v>
      </c>
    </row>
    <row r="4" spans="1:13" ht="14.4" customHeight="1" x14ac:dyDescent="0.3">
      <c r="A4" s="658" t="s">
        <v>118</v>
      </c>
      <c r="B4" s="594" t="s">
        <v>123</v>
      </c>
      <c r="C4" s="595"/>
      <c r="D4" s="595"/>
      <c r="E4" s="595"/>
      <c r="F4" s="595"/>
      <c r="G4" s="597"/>
      <c r="H4" s="594" t="s">
        <v>124</v>
      </c>
      <c r="I4" s="595"/>
      <c r="J4" s="595"/>
      <c r="K4" s="595"/>
      <c r="L4" s="595"/>
      <c r="M4" s="597"/>
    </row>
    <row r="5" spans="1:13" s="330" customFormat="1" ht="14.4" customHeight="1" thickBot="1" x14ac:dyDescent="0.35">
      <c r="A5" s="996"/>
      <c r="B5" s="997">
        <v>2015</v>
      </c>
      <c r="C5" s="998"/>
      <c r="D5" s="998">
        <v>2016</v>
      </c>
      <c r="E5" s="998"/>
      <c r="F5" s="998">
        <v>2017</v>
      </c>
      <c r="G5" s="900" t="s">
        <v>2</v>
      </c>
      <c r="H5" s="997">
        <v>2015</v>
      </c>
      <c r="I5" s="998"/>
      <c r="J5" s="998">
        <v>2016</v>
      </c>
      <c r="K5" s="998"/>
      <c r="L5" s="998">
        <v>2017</v>
      </c>
      <c r="M5" s="900" t="s">
        <v>2</v>
      </c>
    </row>
    <row r="6" spans="1:13" ht="14.4" customHeight="1" x14ac:dyDescent="0.3">
      <c r="A6" s="818" t="s">
        <v>2436</v>
      </c>
      <c r="B6" s="882">
        <v>14340</v>
      </c>
      <c r="C6" s="787">
        <v>0.49427822969805596</v>
      </c>
      <c r="D6" s="882">
        <v>29012</v>
      </c>
      <c r="E6" s="787">
        <v>1</v>
      </c>
      <c r="F6" s="882">
        <v>14507</v>
      </c>
      <c r="G6" s="792">
        <v>0.5000344684957948</v>
      </c>
      <c r="H6" s="882">
        <v>15750.27</v>
      </c>
      <c r="I6" s="787">
        <v>1.8565943923559132</v>
      </c>
      <c r="J6" s="882">
        <v>8483.42</v>
      </c>
      <c r="K6" s="787">
        <v>1</v>
      </c>
      <c r="L6" s="882">
        <v>8054.01</v>
      </c>
      <c r="M6" s="231">
        <v>0.94938244245834813</v>
      </c>
    </row>
    <row r="7" spans="1:13" ht="14.4" customHeight="1" x14ac:dyDescent="0.3">
      <c r="A7" s="819" t="s">
        <v>2437</v>
      </c>
      <c r="B7" s="884">
        <v>3095</v>
      </c>
      <c r="C7" s="794">
        <v>0.13123860407920959</v>
      </c>
      <c r="D7" s="884">
        <v>23583</v>
      </c>
      <c r="E7" s="794">
        <v>1</v>
      </c>
      <c r="F7" s="884">
        <v>11661</v>
      </c>
      <c r="G7" s="799">
        <v>0.4944663528813128</v>
      </c>
      <c r="H7" s="884"/>
      <c r="I7" s="794"/>
      <c r="J7" s="884"/>
      <c r="K7" s="794"/>
      <c r="L7" s="884"/>
      <c r="M7" s="800"/>
    </row>
    <row r="8" spans="1:13" ht="14.4" customHeight="1" x14ac:dyDescent="0.3">
      <c r="A8" s="819" t="s">
        <v>2438</v>
      </c>
      <c r="B8" s="884">
        <v>8821</v>
      </c>
      <c r="C8" s="794">
        <v>0.37263433592429873</v>
      </c>
      <c r="D8" s="884">
        <v>23672</v>
      </c>
      <c r="E8" s="794">
        <v>1</v>
      </c>
      <c r="F8" s="884">
        <v>18946</v>
      </c>
      <c r="G8" s="799">
        <v>0.80035484961135517</v>
      </c>
      <c r="H8" s="884"/>
      <c r="I8" s="794"/>
      <c r="J8" s="884"/>
      <c r="K8" s="794"/>
      <c r="L8" s="884"/>
      <c r="M8" s="800"/>
    </row>
    <row r="9" spans="1:13" ht="14.4" customHeight="1" x14ac:dyDescent="0.3">
      <c r="A9" s="819" t="s">
        <v>2439</v>
      </c>
      <c r="B9" s="884">
        <v>28475</v>
      </c>
      <c r="C9" s="794">
        <v>0.9486607142857143</v>
      </c>
      <c r="D9" s="884">
        <v>30016</v>
      </c>
      <c r="E9" s="794">
        <v>1</v>
      </c>
      <c r="F9" s="884">
        <v>18007</v>
      </c>
      <c r="G9" s="799">
        <v>0.59991337953091683</v>
      </c>
      <c r="H9" s="884">
        <v>1285.43</v>
      </c>
      <c r="I9" s="794">
        <v>0.39238029536199864</v>
      </c>
      <c r="J9" s="884">
        <v>3275.9799999999996</v>
      </c>
      <c r="K9" s="794">
        <v>1</v>
      </c>
      <c r="L9" s="884">
        <v>3798.3399999999997</v>
      </c>
      <c r="M9" s="800">
        <v>1.1594515229030702</v>
      </c>
    </row>
    <row r="10" spans="1:13" ht="14.4" customHeight="1" x14ac:dyDescent="0.3">
      <c r="A10" s="819" t="s">
        <v>2440</v>
      </c>
      <c r="B10" s="884">
        <v>2547</v>
      </c>
      <c r="C10" s="794">
        <v>0.29081982187714089</v>
      </c>
      <c r="D10" s="884">
        <v>8758</v>
      </c>
      <c r="E10" s="794">
        <v>1</v>
      </c>
      <c r="F10" s="884">
        <v>26498</v>
      </c>
      <c r="G10" s="799">
        <v>3.0255766156656771</v>
      </c>
      <c r="H10" s="884"/>
      <c r="I10" s="794"/>
      <c r="J10" s="884"/>
      <c r="K10" s="794"/>
      <c r="L10" s="884"/>
      <c r="M10" s="800"/>
    </row>
    <row r="11" spans="1:13" ht="14.4" customHeight="1" x14ac:dyDescent="0.3">
      <c r="A11" s="819" t="s">
        <v>2441</v>
      </c>
      <c r="B11" s="884">
        <v>33331</v>
      </c>
      <c r="C11" s="794">
        <v>0.43339357925806493</v>
      </c>
      <c r="D11" s="884">
        <v>76907</v>
      </c>
      <c r="E11" s="794">
        <v>1</v>
      </c>
      <c r="F11" s="884">
        <v>64096</v>
      </c>
      <c r="G11" s="799">
        <v>0.83342218523671452</v>
      </c>
      <c r="H11" s="884"/>
      <c r="I11" s="794"/>
      <c r="J11" s="884"/>
      <c r="K11" s="794"/>
      <c r="L11" s="884"/>
      <c r="M11" s="800"/>
    </row>
    <row r="12" spans="1:13" ht="14.4" customHeight="1" thickBot="1" x14ac:dyDescent="0.35">
      <c r="A12" s="888" t="s">
        <v>2442</v>
      </c>
      <c r="B12" s="886">
        <v>10033</v>
      </c>
      <c r="C12" s="802">
        <v>0.57674177971947571</v>
      </c>
      <c r="D12" s="886">
        <v>17396</v>
      </c>
      <c r="E12" s="802">
        <v>1</v>
      </c>
      <c r="F12" s="886">
        <v>10740</v>
      </c>
      <c r="G12" s="807">
        <v>0.61738330650724305</v>
      </c>
      <c r="H12" s="886"/>
      <c r="I12" s="802"/>
      <c r="J12" s="886"/>
      <c r="K12" s="802"/>
      <c r="L12" s="886"/>
      <c r="M12" s="80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2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0" t="s">
        <v>2695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ht="14.4" customHeight="1" thickBot="1" x14ac:dyDescent="0.35">
      <c r="A2" s="374" t="s">
        <v>353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979.63</v>
      </c>
      <c r="G3" s="211">
        <f t="shared" si="0"/>
        <v>117677.7</v>
      </c>
      <c r="H3" s="212"/>
      <c r="I3" s="212"/>
      <c r="J3" s="207">
        <f t="shared" si="0"/>
        <v>1144.8899999999999</v>
      </c>
      <c r="K3" s="211">
        <f t="shared" si="0"/>
        <v>221103.4</v>
      </c>
      <c r="L3" s="212"/>
      <c r="M3" s="212"/>
      <c r="N3" s="207">
        <f t="shared" si="0"/>
        <v>1226.2599999999998</v>
      </c>
      <c r="O3" s="211">
        <f t="shared" si="0"/>
        <v>176307.35</v>
      </c>
      <c r="P3" s="177">
        <f>IF(K3=0,"",O3/K3)</f>
        <v>0.79739773336818887</v>
      </c>
      <c r="Q3" s="209">
        <f>IF(N3=0,"",O3/N3)</f>
        <v>143.77648296446108</v>
      </c>
    </row>
    <row r="4" spans="1:17" ht="14.4" customHeight="1" x14ac:dyDescent="0.3">
      <c r="A4" s="602" t="s">
        <v>74</v>
      </c>
      <c r="B4" s="600" t="s">
        <v>119</v>
      </c>
      <c r="C4" s="602" t="s">
        <v>120</v>
      </c>
      <c r="D4" s="611" t="s">
        <v>90</v>
      </c>
      <c r="E4" s="603" t="s">
        <v>11</v>
      </c>
      <c r="F4" s="609">
        <v>2015</v>
      </c>
      <c r="G4" s="610"/>
      <c r="H4" s="210"/>
      <c r="I4" s="210"/>
      <c r="J4" s="609">
        <v>2016</v>
      </c>
      <c r="K4" s="610"/>
      <c r="L4" s="210"/>
      <c r="M4" s="210"/>
      <c r="N4" s="609">
        <v>2017</v>
      </c>
      <c r="O4" s="610"/>
      <c r="P4" s="612" t="s">
        <v>2</v>
      </c>
      <c r="Q4" s="601" t="s">
        <v>122</v>
      </c>
    </row>
    <row r="5" spans="1:17" ht="14.4" customHeight="1" thickBot="1" x14ac:dyDescent="0.35">
      <c r="A5" s="891"/>
      <c r="B5" s="889"/>
      <c r="C5" s="891"/>
      <c r="D5" s="901"/>
      <c r="E5" s="893"/>
      <c r="F5" s="902" t="s">
        <v>91</v>
      </c>
      <c r="G5" s="903" t="s">
        <v>14</v>
      </c>
      <c r="H5" s="904"/>
      <c r="I5" s="904"/>
      <c r="J5" s="902" t="s">
        <v>91</v>
      </c>
      <c r="K5" s="903" t="s">
        <v>14</v>
      </c>
      <c r="L5" s="904"/>
      <c r="M5" s="904"/>
      <c r="N5" s="902" t="s">
        <v>91</v>
      </c>
      <c r="O5" s="903" t="s">
        <v>14</v>
      </c>
      <c r="P5" s="905"/>
      <c r="Q5" s="898"/>
    </row>
    <row r="6" spans="1:17" ht="14.4" customHeight="1" x14ac:dyDescent="0.3">
      <c r="A6" s="786" t="s">
        <v>2443</v>
      </c>
      <c r="B6" s="787" t="s">
        <v>2444</v>
      </c>
      <c r="C6" s="787" t="s">
        <v>2014</v>
      </c>
      <c r="D6" s="787" t="s">
        <v>2445</v>
      </c>
      <c r="E6" s="787" t="s">
        <v>2446</v>
      </c>
      <c r="F6" s="225"/>
      <c r="G6" s="225"/>
      <c r="H6" s="225"/>
      <c r="I6" s="225"/>
      <c r="J6" s="225">
        <v>0.25</v>
      </c>
      <c r="K6" s="225">
        <v>502.41</v>
      </c>
      <c r="L6" s="225">
        <v>1</v>
      </c>
      <c r="M6" s="225">
        <v>2009.64</v>
      </c>
      <c r="N6" s="225"/>
      <c r="O6" s="225"/>
      <c r="P6" s="792"/>
      <c r="Q6" s="810"/>
    </row>
    <row r="7" spans="1:17" ht="14.4" customHeight="1" x14ac:dyDescent="0.3">
      <c r="A7" s="793" t="s">
        <v>2443</v>
      </c>
      <c r="B7" s="794" t="s">
        <v>2444</v>
      </c>
      <c r="C7" s="794" t="s">
        <v>2014</v>
      </c>
      <c r="D7" s="794" t="s">
        <v>2447</v>
      </c>
      <c r="E7" s="794" t="s">
        <v>2448</v>
      </c>
      <c r="F7" s="811">
        <v>0.45</v>
      </c>
      <c r="G7" s="811">
        <v>796.86</v>
      </c>
      <c r="H7" s="811">
        <v>1.2857142857142858</v>
      </c>
      <c r="I7" s="811">
        <v>1770.8</v>
      </c>
      <c r="J7" s="811">
        <v>0.35</v>
      </c>
      <c r="K7" s="811">
        <v>619.78</v>
      </c>
      <c r="L7" s="811">
        <v>1</v>
      </c>
      <c r="M7" s="811">
        <v>1770.8</v>
      </c>
      <c r="N7" s="811">
        <v>0.5</v>
      </c>
      <c r="O7" s="811">
        <v>909.52</v>
      </c>
      <c r="P7" s="799">
        <v>1.4674884636483914</v>
      </c>
      <c r="Q7" s="812">
        <v>1819.04</v>
      </c>
    </row>
    <row r="8" spans="1:17" ht="14.4" customHeight="1" x14ac:dyDescent="0.3">
      <c r="A8" s="793" t="s">
        <v>2443</v>
      </c>
      <c r="B8" s="794" t="s">
        <v>2444</v>
      </c>
      <c r="C8" s="794" t="s">
        <v>2014</v>
      </c>
      <c r="D8" s="794" t="s">
        <v>2449</v>
      </c>
      <c r="E8" s="794" t="s">
        <v>2450</v>
      </c>
      <c r="F8" s="811">
        <v>0.05</v>
      </c>
      <c r="G8" s="811">
        <v>45.19</v>
      </c>
      <c r="H8" s="811"/>
      <c r="I8" s="811">
        <v>903.8</v>
      </c>
      <c r="J8" s="811"/>
      <c r="K8" s="811"/>
      <c r="L8" s="811"/>
      <c r="M8" s="811"/>
      <c r="N8" s="811">
        <v>0.05</v>
      </c>
      <c r="O8" s="811">
        <v>45.19</v>
      </c>
      <c r="P8" s="799"/>
      <c r="Q8" s="812">
        <v>903.8</v>
      </c>
    </row>
    <row r="9" spans="1:17" ht="14.4" customHeight="1" x14ac:dyDescent="0.3">
      <c r="A9" s="793" t="s">
        <v>2443</v>
      </c>
      <c r="B9" s="794" t="s">
        <v>2444</v>
      </c>
      <c r="C9" s="794" t="s">
        <v>2109</v>
      </c>
      <c r="D9" s="794" t="s">
        <v>2451</v>
      </c>
      <c r="E9" s="794" t="s">
        <v>2452</v>
      </c>
      <c r="F9" s="811">
        <v>418</v>
      </c>
      <c r="G9" s="811">
        <v>14023.9</v>
      </c>
      <c r="H9" s="811">
        <v>1.9051028156979202</v>
      </c>
      <c r="I9" s="811">
        <v>33.549999999999997</v>
      </c>
      <c r="J9" s="811">
        <v>223</v>
      </c>
      <c r="K9" s="811">
        <v>7361.23</v>
      </c>
      <c r="L9" s="811">
        <v>1</v>
      </c>
      <c r="M9" s="811">
        <v>33.01</v>
      </c>
      <c r="N9" s="811">
        <v>215</v>
      </c>
      <c r="O9" s="811">
        <v>7099.3</v>
      </c>
      <c r="P9" s="799">
        <v>0.96441763129259661</v>
      </c>
      <c r="Q9" s="812">
        <v>33.020000000000003</v>
      </c>
    </row>
    <row r="10" spans="1:17" ht="14.4" customHeight="1" x14ac:dyDescent="0.3">
      <c r="A10" s="793" t="s">
        <v>2443</v>
      </c>
      <c r="B10" s="794" t="s">
        <v>2444</v>
      </c>
      <c r="C10" s="794" t="s">
        <v>2122</v>
      </c>
      <c r="D10" s="794" t="s">
        <v>2453</v>
      </c>
      <c r="E10" s="794" t="s">
        <v>2454</v>
      </c>
      <c r="F10" s="811">
        <v>1</v>
      </c>
      <c r="G10" s="811">
        <v>884.32</v>
      </c>
      <c r="H10" s="811"/>
      <c r="I10" s="811">
        <v>884.32</v>
      </c>
      <c r="J10" s="811"/>
      <c r="K10" s="811"/>
      <c r="L10" s="811"/>
      <c r="M10" s="811"/>
      <c r="N10" s="811"/>
      <c r="O10" s="811"/>
      <c r="P10" s="799"/>
      <c r="Q10" s="812"/>
    </row>
    <row r="11" spans="1:17" ht="14.4" customHeight="1" x14ac:dyDescent="0.3">
      <c r="A11" s="793" t="s">
        <v>2443</v>
      </c>
      <c r="B11" s="794" t="s">
        <v>2444</v>
      </c>
      <c r="C11" s="794" t="s">
        <v>1924</v>
      </c>
      <c r="D11" s="794" t="s">
        <v>2455</v>
      </c>
      <c r="E11" s="794" t="s">
        <v>2456</v>
      </c>
      <c r="F11" s="811">
        <v>1</v>
      </c>
      <c r="G11" s="811">
        <v>14340</v>
      </c>
      <c r="H11" s="811">
        <v>0.49427822969805596</v>
      </c>
      <c r="I11" s="811">
        <v>14340</v>
      </c>
      <c r="J11" s="811">
        <v>2</v>
      </c>
      <c r="K11" s="811">
        <v>29012</v>
      </c>
      <c r="L11" s="811">
        <v>1</v>
      </c>
      <c r="M11" s="811">
        <v>14506</v>
      </c>
      <c r="N11" s="811">
        <v>1</v>
      </c>
      <c r="O11" s="811">
        <v>14507</v>
      </c>
      <c r="P11" s="799">
        <v>0.5000344684957948</v>
      </c>
      <c r="Q11" s="812">
        <v>14507</v>
      </c>
    </row>
    <row r="12" spans="1:17" ht="14.4" customHeight="1" x14ac:dyDescent="0.3">
      <c r="A12" s="793" t="s">
        <v>2457</v>
      </c>
      <c r="B12" s="794" t="s">
        <v>2458</v>
      </c>
      <c r="C12" s="794" t="s">
        <v>1924</v>
      </c>
      <c r="D12" s="794" t="s">
        <v>2459</v>
      </c>
      <c r="E12" s="794" t="s">
        <v>2460</v>
      </c>
      <c r="F12" s="811"/>
      <c r="G12" s="811"/>
      <c r="H12" s="811"/>
      <c r="I12" s="811"/>
      <c r="J12" s="811">
        <v>1</v>
      </c>
      <c r="K12" s="811">
        <v>314</v>
      </c>
      <c r="L12" s="811">
        <v>1</v>
      </c>
      <c r="M12" s="811">
        <v>314</v>
      </c>
      <c r="N12" s="811"/>
      <c r="O12" s="811"/>
      <c r="P12" s="799"/>
      <c r="Q12" s="812"/>
    </row>
    <row r="13" spans="1:17" ht="14.4" customHeight="1" x14ac:dyDescent="0.3">
      <c r="A13" s="793" t="s">
        <v>2457</v>
      </c>
      <c r="B13" s="794" t="s">
        <v>2458</v>
      </c>
      <c r="C13" s="794" t="s">
        <v>1924</v>
      </c>
      <c r="D13" s="794" t="s">
        <v>2461</v>
      </c>
      <c r="E13" s="794" t="s">
        <v>2462</v>
      </c>
      <c r="F13" s="811"/>
      <c r="G13" s="811"/>
      <c r="H13" s="811"/>
      <c r="I13" s="811"/>
      <c r="J13" s="811">
        <v>1</v>
      </c>
      <c r="K13" s="811">
        <v>10372</v>
      </c>
      <c r="L13" s="811">
        <v>1</v>
      </c>
      <c r="M13" s="811">
        <v>10372</v>
      </c>
      <c r="N13" s="811"/>
      <c r="O13" s="811"/>
      <c r="P13" s="799"/>
      <c r="Q13" s="812"/>
    </row>
    <row r="14" spans="1:17" ht="14.4" customHeight="1" x14ac:dyDescent="0.3">
      <c r="A14" s="793" t="s">
        <v>2457</v>
      </c>
      <c r="B14" s="794" t="s">
        <v>2463</v>
      </c>
      <c r="C14" s="794" t="s">
        <v>1924</v>
      </c>
      <c r="D14" s="794" t="s">
        <v>2464</v>
      </c>
      <c r="E14" s="794" t="s">
        <v>2465</v>
      </c>
      <c r="F14" s="811"/>
      <c r="G14" s="811"/>
      <c r="H14" s="811"/>
      <c r="I14" s="811"/>
      <c r="J14" s="811">
        <v>1</v>
      </c>
      <c r="K14" s="811">
        <v>354</v>
      </c>
      <c r="L14" s="811">
        <v>1</v>
      </c>
      <c r="M14" s="811">
        <v>354</v>
      </c>
      <c r="N14" s="811">
        <v>9</v>
      </c>
      <c r="O14" s="811">
        <v>3186</v>
      </c>
      <c r="P14" s="799">
        <v>9</v>
      </c>
      <c r="Q14" s="812">
        <v>354</v>
      </c>
    </row>
    <row r="15" spans="1:17" ht="14.4" customHeight="1" x14ac:dyDescent="0.3">
      <c r="A15" s="793" t="s">
        <v>2457</v>
      </c>
      <c r="B15" s="794" t="s">
        <v>2463</v>
      </c>
      <c r="C15" s="794" t="s">
        <v>1924</v>
      </c>
      <c r="D15" s="794" t="s">
        <v>2466</v>
      </c>
      <c r="E15" s="794" t="s">
        <v>2467</v>
      </c>
      <c r="F15" s="811">
        <v>13</v>
      </c>
      <c r="G15" s="811">
        <v>845</v>
      </c>
      <c r="H15" s="811">
        <v>0.5</v>
      </c>
      <c r="I15" s="811">
        <v>65</v>
      </c>
      <c r="J15" s="811">
        <v>26</v>
      </c>
      <c r="K15" s="811">
        <v>1690</v>
      </c>
      <c r="L15" s="811">
        <v>1</v>
      </c>
      <c r="M15" s="811">
        <v>65</v>
      </c>
      <c r="N15" s="811">
        <v>31</v>
      </c>
      <c r="O15" s="811">
        <v>2015</v>
      </c>
      <c r="P15" s="799">
        <v>1.1923076923076923</v>
      </c>
      <c r="Q15" s="812">
        <v>65</v>
      </c>
    </row>
    <row r="16" spans="1:17" ht="14.4" customHeight="1" x14ac:dyDescent="0.3">
      <c r="A16" s="793" t="s">
        <v>2457</v>
      </c>
      <c r="B16" s="794" t="s">
        <v>2463</v>
      </c>
      <c r="C16" s="794" t="s">
        <v>1924</v>
      </c>
      <c r="D16" s="794" t="s">
        <v>2468</v>
      </c>
      <c r="E16" s="794" t="s">
        <v>2469</v>
      </c>
      <c r="F16" s="811"/>
      <c r="G16" s="811"/>
      <c r="H16" s="811"/>
      <c r="I16" s="811"/>
      <c r="J16" s="811">
        <v>5</v>
      </c>
      <c r="K16" s="811">
        <v>2960</v>
      </c>
      <c r="L16" s="811">
        <v>1</v>
      </c>
      <c r="M16" s="811">
        <v>592</v>
      </c>
      <c r="N16" s="811"/>
      <c r="O16" s="811"/>
      <c r="P16" s="799"/>
      <c r="Q16" s="812"/>
    </row>
    <row r="17" spans="1:17" ht="14.4" customHeight="1" x14ac:dyDescent="0.3">
      <c r="A17" s="793" t="s">
        <v>2457</v>
      </c>
      <c r="B17" s="794" t="s">
        <v>2463</v>
      </c>
      <c r="C17" s="794" t="s">
        <v>1924</v>
      </c>
      <c r="D17" s="794" t="s">
        <v>2470</v>
      </c>
      <c r="E17" s="794" t="s">
        <v>2471</v>
      </c>
      <c r="F17" s="811">
        <v>1</v>
      </c>
      <c r="G17" s="811">
        <v>24</v>
      </c>
      <c r="H17" s="811"/>
      <c r="I17" s="811">
        <v>24</v>
      </c>
      <c r="J17" s="811"/>
      <c r="K17" s="811"/>
      <c r="L17" s="811"/>
      <c r="M17" s="811"/>
      <c r="N17" s="811"/>
      <c r="O17" s="811"/>
      <c r="P17" s="799"/>
      <c r="Q17" s="812"/>
    </row>
    <row r="18" spans="1:17" ht="14.4" customHeight="1" x14ac:dyDescent="0.3">
      <c r="A18" s="793" t="s">
        <v>2457</v>
      </c>
      <c r="B18" s="794" t="s">
        <v>2463</v>
      </c>
      <c r="C18" s="794" t="s">
        <v>1924</v>
      </c>
      <c r="D18" s="794" t="s">
        <v>2472</v>
      </c>
      <c r="E18" s="794" t="s">
        <v>2473</v>
      </c>
      <c r="F18" s="811">
        <v>28</v>
      </c>
      <c r="G18" s="811">
        <v>2156</v>
      </c>
      <c r="H18" s="811">
        <v>0.875</v>
      </c>
      <c r="I18" s="811">
        <v>77</v>
      </c>
      <c r="J18" s="811">
        <v>32</v>
      </c>
      <c r="K18" s="811">
        <v>2464</v>
      </c>
      <c r="L18" s="811">
        <v>1</v>
      </c>
      <c r="M18" s="811">
        <v>77</v>
      </c>
      <c r="N18" s="811">
        <v>70</v>
      </c>
      <c r="O18" s="811">
        <v>5390</v>
      </c>
      <c r="P18" s="799">
        <v>2.1875</v>
      </c>
      <c r="Q18" s="812">
        <v>77</v>
      </c>
    </row>
    <row r="19" spans="1:17" ht="14.4" customHeight="1" x14ac:dyDescent="0.3">
      <c r="A19" s="793" t="s">
        <v>2457</v>
      </c>
      <c r="B19" s="794" t="s">
        <v>2463</v>
      </c>
      <c r="C19" s="794" t="s">
        <v>1924</v>
      </c>
      <c r="D19" s="794" t="s">
        <v>2474</v>
      </c>
      <c r="E19" s="794" t="s">
        <v>2475</v>
      </c>
      <c r="F19" s="811">
        <v>2</v>
      </c>
      <c r="G19" s="811">
        <v>46</v>
      </c>
      <c r="H19" s="811">
        <v>0.63888888888888884</v>
      </c>
      <c r="I19" s="811">
        <v>23</v>
      </c>
      <c r="J19" s="811">
        <v>3</v>
      </c>
      <c r="K19" s="811">
        <v>72</v>
      </c>
      <c r="L19" s="811">
        <v>1</v>
      </c>
      <c r="M19" s="811">
        <v>24</v>
      </c>
      <c r="N19" s="811">
        <v>2</v>
      </c>
      <c r="O19" s="811">
        <v>48</v>
      </c>
      <c r="P19" s="799">
        <v>0.66666666666666663</v>
      </c>
      <c r="Q19" s="812">
        <v>24</v>
      </c>
    </row>
    <row r="20" spans="1:17" ht="14.4" customHeight="1" x14ac:dyDescent="0.3">
      <c r="A20" s="793" t="s">
        <v>2457</v>
      </c>
      <c r="B20" s="794" t="s">
        <v>2463</v>
      </c>
      <c r="C20" s="794" t="s">
        <v>1924</v>
      </c>
      <c r="D20" s="794" t="s">
        <v>2476</v>
      </c>
      <c r="E20" s="794" t="s">
        <v>2477</v>
      </c>
      <c r="F20" s="811"/>
      <c r="G20" s="811"/>
      <c r="H20" s="811"/>
      <c r="I20" s="811"/>
      <c r="J20" s="811">
        <v>1</v>
      </c>
      <c r="K20" s="811">
        <v>66</v>
      </c>
      <c r="L20" s="811">
        <v>1</v>
      </c>
      <c r="M20" s="811">
        <v>66</v>
      </c>
      <c r="N20" s="811">
        <v>1</v>
      </c>
      <c r="O20" s="811">
        <v>66</v>
      </c>
      <c r="P20" s="799">
        <v>1</v>
      </c>
      <c r="Q20" s="812">
        <v>66</v>
      </c>
    </row>
    <row r="21" spans="1:17" ht="14.4" customHeight="1" x14ac:dyDescent="0.3">
      <c r="A21" s="793" t="s">
        <v>2457</v>
      </c>
      <c r="B21" s="794" t="s">
        <v>2463</v>
      </c>
      <c r="C21" s="794" t="s">
        <v>1924</v>
      </c>
      <c r="D21" s="794" t="s">
        <v>2478</v>
      </c>
      <c r="E21" s="794" t="s">
        <v>2479</v>
      </c>
      <c r="F21" s="811"/>
      <c r="G21" s="811"/>
      <c r="H21" s="811"/>
      <c r="I21" s="811"/>
      <c r="J21" s="811">
        <v>12</v>
      </c>
      <c r="K21" s="811">
        <v>4200</v>
      </c>
      <c r="L21" s="811">
        <v>1</v>
      </c>
      <c r="M21" s="811">
        <v>350</v>
      </c>
      <c r="N21" s="811"/>
      <c r="O21" s="811"/>
      <c r="P21" s="799"/>
      <c r="Q21" s="812"/>
    </row>
    <row r="22" spans="1:17" ht="14.4" customHeight="1" x14ac:dyDescent="0.3">
      <c r="A22" s="793" t="s">
        <v>2457</v>
      </c>
      <c r="B22" s="794" t="s">
        <v>2463</v>
      </c>
      <c r="C22" s="794" t="s">
        <v>1924</v>
      </c>
      <c r="D22" s="794" t="s">
        <v>2480</v>
      </c>
      <c r="E22" s="794" t="s">
        <v>2481</v>
      </c>
      <c r="F22" s="811">
        <v>1</v>
      </c>
      <c r="G22" s="811">
        <v>24</v>
      </c>
      <c r="H22" s="811">
        <v>0.32</v>
      </c>
      <c r="I22" s="811">
        <v>24</v>
      </c>
      <c r="J22" s="811">
        <v>3</v>
      </c>
      <c r="K22" s="811">
        <v>75</v>
      </c>
      <c r="L22" s="811">
        <v>1</v>
      </c>
      <c r="M22" s="811">
        <v>25</v>
      </c>
      <c r="N22" s="811">
        <v>2</v>
      </c>
      <c r="O22" s="811">
        <v>50</v>
      </c>
      <c r="P22" s="799">
        <v>0.66666666666666663</v>
      </c>
      <c r="Q22" s="812">
        <v>25</v>
      </c>
    </row>
    <row r="23" spans="1:17" ht="14.4" customHeight="1" x14ac:dyDescent="0.3">
      <c r="A23" s="793" t="s">
        <v>2457</v>
      </c>
      <c r="B23" s="794" t="s">
        <v>2463</v>
      </c>
      <c r="C23" s="794" t="s">
        <v>1924</v>
      </c>
      <c r="D23" s="794" t="s">
        <v>2482</v>
      </c>
      <c r="E23" s="794" t="s">
        <v>2483</v>
      </c>
      <c r="F23" s="811"/>
      <c r="G23" s="811"/>
      <c r="H23" s="811"/>
      <c r="I23" s="811"/>
      <c r="J23" s="811"/>
      <c r="K23" s="811"/>
      <c r="L23" s="811"/>
      <c r="M23" s="811"/>
      <c r="N23" s="811">
        <v>1</v>
      </c>
      <c r="O23" s="811">
        <v>181</v>
      </c>
      <c r="P23" s="799"/>
      <c r="Q23" s="812">
        <v>181</v>
      </c>
    </row>
    <row r="24" spans="1:17" ht="14.4" customHeight="1" x14ac:dyDescent="0.3">
      <c r="A24" s="793" t="s">
        <v>2457</v>
      </c>
      <c r="B24" s="794" t="s">
        <v>2463</v>
      </c>
      <c r="C24" s="794" t="s">
        <v>1924</v>
      </c>
      <c r="D24" s="794" t="s">
        <v>2484</v>
      </c>
      <c r="E24" s="794" t="s">
        <v>2485</v>
      </c>
      <c r="F24" s="811"/>
      <c r="G24" s="811"/>
      <c r="H24" s="811"/>
      <c r="I24" s="811"/>
      <c r="J24" s="811">
        <v>4</v>
      </c>
      <c r="K24" s="811">
        <v>1016</v>
      </c>
      <c r="L24" s="811">
        <v>1</v>
      </c>
      <c r="M24" s="811">
        <v>254</v>
      </c>
      <c r="N24" s="811">
        <v>2</v>
      </c>
      <c r="O24" s="811">
        <v>508</v>
      </c>
      <c r="P24" s="799">
        <v>0.5</v>
      </c>
      <c r="Q24" s="812">
        <v>254</v>
      </c>
    </row>
    <row r="25" spans="1:17" ht="14.4" customHeight="1" x14ac:dyDescent="0.3">
      <c r="A25" s="793" t="s">
        <v>2457</v>
      </c>
      <c r="B25" s="794" t="s">
        <v>2463</v>
      </c>
      <c r="C25" s="794" t="s">
        <v>1924</v>
      </c>
      <c r="D25" s="794" t="s">
        <v>2486</v>
      </c>
      <c r="E25" s="794" t="s">
        <v>2487</v>
      </c>
      <c r="F25" s="811"/>
      <c r="G25" s="811"/>
      <c r="H25" s="811"/>
      <c r="I25" s="811"/>
      <c r="J25" s="811"/>
      <c r="K25" s="811"/>
      <c r="L25" s="811"/>
      <c r="M25" s="811"/>
      <c r="N25" s="811">
        <v>1</v>
      </c>
      <c r="O25" s="811">
        <v>217</v>
      </c>
      <c r="P25" s="799"/>
      <c r="Q25" s="812">
        <v>217</v>
      </c>
    </row>
    <row r="26" spans="1:17" ht="14.4" customHeight="1" x14ac:dyDescent="0.3">
      <c r="A26" s="793" t="s">
        <v>2488</v>
      </c>
      <c r="B26" s="794" t="s">
        <v>2489</v>
      </c>
      <c r="C26" s="794" t="s">
        <v>1924</v>
      </c>
      <c r="D26" s="794" t="s">
        <v>2490</v>
      </c>
      <c r="E26" s="794" t="s">
        <v>2491</v>
      </c>
      <c r="F26" s="811">
        <v>13</v>
      </c>
      <c r="G26" s="811">
        <v>351</v>
      </c>
      <c r="H26" s="811">
        <v>0.8125</v>
      </c>
      <c r="I26" s="811">
        <v>27</v>
      </c>
      <c r="J26" s="811">
        <v>16</v>
      </c>
      <c r="K26" s="811">
        <v>432</v>
      </c>
      <c r="L26" s="811">
        <v>1</v>
      </c>
      <c r="M26" s="811">
        <v>27</v>
      </c>
      <c r="N26" s="811">
        <v>19</v>
      </c>
      <c r="O26" s="811">
        <v>513</v>
      </c>
      <c r="P26" s="799">
        <v>1.1875</v>
      </c>
      <c r="Q26" s="812">
        <v>27</v>
      </c>
    </row>
    <row r="27" spans="1:17" ht="14.4" customHeight="1" x14ac:dyDescent="0.3">
      <c r="A27" s="793" t="s">
        <v>2488</v>
      </c>
      <c r="B27" s="794" t="s">
        <v>2489</v>
      </c>
      <c r="C27" s="794" t="s">
        <v>1924</v>
      </c>
      <c r="D27" s="794" t="s">
        <v>2492</v>
      </c>
      <c r="E27" s="794" t="s">
        <v>2493</v>
      </c>
      <c r="F27" s="811">
        <v>2</v>
      </c>
      <c r="G27" s="811">
        <v>108</v>
      </c>
      <c r="H27" s="811">
        <v>2</v>
      </c>
      <c r="I27" s="811">
        <v>54</v>
      </c>
      <c r="J27" s="811">
        <v>1</v>
      </c>
      <c r="K27" s="811">
        <v>54</v>
      </c>
      <c r="L27" s="811">
        <v>1</v>
      </c>
      <c r="M27" s="811">
        <v>54</v>
      </c>
      <c r="N27" s="811"/>
      <c r="O27" s="811"/>
      <c r="P27" s="799"/>
      <c r="Q27" s="812"/>
    </row>
    <row r="28" spans="1:17" ht="14.4" customHeight="1" x14ac:dyDescent="0.3">
      <c r="A28" s="793" t="s">
        <v>2488</v>
      </c>
      <c r="B28" s="794" t="s">
        <v>2489</v>
      </c>
      <c r="C28" s="794" t="s">
        <v>1924</v>
      </c>
      <c r="D28" s="794" t="s">
        <v>2494</v>
      </c>
      <c r="E28" s="794" t="s">
        <v>2495</v>
      </c>
      <c r="F28" s="811">
        <v>13</v>
      </c>
      <c r="G28" s="811">
        <v>312</v>
      </c>
      <c r="H28" s="811">
        <v>1</v>
      </c>
      <c r="I28" s="811">
        <v>24</v>
      </c>
      <c r="J28" s="811">
        <v>13</v>
      </c>
      <c r="K28" s="811">
        <v>312</v>
      </c>
      <c r="L28" s="811">
        <v>1</v>
      </c>
      <c r="M28" s="811">
        <v>24</v>
      </c>
      <c r="N28" s="811">
        <v>17</v>
      </c>
      <c r="O28" s="811">
        <v>408</v>
      </c>
      <c r="P28" s="799">
        <v>1.3076923076923077</v>
      </c>
      <c r="Q28" s="812">
        <v>24</v>
      </c>
    </row>
    <row r="29" spans="1:17" ht="14.4" customHeight="1" x14ac:dyDescent="0.3">
      <c r="A29" s="793" t="s">
        <v>2488</v>
      </c>
      <c r="B29" s="794" t="s">
        <v>2489</v>
      </c>
      <c r="C29" s="794" t="s">
        <v>1924</v>
      </c>
      <c r="D29" s="794" t="s">
        <v>2496</v>
      </c>
      <c r="E29" s="794" t="s">
        <v>2497</v>
      </c>
      <c r="F29" s="811">
        <v>14</v>
      </c>
      <c r="G29" s="811">
        <v>378</v>
      </c>
      <c r="H29" s="811">
        <v>0.77777777777777779</v>
      </c>
      <c r="I29" s="811">
        <v>27</v>
      </c>
      <c r="J29" s="811">
        <v>18</v>
      </c>
      <c r="K29" s="811">
        <v>486</v>
      </c>
      <c r="L29" s="811">
        <v>1</v>
      </c>
      <c r="M29" s="811">
        <v>27</v>
      </c>
      <c r="N29" s="811">
        <v>22</v>
      </c>
      <c r="O29" s="811">
        <v>594</v>
      </c>
      <c r="P29" s="799">
        <v>1.2222222222222223</v>
      </c>
      <c r="Q29" s="812">
        <v>27</v>
      </c>
    </row>
    <row r="30" spans="1:17" ht="14.4" customHeight="1" x14ac:dyDescent="0.3">
      <c r="A30" s="793" t="s">
        <v>2488</v>
      </c>
      <c r="B30" s="794" t="s">
        <v>2489</v>
      </c>
      <c r="C30" s="794" t="s">
        <v>1924</v>
      </c>
      <c r="D30" s="794" t="s">
        <v>2498</v>
      </c>
      <c r="E30" s="794" t="s">
        <v>2499</v>
      </c>
      <c r="F30" s="811">
        <v>12</v>
      </c>
      <c r="G30" s="811">
        <v>324</v>
      </c>
      <c r="H30" s="811">
        <v>1.5</v>
      </c>
      <c r="I30" s="811">
        <v>27</v>
      </c>
      <c r="J30" s="811">
        <v>8</v>
      </c>
      <c r="K30" s="811">
        <v>216</v>
      </c>
      <c r="L30" s="811">
        <v>1</v>
      </c>
      <c r="M30" s="811">
        <v>27</v>
      </c>
      <c r="N30" s="811">
        <v>3</v>
      </c>
      <c r="O30" s="811">
        <v>81</v>
      </c>
      <c r="P30" s="799">
        <v>0.375</v>
      </c>
      <c r="Q30" s="812">
        <v>27</v>
      </c>
    </row>
    <row r="31" spans="1:17" ht="14.4" customHeight="1" x14ac:dyDescent="0.3">
      <c r="A31" s="793" t="s">
        <v>2488</v>
      </c>
      <c r="B31" s="794" t="s">
        <v>2489</v>
      </c>
      <c r="C31" s="794" t="s">
        <v>1924</v>
      </c>
      <c r="D31" s="794" t="s">
        <v>2500</v>
      </c>
      <c r="E31" s="794" t="s">
        <v>2501</v>
      </c>
      <c r="F31" s="811">
        <v>16</v>
      </c>
      <c r="G31" s="811">
        <v>352</v>
      </c>
      <c r="H31" s="811">
        <v>0.94117647058823528</v>
      </c>
      <c r="I31" s="811">
        <v>22</v>
      </c>
      <c r="J31" s="811">
        <v>17</v>
      </c>
      <c r="K31" s="811">
        <v>374</v>
      </c>
      <c r="L31" s="811">
        <v>1</v>
      </c>
      <c r="M31" s="811">
        <v>22</v>
      </c>
      <c r="N31" s="811">
        <v>30</v>
      </c>
      <c r="O31" s="811">
        <v>660</v>
      </c>
      <c r="P31" s="799">
        <v>1.7647058823529411</v>
      </c>
      <c r="Q31" s="812">
        <v>22</v>
      </c>
    </row>
    <row r="32" spans="1:17" ht="14.4" customHeight="1" x14ac:dyDescent="0.3">
      <c r="A32" s="793" t="s">
        <v>2488</v>
      </c>
      <c r="B32" s="794" t="s">
        <v>2489</v>
      </c>
      <c r="C32" s="794" t="s">
        <v>1924</v>
      </c>
      <c r="D32" s="794" t="s">
        <v>2502</v>
      </c>
      <c r="E32" s="794" t="s">
        <v>2503</v>
      </c>
      <c r="F32" s="811">
        <v>2</v>
      </c>
      <c r="G32" s="811">
        <v>124</v>
      </c>
      <c r="H32" s="811">
        <v>2</v>
      </c>
      <c r="I32" s="811">
        <v>62</v>
      </c>
      <c r="J32" s="811">
        <v>1</v>
      </c>
      <c r="K32" s="811">
        <v>62</v>
      </c>
      <c r="L32" s="811">
        <v>1</v>
      </c>
      <c r="M32" s="811">
        <v>62</v>
      </c>
      <c r="N32" s="811">
        <v>3</v>
      </c>
      <c r="O32" s="811">
        <v>186</v>
      </c>
      <c r="P32" s="799">
        <v>3</v>
      </c>
      <c r="Q32" s="812">
        <v>62</v>
      </c>
    </row>
    <row r="33" spans="1:17" ht="14.4" customHeight="1" x14ac:dyDescent="0.3">
      <c r="A33" s="793" t="s">
        <v>2488</v>
      </c>
      <c r="B33" s="794" t="s">
        <v>2489</v>
      </c>
      <c r="C33" s="794" t="s">
        <v>1924</v>
      </c>
      <c r="D33" s="794" t="s">
        <v>2504</v>
      </c>
      <c r="E33" s="794" t="s">
        <v>2505</v>
      </c>
      <c r="F33" s="811">
        <v>1</v>
      </c>
      <c r="G33" s="811">
        <v>987</v>
      </c>
      <c r="H33" s="811">
        <v>0.16649797570850203</v>
      </c>
      <c r="I33" s="811">
        <v>987</v>
      </c>
      <c r="J33" s="811">
        <v>6</v>
      </c>
      <c r="K33" s="811">
        <v>5928</v>
      </c>
      <c r="L33" s="811">
        <v>1</v>
      </c>
      <c r="M33" s="811">
        <v>988</v>
      </c>
      <c r="N33" s="811"/>
      <c r="O33" s="811"/>
      <c r="P33" s="799"/>
      <c r="Q33" s="812"/>
    </row>
    <row r="34" spans="1:17" ht="14.4" customHeight="1" x14ac:dyDescent="0.3">
      <c r="A34" s="793" t="s">
        <v>2488</v>
      </c>
      <c r="B34" s="794" t="s">
        <v>2489</v>
      </c>
      <c r="C34" s="794" t="s">
        <v>1924</v>
      </c>
      <c r="D34" s="794" t="s">
        <v>2506</v>
      </c>
      <c r="E34" s="794" t="s">
        <v>2507</v>
      </c>
      <c r="F34" s="811">
        <v>5</v>
      </c>
      <c r="G34" s="811">
        <v>85</v>
      </c>
      <c r="H34" s="811">
        <v>0.625</v>
      </c>
      <c r="I34" s="811">
        <v>17</v>
      </c>
      <c r="J34" s="811">
        <v>8</v>
      </c>
      <c r="K34" s="811">
        <v>136</v>
      </c>
      <c r="L34" s="811">
        <v>1</v>
      </c>
      <c r="M34" s="811">
        <v>17</v>
      </c>
      <c r="N34" s="811">
        <v>9</v>
      </c>
      <c r="O34" s="811">
        <v>153</v>
      </c>
      <c r="P34" s="799">
        <v>1.125</v>
      </c>
      <c r="Q34" s="812">
        <v>17</v>
      </c>
    </row>
    <row r="35" spans="1:17" ht="14.4" customHeight="1" x14ac:dyDescent="0.3">
      <c r="A35" s="793" t="s">
        <v>2488</v>
      </c>
      <c r="B35" s="794" t="s">
        <v>2489</v>
      </c>
      <c r="C35" s="794" t="s">
        <v>1924</v>
      </c>
      <c r="D35" s="794" t="s">
        <v>2508</v>
      </c>
      <c r="E35" s="794" t="s">
        <v>2509</v>
      </c>
      <c r="F35" s="811"/>
      <c r="G35" s="811"/>
      <c r="H35" s="811"/>
      <c r="I35" s="811"/>
      <c r="J35" s="811">
        <v>1</v>
      </c>
      <c r="K35" s="811">
        <v>19</v>
      </c>
      <c r="L35" s="811">
        <v>1</v>
      </c>
      <c r="M35" s="811">
        <v>19</v>
      </c>
      <c r="N35" s="811"/>
      <c r="O35" s="811"/>
      <c r="P35" s="799"/>
      <c r="Q35" s="812"/>
    </row>
    <row r="36" spans="1:17" ht="14.4" customHeight="1" x14ac:dyDescent="0.3">
      <c r="A36" s="793" t="s">
        <v>2488</v>
      </c>
      <c r="B36" s="794" t="s">
        <v>2489</v>
      </c>
      <c r="C36" s="794" t="s">
        <v>1924</v>
      </c>
      <c r="D36" s="794" t="s">
        <v>2510</v>
      </c>
      <c r="E36" s="794" t="s">
        <v>2511</v>
      </c>
      <c r="F36" s="811"/>
      <c r="G36" s="811"/>
      <c r="H36" s="811"/>
      <c r="I36" s="811"/>
      <c r="J36" s="811">
        <v>1</v>
      </c>
      <c r="K36" s="811">
        <v>313</v>
      </c>
      <c r="L36" s="811">
        <v>1</v>
      </c>
      <c r="M36" s="811">
        <v>313</v>
      </c>
      <c r="N36" s="811"/>
      <c r="O36" s="811"/>
      <c r="P36" s="799"/>
      <c r="Q36" s="812"/>
    </row>
    <row r="37" spans="1:17" ht="14.4" customHeight="1" x14ac:dyDescent="0.3">
      <c r="A37" s="793" t="s">
        <v>2488</v>
      </c>
      <c r="B37" s="794" t="s">
        <v>2489</v>
      </c>
      <c r="C37" s="794" t="s">
        <v>1924</v>
      </c>
      <c r="D37" s="794" t="s">
        <v>2512</v>
      </c>
      <c r="E37" s="794" t="s">
        <v>2513</v>
      </c>
      <c r="F37" s="811"/>
      <c r="G37" s="811"/>
      <c r="H37" s="811"/>
      <c r="I37" s="811"/>
      <c r="J37" s="811">
        <v>3</v>
      </c>
      <c r="K37" s="811">
        <v>2559</v>
      </c>
      <c r="L37" s="811">
        <v>1</v>
      </c>
      <c r="M37" s="811">
        <v>853</v>
      </c>
      <c r="N37" s="811">
        <v>1</v>
      </c>
      <c r="O37" s="811">
        <v>853</v>
      </c>
      <c r="P37" s="799">
        <v>0.33333333333333331</v>
      </c>
      <c r="Q37" s="812">
        <v>853</v>
      </c>
    </row>
    <row r="38" spans="1:17" ht="14.4" customHeight="1" x14ac:dyDescent="0.3">
      <c r="A38" s="793" t="s">
        <v>2488</v>
      </c>
      <c r="B38" s="794" t="s">
        <v>2489</v>
      </c>
      <c r="C38" s="794" t="s">
        <v>1924</v>
      </c>
      <c r="D38" s="794" t="s">
        <v>2514</v>
      </c>
      <c r="E38" s="794" t="s">
        <v>2515</v>
      </c>
      <c r="F38" s="811"/>
      <c r="G38" s="811"/>
      <c r="H38" s="811"/>
      <c r="I38" s="811"/>
      <c r="J38" s="811"/>
      <c r="K38" s="811"/>
      <c r="L38" s="811"/>
      <c r="M38" s="811"/>
      <c r="N38" s="811">
        <v>3</v>
      </c>
      <c r="O38" s="811">
        <v>561</v>
      </c>
      <c r="P38" s="799"/>
      <c r="Q38" s="812">
        <v>187</v>
      </c>
    </row>
    <row r="39" spans="1:17" ht="14.4" customHeight="1" x14ac:dyDescent="0.3">
      <c r="A39" s="793" t="s">
        <v>2488</v>
      </c>
      <c r="B39" s="794" t="s">
        <v>2489</v>
      </c>
      <c r="C39" s="794" t="s">
        <v>1924</v>
      </c>
      <c r="D39" s="794" t="s">
        <v>2516</v>
      </c>
      <c r="E39" s="794" t="s">
        <v>2517</v>
      </c>
      <c r="F39" s="811"/>
      <c r="G39" s="811"/>
      <c r="H39" s="811"/>
      <c r="I39" s="811"/>
      <c r="J39" s="811">
        <v>1</v>
      </c>
      <c r="K39" s="811">
        <v>229</v>
      </c>
      <c r="L39" s="811">
        <v>1</v>
      </c>
      <c r="M39" s="811">
        <v>229</v>
      </c>
      <c r="N39" s="811"/>
      <c r="O39" s="811"/>
      <c r="P39" s="799"/>
      <c r="Q39" s="812"/>
    </row>
    <row r="40" spans="1:17" ht="14.4" customHeight="1" x14ac:dyDescent="0.3">
      <c r="A40" s="793" t="s">
        <v>2488</v>
      </c>
      <c r="B40" s="794" t="s">
        <v>2489</v>
      </c>
      <c r="C40" s="794" t="s">
        <v>1924</v>
      </c>
      <c r="D40" s="794" t="s">
        <v>2518</v>
      </c>
      <c r="E40" s="794" t="s">
        <v>2519</v>
      </c>
      <c r="F40" s="811">
        <v>16</v>
      </c>
      <c r="G40" s="811">
        <v>480</v>
      </c>
      <c r="H40" s="811">
        <v>0.88888888888888884</v>
      </c>
      <c r="I40" s="811">
        <v>30</v>
      </c>
      <c r="J40" s="811">
        <v>18</v>
      </c>
      <c r="K40" s="811">
        <v>540</v>
      </c>
      <c r="L40" s="811">
        <v>1</v>
      </c>
      <c r="M40" s="811">
        <v>30</v>
      </c>
      <c r="N40" s="811">
        <v>31</v>
      </c>
      <c r="O40" s="811">
        <v>930</v>
      </c>
      <c r="P40" s="799">
        <v>1.7222222222222223</v>
      </c>
      <c r="Q40" s="812">
        <v>30</v>
      </c>
    </row>
    <row r="41" spans="1:17" ht="14.4" customHeight="1" x14ac:dyDescent="0.3">
      <c r="A41" s="793" t="s">
        <v>2488</v>
      </c>
      <c r="B41" s="794" t="s">
        <v>2489</v>
      </c>
      <c r="C41" s="794" t="s">
        <v>1924</v>
      </c>
      <c r="D41" s="794" t="s">
        <v>2520</v>
      </c>
      <c r="E41" s="794" t="s">
        <v>2521</v>
      </c>
      <c r="F41" s="811">
        <v>1</v>
      </c>
      <c r="G41" s="811">
        <v>12</v>
      </c>
      <c r="H41" s="811">
        <v>0.5</v>
      </c>
      <c r="I41" s="811">
        <v>12</v>
      </c>
      <c r="J41" s="811">
        <v>2</v>
      </c>
      <c r="K41" s="811">
        <v>24</v>
      </c>
      <c r="L41" s="811">
        <v>1</v>
      </c>
      <c r="M41" s="811">
        <v>12</v>
      </c>
      <c r="N41" s="811">
        <v>3</v>
      </c>
      <c r="O41" s="811">
        <v>36</v>
      </c>
      <c r="P41" s="799">
        <v>1.5</v>
      </c>
      <c r="Q41" s="812">
        <v>12</v>
      </c>
    </row>
    <row r="42" spans="1:17" ht="14.4" customHeight="1" x14ac:dyDescent="0.3">
      <c r="A42" s="793" t="s">
        <v>2488</v>
      </c>
      <c r="B42" s="794" t="s">
        <v>2489</v>
      </c>
      <c r="C42" s="794" t="s">
        <v>1924</v>
      </c>
      <c r="D42" s="794" t="s">
        <v>2522</v>
      </c>
      <c r="E42" s="794" t="s">
        <v>2523</v>
      </c>
      <c r="F42" s="811"/>
      <c r="G42" s="811"/>
      <c r="H42" s="811"/>
      <c r="I42" s="811"/>
      <c r="J42" s="811">
        <v>1</v>
      </c>
      <c r="K42" s="811">
        <v>183</v>
      </c>
      <c r="L42" s="811">
        <v>1</v>
      </c>
      <c r="M42" s="811">
        <v>183</v>
      </c>
      <c r="N42" s="811"/>
      <c r="O42" s="811"/>
      <c r="P42" s="799"/>
      <c r="Q42" s="812"/>
    </row>
    <row r="43" spans="1:17" ht="14.4" customHeight="1" x14ac:dyDescent="0.3">
      <c r="A43" s="793" t="s">
        <v>2488</v>
      </c>
      <c r="B43" s="794" t="s">
        <v>2489</v>
      </c>
      <c r="C43" s="794" t="s">
        <v>1924</v>
      </c>
      <c r="D43" s="794" t="s">
        <v>2524</v>
      </c>
      <c r="E43" s="794" t="s">
        <v>2525</v>
      </c>
      <c r="F43" s="811"/>
      <c r="G43" s="811"/>
      <c r="H43" s="811"/>
      <c r="I43" s="811"/>
      <c r="J43" s="811">
        <v>1</v>
      </c>
      <c r="K43" s="811">
        <v>73</v>
      </c>
      <c r="L43" s="811">
        <v>1</v>
      </c>
      <c r="M43" s="811">
        <v>73</v>
      </c>
      <c r="N43" s="811">
        <v>2</v>
      </c>
      <c r="O43" s="811">
        <v>146</v>
      </c>
      <c r="P43" s="799">
        <v>2</v>
      </c>
      <c r="Q43" s="812">
        <v>73</v>
      </c>
    </row>
    <row r="44" spans="1:17" ht="14.4" customHeight="1" x14ac:dyDescent="0.3">
      <c r="A44" s="793" t="s">
        <v>2488</v>
      </c>
      <c r="B44" s="794" t="s">
        <v>2489</v>
      </c>
      <c r="C44" s="794" t="s">
        <v>1924</v>
      </c>
      <c r="D44" s="794" t="s">
        <v>2526</v>
      </c>
      <c r="E44" s="794" t="s">
        <v>2527</v>
      </c>
      <c r="F44" s="811">
        <v>19</v>
      </c>
      <c r="G44" s="811">
        <v>2812</v>
      </c>
      <c r="H44" s="811">
        <v>0.44934483860658359</v>
      </c>
      <c r="I44" s="811">
        <v>148</v>
      </c>
      <c r="J44" s="811">
        <v>42</v>
      </c>
      <c r="K44" s="811">
        <v>6258</v>
      </c>
      <c r="L44" s="811">
        <v>1</v>
      </c>
      <c r="M44" s="811">
        <v>149</v>
      </c>
      <c r="N44" s="811">
        <v>57</v>
      </c>
      <c r="O44" s="811">
        <v>8493</v>
      </c>
      <c r="P44" s="799">
        <v>1.3571428571428572</v>
      </c>
      <c r="Q44" s="812">
        <v>149</v>
      </c>
    </row>
    <row r="45" spans="1:17" ht="14.4" customHeight="1" x14ac:dyDescent="0.3">
      <c r="A45" s="793" t="s">
        <v>2488</v>
      </c>
      <c r="B45" s="794" t="s">
        <v>2489</v>
      </c>
      <c r="C45" s="794" t="s">
        <v>1924</v>
      </c>
      <c r="D45" s="794" t="s">
        <v>2528</v>
      </c>
      <c r="E45" s="794" t="s">
        <v>2529</v>
      </c>
      <c r="F45" s="811">
        <v>17</v>
      </c>
      <c r="G45" s="811">
        <v>510</v>
      </c>
      <c r="H45" s="811">
        <v>0.80952380952380953</v>
      </c>
      <c r="I45" s="811">
        <v>30</v>
      </c>
      <c r="J45" s="811">
        <v>21</v>
      </c>
      <c r="K45" s="811">
        <v>630</v>
      </c>
      <c r="L45" s="811">
        <v>1</v>
      </c>
      <c r="M45" s="811">
        <v>30</v>
      </c>
      <c r="N45" s="811">
        <v>32</v>
      </c>
      <c r="O45" s="811">
        <v>960</v>
      </c>
      <c r="P45" s="799">
        <v>1.5238095238095237</v>
      </c>
      <c r="Q45" s="812">
        <v>30</v>
      </c>
    </row>
    <row r="46" spans="1:17" ht="14.4" customHeight="1" x14ac:dyDescent="0.3">
      <c r="A46" s="793" t="s">
        <v>2488</v>
      </c>
      <c r="B46" s="794" t="s">
        <v>2489</v>
      </c>
      <c r="C46" s="794" t="s">
        <v>1924</v>
      </c>
      <c r="D46" s="794" t="s">
        <v>2530</v>
      </c>
      <c r="E46" s="794" t="s">
        <v>2531</v>
      </c>
      <c r="F46" s="811">
        <v>11</v>
      </c>
      <c r="G46" s="811">
        <v>341</v>
      </c>
      <c r="H46" s="811">
        <v>1.2222222222222223</v>
      </c>
      <c r="I46" s="811">
        <v>31</v>
      </c>
      <c r="J46" s="811">
        <v>9</v>
      </c>
      <c r="K46" s="811">
        <v>279</v>
      </c>
      <c r="L46" s="811">
        <v>1</v>
      </c>
      <c r="M46" s="811">
        <v>31</v>
      </c>
      <c r="N46" s="811">
        <v>5</v>
      </c>
      <c r="O46" s="811">
        <v>155</v>
      </c>
      <c r="P46" s="799">
        <v>0.55555555555555558</v>
      </c>
      <c r="Q46" s="812">
        <v>31</v>
      </c>
    </row>
    <row r="47" spans="1:17" ht="14.4" customHeight="1" x14ac:dyDescent="0.3">
      <c r="A47" s="793" t="s">
        <v>2488</v>
      </c>
      <c r="B47" s="794" t="s">
        <v>2489</v>
      </c>
      <c r="C47" s="794" t="s">
        <v>1924</v>
      </c>
      <c r="D47" s="794" t="s">
        <v>2532</v>
      </c>
      <c r="E47" s="794" t="s">
        <v>2533</v>
      </c>
      <c r="F47" s="811">
        <v>13</v>
      </c>
      <c r="G47" s="811">
        <v>351</v>
      </c>
      <c r="H47" s="811">
        <v>0.8125</v>
      </c>
      <c r="I47" s="811">
        <v>27</v>
      </c>
      <c r="J47" s="811">
        <v>16</v>
      </c>
      <c r="K47" s="811">
        <v>432</v>
      </c>
      <c r="L47" s="811">
        <v>1</v>
      </c>
      <c r="M47" s="811">
        <v>27</v>
      </c>
      <c r="N47" s="811">
        <v>19</v>
      </c>
      <c r="O47" s="811">
        <v>513</v>
      </c>
      <c r="P47" s="799">
        <v>1.1875</v>
      </c>
      <c r="Q47" s="812">
        <v>27</v>
      </c>
    </row>
    <row r="48" spans="1:17" ht="14.4" customHeight="1" x14ac:dyDescent="0.3">
      <c r="A48" s="793" t="s">
        <v>2488</v>
      </c>
      <c r="B48" s="794" t="s">
        <v>2489</v>
      </c>
      <c r="C48" s="794" t="s">
        <v>1924</v>
      </c>
      <c r="D48" s="794" t="s">
        <v>2534</v>
      </c>
      <c r="E48" s="794" t="s">
        <v>2535</v>
      </c>
      <c r="F48" s="811"/>
      <c r="G48" s="811"/>
      <c r="H48" s="811"/>
      <c r="I48" s="811"/>
      <c r="J48" s="811">
        <v>2</v>
      </c>
      <c r="K48" s="811">
        <v>44</v>
      </c>
      <c r="L48" s="811">
        <v>1</v>
      </c>
      <c r="M48" s="811">
        <v>22</v>
      </c>
      <c r="N48" s="811">
        <v>1</v>
      </c>
      <c r="O48" s="811">
        <v>22</v>
      </c>
      <c r="P48" s="799">
        <v>0.5</v>
      </c>
      <c r="Q48" s="812">
        <v>22</v>
      </c>
    </row>
    <row r="49" spans="1:17" ht="14.4" customHeight="1" x14ac:dyDescent="0.3">
      <c r="A49" s="793" t="s">
        <v>2488</v>
      </c>
      <c r="B49" s="794" t="s">
        <v>2489</v>
      </c>
      <c r="C49" s="794" t="s">
        <v>1924</v>
      </c>
      <c r="D49" s="794" t="s">
        <v>2536</v>
      </c>
      <c r="E49" s="794" t="s">
        <v>2537</v>
      </c>
      <c r="F49" s="811">
        <v>17</v>
      </c>
      <c r="G49" s="811">
        <v>425</v>
      </c>
      <c r="H49" s="811">
        <v>0.94444444444444442</v>
      </c>
      <c r="I49" s="811">
        <v>25</v>
      </c>
      <c r="J49" s="811">
        <v>18</v>
      </c>
      <c r="K49" s="811">
        <v>450</v>
      </c>
      <c r="L49" s="811">
        <v>1</v>
      </c>
      <c r="M49" s="811">
        <v>25</v>
      </c>
      <c r="N49" s="811">
        <v>22</v>
      </c>
      <c r="O49" s="811">
        <v>550</v>
      </c>
      <c r="P49" s="799">
        <v>1.2222222222222223</v>
      </c>
      <c r="Q49" s="812">
        <v>25</v>
      </c>
    </row>
    <row r="50" spans="1:17" ht="14.4" customHeight="1" x14ac:dyDescent="0.3">
      <c r="A50" s="793" t="s">
        <v>2488</v>
      </c>
      <c r="B50" s="794" t="s">
        <v>2489</v>
      </c>
      <c r="C50" s="794" t="s">
        <v>1924</v>
      </c>
      <c r="D50" s="794" t="s">
        <v>2538</v>
      </c>
      <c r="E50" s="794" t="s">
        <v>2539</v>
      </c>
      <c r="F50" s="811"/>
      <c r="G50" s="811"/>
      <c r="H50" s="811"/>
      <c r="I50" s="811"/>
      <c r="J50" s="811">
        <v>2</v>
      </c>
      <c r="K50" s="811">
        <v>66</v>
      </c>
      <c r="L50" s="811">
        <v>1</v>
      </c>
      <c r="M50" s="811">
        <v>33</v>
      </c>
      <c r="N50" s="811"/>
      <c r="O50" s="811"/>
      <c r="P50" s="799"/>
      <c r="Q50" s="812"/>
    </row>
    <row r="51" spans="1:17" ht="14.4" customHeight="1" x14ac:dyDescent="0.3">
      <c r="A51" s="793" t="s">
        <v>2488</v>
      </c>
      <c r="B51" s="794" t="s">
        <v>2489</v>
      </c>
      <c r="C51" s="794" t="s">
        <v>1924</v>
      </c>
      <c r="D51" s="794" t="s">
        <v>2540</v>
      </c>
      <c r="E51" s="794" t="s">
        <v>2541</v>
      </c>
      <c r="F51" s="811"/>
      <c r="G51" s="811"/>
      <c r="H51" s="811"/>
      <c r="I51" s="811"/>
      <c r="J51" s="811">
        <v>1</v>
      </c>
      <c r="K51" s="811">
        <v>26</v>
      </c>
      <c r="L51" s="811">
        <v>1</v>
      </c>
      <c r="M51" s="811">
        <v>26</v>
      </c>
      <c r="N51" s="811">
        <v>2</v>
      </c>
      <c r="O51" s="811">
        <v>52</v>
      </c>
      <c r="P51" s="799">
        <v>2</v>
      </c>
      <c r="Q51" s="812">
        <v>26</v>
      </c>
    </row>
    <row r="52" spans="1:17" ht="14.4" customHeight="1" x14ac:dyDescent="0.3">
      <c r="A52" s="793" t="s">
        <v>2488</v>
      </c>
      <c r="B52" s="794" t="s">
        <v>2489</v>
      </c>
      <c r="C52" s="794" t="s">
        <v>1924</v>
      </c>
      <c r="D52" s="794" t="s">
        <v>2542</v>
      </c>
      <c r="E52" s="794" t="s">
        <v>2543</v>
      </c>
      <c r="F52" s="811"/>
      <c r="G52" s="811"/>
      <c r="H52" s="811"/>
      <c r="I52" s="811"/>
      <c r="J52" s="811">
        <v>1</v>
      </c>
      <c r="K52" s="811">
        <v>176</v>
      </c>
      <c r="L52" s="811">
        <v>1</v>
      </c>
      <c r="M52" s="811">
        <v>176</v>
      </c>
      <c r="N52" s="811"/>
      <c r="O52" s="811"/>
      <c r="P52" s="799"/>
      <c r="Q52" s="812"/>
    </row>
    <row r="53" spans="1:17" ht="14.4" customHeight="1" x14ac:dyDescent="0.3">
      <c r="A53" s="793" t="s">
        <v>2488</v>
      </c>
      <c r="B53" s="794" t="s">
        <v>2489</v>
      </c>
      <c r="C53" s="794" t="s">
        <v>1924</v>
      </c>
      <c r="D53" s="794" t="s">
        <v>2544</v>
      </c>
      <c r="E53" s="794" t="s">
        <v>2545</v>
      </c>
      <c r="F53" s="811"/>
      <c r="G53" s="811"/>
      <c r="H53" s="811"/>
      <c r="I53" s="811"/>
      <c r="J53" s="811">
        <v>1</v>
      </c>
      <c r="K53" s="811">
        <v>253</v>
      </c>
      <c r="L53" s="811">
        <v>1</v>
      </c>
      <c r="M53" s="811">
        <v>253</v>
      </c>
      <c r="N53" s="811"/>
      <c r="O53" s="811"/>
      <c r="P53" s="799"/>
      <c r="Q53" s="812"/>
    </row>
    <row r="54" spans="1:17" ht="14.4" customHeight="1" x14ac:dyDescent="0.3">
      <c r="A54" s="793" t="s">
        <v>2488</v>
      </c>
      <c r="B54" s="794" t="s">
        <v>2489</v>
      </c>
      <c r="C54" s="794" t="s">
        <v>1924</v>
      </c>
      <c r="D54" s="794" t="s">
        <v>2546</v>
      </c>
      <c r="E54" s="794" t="s">
        <v>2547</v>
      </c>
      <c r="F54" s="811">
        <v>5</v>
      </c>
      <c r="G54" s="811">
        <v>75</v>
      </c>
      <c r="H54" s="811">
        <v>0.5</v>
      </c>
      <c r="I54" s="811">
        <v>15</v>
      </c>
      <c r="J54" s="811">
        <v>10</v>
      </c>
      <c r="K54" s="811">
        <v>150</v>
      </c>
      <c r="L54" s="811">
        <v>1</v>
      </c>
      <c r="M54" s="811">
        <v>15</v>
      </c>
      <c r="N54" s="811">
        <v>7</v>
      </c>
      <c r="O54" s="811">
        <v>105</v>
      </c>
      <c r="P54" s="799">
        <v>0.7</v>
      </c>
      <c r="Q54" s="812">
        <v>15</v>
      </c>
    </row>
    <row r="55" spans="1:17" ht="14.4" customHeight="1" x14ac:dyDescent="0.3">
      <c r="A55" s="793" t="s">
        <v>2488</v>
      </c>
      <c r="B55" s="794" t="s">
        <v>2489</v>
      </c>
      <c r="C55" s="794" t="s">
        <v>1924</v>
      </c>
      <c r="D55" s="794" t="s">
        <v>2548</v>
      </c>
      <c r="E55" s="794" t="s">
        <v>2549</v>
      </c>
      <c r="F55" s="811"/>
      <c r="G55" s="811"/>
      <c r="H55" s="811"/>
      <c r="I55" s="811"/>
      <c r="J55" s="811">
        <v>3</v>
      </c>
      <c r="K55" s="811">
        <v>69</v>
      </c>
      <c r="L55" s="811">
        <v>1</v>
      </c>
      <c r="M55" s="811">
        <v>23</v>
      </c>
      <c r="N55" s="811">
        <v>1</v>
      </c>
      <c r="O55" s="811">
        <v>23</v>
      </c>
      <c r="P55" s="799">
        <v>0.33333333333333331</v>
      </c>
      <c r="Q55" s="812">
        <v>23</v>
      </c>
    </row>
    <row r="56" spans="1:17" ht="14.4" customHeight="1" x14ac:dyDescent="0.3">
      <c r="A56" s="793" t="s">
        <v>2488</v>
      </c>
      <c r="B56" s="794" t="s">
        <v>2489</v>
      </c>
      <c r="C56" s="794" t="s">
        <v>1924</v>
      </c>
      <c r="D56" s="794" t="s">
        <v>2550</v>
      </c>
      <c r="E56" s="794" t="s">
        <v>2551</v>
      </c>
      <c r="F56" s="811"/>
      <c r="G56" s="811"/>
      <c r="H56" s="811"/>
      <c r="I56" s="811"/>
      <c r="J56" s="811">
        <v>1</v>
      </c>
      <c r="K56" s="811">
        <v>252</v>
      </c>
      <c r="L56" s="811">
        <v>1</v>
      </c>
      <c r="M56" s="811">
        <v>252</v>
      </c>
      <c r="N56" s="811"/>
      <c r="O56" s="811"/>
      <c r="P56" s="799"/>
      <c r="Q56" s="812"/>
    </row>
    <row r="57" spans="1:17" ht="14.4" customHeight="1" x14ac:dyDescent="0.3">
      <c r="A57" s="793" t="s">
        <v>2488</v>
      </c>
      <c r="B57" s="794" t="s">
        <v>2489</v>
      </c>
      <c r="C57" s="794" t="s">
        <v>1924</v>
      </c>
      <c r="D57" s="794" t="s">
        <v>2552</v>
      </c>
      <c r="E57" s="794" t="s">
        <v>2553</v>
      </c>
      <c r="F57" s="811">
        <v>15</v>
      </c>
      <c r="G57" s="811">
        <v>345</v>
      </c>
      <c r="H57" s="811">
        <v>1.1538461538461537</v>
      </c>
      <c r="I57" s="811">
        <v>23</v>
      </c>
      <c r="J57" s="811">
        <v>13</v>
      </c>
      <c r="K57" s="811">
        <v>299</v>
      </c>
      <c r="L57" s="811">
        <v>1</v>
      </c>
      <c r="M57" s="811">
        <v>23</v>
      </c>
      <c r="N57" s="811">
        <v>25</v>
      </c>
      <c r="O57" s="811">
        <v>575</v>
      </c>
      <c r="P57" s="799">
        <v>1.9230769230769231</v>
      </c>
      <c r="Q57" s="812">
        <v>23</v>
      </c>
    </row>
    <row r="58" spans="1:17" ht="14.4" customHeight="1" x14ac:dyDescent="0.3">
      <c r="A58" s="793" t="s">
        <v>2488</v>
      </c>
      <c r="B58" s="794" t="s">
        <v>2489</v>
      </c>
      <c r="C58" s="794" t="s">
        <v>1924</v>
      </c>
      <c r="D58" s="794" t="s">
        <v>2554</v>
      </c>
      <c r="E58" s="794" t="s">
        <v>2555</v>
      </c>
      <c r="F58" s="811"/>
      <c r="G58" s="811"/>
      <c r="H58" s="811"/>
      <c r="I58" s="811"/>
      <c r="J58" s="811">
        <v>3</v>
      </c>
      <c r="K58" s="811">
        <v>87</v>
      </c>
      <c r="L58" s="811">
        <v>1</v>
      </c>
      <c r="M58" s="811">
        <v>29</v>
      </c>
      <c r="N58" s="811">
        <v>1</v>
      </c>
      <c r="O58" s="811">
        <v>29</v>
      </c>
      <c r="P58" s="799">
        <v>0.33333333333333331</v>
      </c>
      <c r="Q58" s="812">
        <v>29</v>
      </c>
    </row>
    <row r="59" spans="1:17" ht="14.4" customHeight="1" x14ac:dyDescent="0.3">
      <c r="A59" s="793" t="s">
        <v>2488</v>
      </c>
      <c r="B59" s="794" t="s">
        <v>2489</v>
      </c>
      <c r="C59" s="794" t="s">
        <v>1924</v>
      </c>
      <c r="D59" s="794" t="s">
        <v>2556</v>
      </c>
      <c r="E59" s="794" t="s">
        <v>2557</v>
      </c>
      <c r="F59" s="811">
        <v>2</v>
      </c>
      <c r="G59" s="811">
        <v>354</v>
      </c>
      <c r="H59" s="811">
        <v>0.6629213483146067</v>
      </c>
      <c r="I59" s="811">
        <v>177</v>
      </c>
      <c r="J59" s="811">
        <v>3</v>
      </c>
      <c r="K59" s="811">
        <v>534</v>
      </c>
      <c r="L59" s="811">
        <v>1</v>
      </c>
      <c r="M59" s="811">
        <v>178</v>
      </c>
      <c r="N59" s="811">
        <v>1</v>
      </c>
      <c r="O59" s="811">
        <v>178</v>
      </c>
      <c r="P59" s="799">
        <v>0.33333333333333331</v>
      </c>
      <c r="Q59" s="812">
        <v>178</v>
      </c>
    </row>
    <row r="60" spans="1:17" ht="14.4" customHeight="1" x14ac:dyDescent="0.3">
      <c r="A60" s="793" t="s">
        <v>2488</v>
      </c>
      <c r="B60" s="794" t="s">
        <v>2489</v>
      </c>
      <c r="C60" s="794" t="s">
        <v>1924</v>
      </c>
      <c r="D60" s="794" t="s">
        <v>2558</v>
      </c>
      <c r="E60" s="794" t="s">
        <v>2559</v>
      </c>
      <c r="F60" s="811">
        <v>5</v>
      </c>
      <c r="G60" s="811">
        <v>95</v>
      </c>
      <c r="H60" s="811">
        <v>0.55555555555555558</v>
      </c>
      <c r="I60" s="811">
        <v>19</v>
      </c>
      <c r="J60" s="811">
        <v>9</v>
      </c>
      <c r="K60" s="811">
        <v>171</v>
      </c>
      <c r="L60" s="811">
        <v>1</v>
      </c>
      <c r="M60" s="811">
        <v>19</v>
      </c>
      <c r="N60" s="811">
        <v>10</v>
      </c>
      <c r="O60" s="811">
        <v>190</v>
      </c>
      <c r="P60" s="799">
        <v>1.1111111111111112</v>
      </c>
      <c r="Q60" s="812">
        <v>19</v>
      </c>
    </row>
    <row r="61" spans="1:17" ht="14.4" customHeight="1" x14ac:dyDescent="0.3">
      <c r="A61" s="793" t="s">
        <v>2488</v>
      </c>
      <c r="B61" s="794" t="s">
        <v>2489</v>
      </c>
      <c r="C61" s="794" t="s">
        <v>1924</v>
      </c>
      <c r="D61" s="794" t="s">
        <v>2560</v>
      </c>
      <c r="E61" s="794" t="s">
        <v>2561</v>
      </c>
      <c r="F61" s="811"/>
      <c r="G61" s="811"/>
      <c r="H61" s="811"/>
      <c r="I61" s="811"/>
      <c r="J61" s="811">
        <v>5</v>
      </c>
      <c r="K61" s="811">
        <v>100</v>
      </c>
      <c r="L61" s="811">
        <v>1</v>
      </c>
      <c r="M61" s="811">
        <v>20</v>
      </c>
      <c r="N61" s="811">
        <v>6</v>
      </c>
      <c r="O61" s="811">
        <v>120</v>
      </c>
      <c r="P61" s="799">
        <v>1.2</v>
      </c>
      <c r="Q61" s="812">
        <v>20</v>
      </c>
    </row>
    <row r="62" spans="1:17" ht="14.4" customHeight="1" x14ac:dyDescent="0.3">
      <c r="A62" s="793" t="s">
        <v>2488</v>
      </c>
      <c r="B62" s="794" t="s">
        <v>2489</v>
      </c>
      <c r="C62" s="794" t="s">
        <v>1924</v>
      </c>
      <c r="D62" s="794" t="s">
        <v>2562</v>
      </c>
      <c r="E62" s="794" t="s">
        <v>2563</v>
      </c>
      <c r="F62" s="811"/>
      <c r="G62" s="811"/>
      <c r="H62" s="811"/>
      <c r="I62" s="811"/>
      <c r="J62" s="811"/>
      <c r="K62" s="811"/>
      <c r="L62" s="811"/>
      <c r="M62" s="811"/>
      <c r="N62" s="811">
        <v>1</v>
      </c>
      <c r="O62" s="811">
        <v>301</v>
      </c>
      <c r="P62" s="799"/>
      <c r="Q62" s="812">
        <v>301</v>
      </c>
    </row>
    <row r="63" spans="1:17" ht="14.4" customHeight="1" x14ac:dyDescent="0.3">
      <c r="A63" s="793" t="s">
        <v>2488</v>
      </c>
      <c r="B63" s="794" t="s">
        <v>2489</v>
      </c>
      <c r="C63" s="794" t="s">
        <v>1924</v>
      </c>
      <c r="D63" s="794" t="s">
        <v>2564</v>
      </c>
      <c r="E63" s="794" t="s">
        <v>2565</v>
      </c>
      <c r="F63" s="811"/>
      <c r="G63" s="811"/>
      <c r="H63" s="811"/>
      <c r="I63" s="811"/>
      <c r="J63" s="811">
        <v>1</v>
      </c>
      <c r="K63" s="811">
        <v>21</v>
      </c>
      <c r="L63" s="811">
        <v>1</v>
      </c>
      <c r="M63" s="811">
        <v>21</v>
      </c>
      <c r="N63" s="811"/>
      <c r="O63" s="811"/>
      <c r="P63" s="799"/>
      <c r="Q63" s="812"/>
    </row>
    <row r="64" spans="1:17" ht="14.4" customHeight="1" x14ac:dyDescent="0.3">
      <c r="A64" s="793" t="s">
        <v>2488</v>
      </c>
      <c r="B64" s="794" t="s">
        <v>2489</v>
      </c>
      <c r="C64" s="794" t="s">
        <v>1924</v>
      </c>
      <c r="D64" s="794" t="s">
        <v>2566</v>
      </c>
      <c r="E64" s="794" t="s">
        <v>2567</v>
      </c>
      <c r="F64" s="811"/>
      <c r="G64" s="811"/>
      <c r="H64" s="811"/>
      <c r="I64" s="811"/>
      <c r="J64" s="811">
        <v>3</v>
      </c>
      <c r="K64" s="811">
        <v>66</v>
      </c>
      <c r="L64" s="811">
        <v>1</v>
      </c>
      <c r="M64" s="811">
        <v>22</v>
      </c>
      <c r="N64" s="811">
        <v>1</v>
      </c>
      <c r="O64" s="811">
        <v>22</v>
      </c>
      <c r="P64" s="799">
        <v>0.33333333333333331</v>
      </c>
      <c r="Q64" s="812">
        <v>22</v>
      </c>
    </row>
    <row r="65" spans="1:17" ht="14.4" customHeight="1" x14ac:dyDescent="0.3">
      <c r="A65" s="793" t="s">
        <v>2488</v>
      </c>
      <c r="B65" s="794" t="s">
        <v>2489</v>
      </c>
      <c r="C65" s="794" t="s">
        <v>1924</v>
      </c>
      <c r="D65" s="794" t="s">
        <v>2568</v>
      </c>
      <c r="E65" s="794" t="s">
        <v>2569</v>
      </c>
      <c r="F65" s="811"/>
      <c r="G65" s="811"/>
      <c r="H65" s="811"/>
      <c r="I65" s="811"/>
      <c r="J65" s="811">
        <v>1</v>
      </c>
      <c r="K65" s="811">
        <v>45</v>
      </c>
      <c r="L65" s="811">
        <v>1</v>
      </c>
      <c r="M65" s="811">
        <v>45</v>
      </c>
      <c r="N65" s="811"/>
      <c r="O65" s="811"/>
      <c r="P65" s="799"/>
      <c r="Q65" s="812"/>
    </row>
    <row r="66" spans="1:17" ht="14.4" customHeight="1" x14ac:dyDescent="0.3">
      <c r="A66" s="793" t="s">
        <v>2488</v>
      </c>
      <c r="B66" s="794" t="s">
        <v>2489</v>
      </c>
      <c r="C66" s="794" t="s">
        <v>1924</v>
      </c>
      <c r="D66" s="794" t="s">
        <v>2570</v>
      </c>
      <c r="E66" s="794" t="s">
        <v>2571</v>
      </c>
      <c r="F66" s="811"/>
      <c r="G66" s="811"/>
      <c r="H66" s="811"/>
      <c r="I66" s="811"/>
      <c r="J66" s="811">
        <v>3</v>
      </c>
      <c r="K66" s="811">
        <v>399</v>
      </c>
      <c r="L66" s="811">
        <v>1</v>
      </c>
      <c r="M66" s="811">
        <v>133</v>
      </c>
      <c r="N66" s="811"/>
      <c r="O66" s="811"/>
      <c r="P66" s="799"/>
      <c r="Q66" s="812"/>
    </row>
    <row r="67" spans="1:17" ht="14.4" customHeight="1" x14ac:dyDescent="0.3">
      <c r="A67" s="793" t="s">
        <v>2488</v>
      </c>
      <c r="B67" s="794" t="s">
        <v>2489</v>
      </c>
      <c r="C67" s="794" t="s">
        <v>1924</v>
      </c>
      <c r="D67" s="794" t="s">
        <v>2572</v>
      </c>
      <c r="E67" s="794" t="s">
        <v>2573</v>
      </c>
      <c r="F67" s="811"/>
      <c r="G67" s="811"/>
      <c r="H67" s="811"/>
      <c r="I67" s="811"/>
      <c r="J67" s="811">
        <v>25</v>
      </c>
      <c r="K67" s="811">
        <v>925</v>
      </c>
      <c r="L67" s="811">
        <v>1</v>
      </c>
      <c r="M67" s="811">
        <v>37</v>
      </c>
      <c r="N67" s="811">
        <v>34</v>
      </c>
      <c r="O67" s="811">
        <v>1258</v>
      </c>
      <c r="P67" s="799">
        <v>1.36</v>
      </c>
      <c r="Q67" s="812">
        <v>37</v>
      </c>
    </row>
    <row r="68" spans="1:17" ht="14.4" customHeight="1" x14ac:dyDescent="0.3">
      <c r="A68" s="793" t="s">
        <v>2488</v>
      </c>
      <c r="B68" s="794" t="s">
        <v>2489</v>
      </c>
      <c r="C68" s="794" t="s">
        <v>1924</v>
      </c>
      <c r="D68" s="794" t="s">
        <v>2574</v>
      </c>
      <c r="E68" s="794" t="s">
        <v>2575</v>
      </c>
      <c r="F68" s="811"/>
      <c r="G68" s="811"/>
      <c r="H68" s="811"/>
      <c r="I68" s="811"/>
      <c r="J68" s="811"/>
      <c r="K68" s="811"/>
      <c r="L68" s="811"/>
      <c r="M68" s="811"/>
      <c r="N68" s="811">
        <v>3</v>
      </c>
      <c r="O68" s="811">
        <v>279</v>
      </c>
      <c r="P68" s="799"/>
      <c r="Q68" s="812">
        <v>93</v>
      </c>
    </row>
    <row r="69" spans="1:17" ht="14.4" customHeight="1" x14ac:dyDescent="0.3">
      <c r="A69" s="793" t="s">
        <v>2576</v>
      </c>
      <c r="B69" s="794" t="s">
        <v>2577</v>
      </c>
      <c r="C69" s="794" t="s">
        <v>2014</v>
      </c>
      <c r="D69" s="794" t="s">
        <v>2578</v>
      </c>
      <c r="E69" s="794" t="s">
        <v>2446</v>
      </c>
      <c r="F69" s="811"/>
      <c r="G69" s="811"/>
      <c r="H69" s="811"/>
      <c r="I69" s="811"/>
      <c r="J69" s="811"/>
      <c r="K69" s="811"/>
      <c r="L69" s="811"/>
      <c r="M69" s="811"/>
      <c r="N69" s="811">
        <v>1.3</v>
      </c>
      <c r="O69" s="811">
        <v>1306.27</v>
      </c>
      <c r="P69" s="799"/>
      <c r="Q69" s="812">
        <v>1004.8230769230769</v>
      </c>
    </row>
    <row r="70" spans="1:17" ht="14.4" customHeight="1" x14ac:dyDescent="0.3">
      <c r="A70" s="793" t="s">
        <v>2576</v>
      </c>
      <c r="B70" s="794" t="s">
        <v>2577</v>
      </c>
      <c r="C70" s="794" t="s">
        <v>2014</v>
      </c>
      <c r="D70" s="794" t="s">
        <v>2579</v>
      </c>
      <c r="E70" s="794" t="s">
        <v>2580</v>
      </c>
      <c r="F70" s="811">
        <v>0.13</v>
      </c>
      <c r="G70" s="811">
        <v>1285.43</v>
      </c>
      <c r="H70" s="811"/>
      <c r="I70" s="811">
        <v>9887.9230769230762</v>
      </c>
      <c r="J70" s="811"/>
      <c r="K70" s="811"/>
      <c r="L70" s="811"/>
      <c r="M70" s="811"/>
      <c r="N70" s="811"/>
      <c r="O70" s="811"/>
      <c r="P70" s="799"/>
      <c r="Q70" s="812"/>
    </row>
    <row r="71" spans="1:17" ht="14.4" customHeight="1" x14ac:dyDescent="0.3">
      <c r="A71" s="793" t="s">
        <v>2576</v>
      </c>
      <c r="B71" s="794" t="s">
        <v>2577</v>
      </c>
      <c r="C71" s="794" t="s">
        <v>2014</v>
      </c>
      <c r="D71" s="794" t="s">
        <v>2581</v>
      </c>
      <c r="E71" s="794" t="s">
        <v>2448</v>
      </c>
      <c r="F71" s="811"/>
      <c r="G71" s="811"/>
      <c r="H71" s="811"/>
      <c r="I71" s="811"/>
      <c r="J71" s="811"/>
      <c r="K71" s="811"/>
      <c r="L71" s="811"/>
      <c r="M71" s="811"/>
      <c r="N71" s="811">
        <v>7.0000000000000007E-2</v>
      </c>
      <c r="O71" s="811">
        <v>636.66</v>
      </c>
      <c r="P71" s="799"/>
      <c r="Q71" s="812">
        <v>9095.1428571428551</v>
      </c>
    </row>
    <row r="72" spans="1:17" ht="14.4" customHeight="1" x14ac:dyDescent="0.3">
      <c r="A72" s="793" t="s">
        <v>2576</v>
      </c>
      <c r="B72" s="794" t="s">
        <v>2577</v>
      </c>
      <c r="C72" s="794" t="s">
        <v>2014</v>
      </c>
      <c r="D72" s="794" t="s">
        <v>2447</v>
      </c>
      <c r="E72" s="794" t="s">
        <v>2448</v>
      </c>
      <c r="F72" s="811"/>
      <c r="G72" s="811"/>
      <c r="H72" s="811"/>
      <c r="I72" s="811"/>
      <c r="J72" s="811">
        <v>1.25</v>
      </c>
      <c r="K72" s="811">
        <v>2213.5</v>
      </c>
      <c r="L72" s="811">
        <v>1</v>
      </c>
      <c r="M72" s="811">
        <v>1770.8</v>
      </c>
      <c r="N72" s="811">
        <v>0.3</v>
      </c>
      <c r="O72" s="811">
        <v>545.71</v>
      </c>
      <c r="P72" s="799">
        <v>0.24653715834651008</v>
      </c>
      <c r="Q72" s="812">
        <v>1819.0333333333335</v>
      </c>
    </row>
    <row r="73" spans="1:17" ht="14.4" customHeight="1" x14ac:dyDescent="0.3">
      <c r="A73" s="793" t="s">
        <v>2576</v>
      </c>
      <c r="B73" s="794" t="s">
        <v>2577</v>
      </c>
      <c r="C73" s="794" t="s">
        <v>2014</v>
      </c>
      <c r="D73" s="794" t="s">
        <v>2582</v>
      </c>
      <c r="E73" s="794" t="s">
        <v>2448</v>
      </c>
      <c r="F73" s="811"/>
      <c r="G73" s="811"/>
      <c r="H73" s="811"/>
      <c r="I73" s="811"/>
      <c r="J73" s="811">
        <v>0.04</v>
      </c>
      <c r="K73" s="811">
        <v>1062.48</v>
      </c>
      <c r="L73" s="811">
        <v>1</v>
      </c>
      <c r="M73" s="811">
        <v>26562</v>
      </c>
      <c r="N73" s="811">
        <v>0.04</v>
      </c>
      <c r="O73" s="811">
        <v>1309.7</v>
      </c>
      <c r="P73" s="799">
        <v>1.2326820269558016</v>
      </c>
      <c r="Q73" s="812">
        <v>32742.5</v>
      </c>
    </row>
    <row r="74" spans="1:17" ht="14.4" customHeight="1" x14ac:dyDescent="0.3">
      <c r="A74" s="793" t="s">
        <v>2576</v>
      </c>
      <c r="B74" s="794" t="s">
        <v>2577</v>
      </c>
      <c r="C74" s="794" t="s">
        <v>1924</v>
      </c>
      <c r="D74" s="794" t="s">
        <v>2583</v>
      </c>
      <c r="E74" s="794" t="s">
        <v>2584</v>
      </c>
      <c r="F74" s="811">
        <v>7</v>
      </c>
      <c r="G74" s="811">
        <v>1449</v>
      </c>
      <c r="H74" s="811">
        <v>1.7007042253521127</v>
      </c>
      <c r="I74" s="811">
        <v>207</v>
      </c>
      <c r="J74" s="811">
        <v>4</v>
      </c>
      <c r="K74" s="811">
        <v>852</v>
      </c>
      <c r="L74" s="811">
        <v>1</v>
      </c>
      <c r="M74" s="811">
        <v>213</v>
      </c>
      <c r="N74" s="811">
        <v>7</v>
      </c>
      <c r="O74" s="811">
        <v>1491</v>
      </c>
      <c r="P74" s="799">
        <v>1.75</v>
      </c>
      <c r="Q74" s="812">
        <v>213</v>
      </c>
    </row>
    <row r="75" spans="1:17" ht="14.4" customHeight="1" x14ac:dyDescent="0.3">
      <c r="A75" s="793" t="s">
        <v>2576</v>
      </c>
      <c r="B75" s="794" t="s">
        <v>2577</v>
      </c>
      <c r="C75" s="794" t="s">
        <v>1924</v>
      </c>
      <c r="D75" s="794" t="s">
        <v>2585</v>
      </c>
      <c r="E75" s="794" t="s">
        <v>2586</v>
      </c>
      <c r="F75" s="811">
        <v>1</v>
      </c>
      <c r="G75" s="811">
        <v>151</v>
      </c>
      <c r="H75" s="811">
        <v>0.48709677419354841</v>
      </c>
      <c r="I75" s="811">
        <v>151</v>
      </c>
      <c r="J75" s="811">
        <v>2</v>
      </c>
      <c r="K75" s="811">
        <v>310</v>
      </c>
      <c r="L75" s="811">
        <v>1</v>
      </c>
      <c r="M75" s="811">
        <v>155</v>
      </c>
      <c r="N75" s="811"/>
      <c r="O75" s="811"/>
      <c r="P75" s="799"/>
      <c r="Q75" s="812"/>
    </row>
    <row r="76" spans="1:17" ht="14.4" customHeight="1" x14ac:dyDescent="0.3">
      <c r="A76" s="793" t="s">
        <v>2576</v>
      </c>
      <c r="B76" s="794" t="s">
        <v>2577</v>
      </c>
      <c r="C76" s="794" t="s">
        <v>1924</v>
      </c>
      <c r="D76" s="794" t="s">
        <v>2587</v>
      </c>
      <c r="E76" s="794" t="s">
        <v>2588</v>
      </c>
      <c r="F76" s="811"/>
      <c r="G76" s="811"/>
      <c r="H76" s="811"/>
      <c r="I76" s="811"/>
      <c r="J76" s="811">
        <v>2</v>
      </c>
      <c r="K76" s="811">
        <v>446</v>
      </c>
      <c r="L76" s="811">
        <v>1</v>
      </c>
      <c r="M76" s="811">
        <v>223</v>
      </c>
      <c r="N76" s="811"/>
      <c r="O76" s="811"/>
      <c r="P76" s="799"/>
      <c r="Q76" s="812"/>
    </row>
    <row r="77" spans="1:17" ht="14.4" customHeight="1" x14ac:dyDescent="0.3">
      <c r="A77" s="793" t="s">
        <v>2576</v>
      </c>
      <c r="B77" s="794" t="s">
        <v>2577</v>
      </c>
      <c r="C77" s="794" t="s">
        <v>1924</v>
      </c>
      <c r="D77" s="794" t="s">
        <v>2589</v>
      </c>
      <c r="E77" s="794" t="s">
        <v>2590</v>
      </c>
      <c r="F77" s="811">
        <v>1</v>
      </c>
      <c r="G77" s="811">
        <v>219</v>
      </c>
      <c r="H77" s="811">
        <v>0.98206278026905824</v>
      </c>
      <c r="I77" s="811">
        <v>219</v>
      </c>
      <c r="J77" s="811">
        <v>1</v>
      </c>
      <c r="K77" s="811">
        <v>223</v>
      </c>
      <c r="L77" s="811">
        <v>1</v>
      </c>
      <c r="M77" s="811">
        <v>223</v>
      </c>
      <c r="N77" s="811"/>
      <c r="O77" s="811"/>
      <c r="P77" s="799"/>
      <c r="Q77" s="812"/>
    </row>
    <row r="78" spans="1:17" ht="14.4" customHeight="1" x14ac:dyDescent="0.3">
      <c r="A78" s="793" t="s">
        <v>2576</v>
      </c>
      <c r="B78" s="794" t="s">
        <v>2577</v>
      </c>
      <c r="C78" s="794" t="s">
        <v>1924</v>
      </c>
      <c r="D78" s="794" t="s">
        <v>2591</v>
      </c>
      <c r="E78" s="794" t="s">
        <v>2592</v>
      </c>
      <c r="F78" s="811">
        <v>9</v>
      </c>
      <c r="G78" s="811">
        <v>1575</v>
      </c>
      <c r="H78" s="811">
        <v>0.59322033898305082</v>
      </c>
      <c r="I78" s="811">
        <v>175</v>
      </c>
      <c r="J78" s="811">
        <v>15</v>
      </c>
      <c r="K78" s="811">
        <v>2655</v>
      </c>
      <c r="L78" s="811">
        <v>1</v>
      </c>
      <c r="M78" s="811">
        <v>177</v>
      </c>
      <c r="N78" s="811">
        <v>5</v>
      </c>
      <c r="O78" s="811">
        <v>885</v>
      </c>
      <c r="P78" s="799">
        <v>0.33333333333333331</v>
      </c>
      <c r="Q78" s="812">
        <v>177</v>
      </c>
    </row>
    <row r="79" spans="1:17" ht="14.4" customHeight="1" x14ac:dyDescent="0.3">
      <c r="A79" s="793" t="s">
        <v>2576</v>
      </c>
      <c r="B79" s="794" t="s">
        <v>2577</v>
      </c>
      <c r="C79" s="794" t="s">
        <v>1924</v>
      </c>
      <c r="D79" s="794" t="s">
        <v>2593</v>
      </c>
      <c r="E79" s="794" t="s">
        <v>2594</v>
      </c>
      <c r="F79" s="811">
        <v>6</v>
      </c>
      <c r="G79" s="811">
        <v>12006</v>
      </c>
      <c r="H79" s="811">
        <v>0.97705078125</v>
      </c>
      <c r="I79" s="811">
        <v>2001</v>
      </c>
      <c r="J79" s="811">
        <v>6</v>
      </c>
      <c r="K79" s="811">
        <v>12288</v>
      </c>
      <c r="L79" s="811">
        <v>1</v>
      </c>
      <c r="M79" s="811">
        <v>2048</v>
      </c>
      <c r="N79" s="811">
        <v>1</v>
      </c>
      <c r="O79" s="811">
        <v>2049</v>
      </c>
      <c r="P79" s="799">
        <v>0.166748046875</v>
      </c>
      <c r="Q79" s="812">
        <v>2049</v>
      </c>
    </row>
    <row r="80" spans="1:17" ht="14.4" customHeight="1" x14ac:dyDescent="0.3">
      <c r="A80" s="793" t="s">
        <v>2576</v>
      </c>
      <c r="B80" s="794" t="s">
        <v>2577</v>
      </c>
      <c r="C80" s="794" t="s">
        <v>1924</v>
      </c>
      <c r="D80" s="794" t="s">
        <v>2595</v>
      </c>
      <c r="E80" s="794" t="s">
        <v>2596</v>
      </c>
      <c r="F80" s="811">
        <v>2</v>
      </c>
      <c r="G80" s="811">
        <v>302</v>
      </c>
      <c r="H80" s="811">
        <v>1.9483870967741936</v>
      </c>
      <c r="I80" s="811">
        <v>151</v>
      </c>
      <c r="J80" s="811">
        <v>1</v>
      </c>
      <c r="K80" s="811">
        <v>155</v>
      </c>
      <c r="L80" s="811">
        <v>1</v>
      </c>
      <c r="M80" s="811">
        <v>155</v>
      </c>
      <c r="N80" s="811"/>
      <c r="O80" s="811"/>
      <c r="P80" s="799"/>
      <c r="Q80" s="812"/>
    </row>
    <row r="81" spans="1:17" ht="14.4" customHeight="1" x14ac:dyDescent="0.3">
      <c r="A81" s="793" t="s">
        <v>2576</v>
      </c>
      <c r="B81" s="794" t="s">
        <v>2577</v>
      </c>
      <c r="C81" s="794" t="s">
        <v>1924</v>
      </c>
      <c r="D81" s="794" t="s">
        <v>2597</v>
      </c>
      <c r="E81" s="794" t="s">
        <v>2598</v>
      </c>
      <c r="F81" s="811">
        <v>4</v>
      </c>
      <c r="G81" s="811">
        <v>636</v>
      </c>
      <c r="H81" s="811">
        <v>3.9018404907975461</v>
      </c>
      <c r="I81" s="811">
        <v>159</v>
      </c>
      <c r="J81" s="811">
        <v>1</v>
      </c>
      <c r="K81" s="811">
        <v>163</v>
      </c>
      <c r="L81" s="811">
        <v>1</v>
      </c>
      <c r="M81" s="811">
        <v>163</v>
      </c>
      <c r="N81" s="811">
        <v>4</v>
      </c>
      <c r="O81" s="811">
        <v>652</v>
      </c>
      <c r="P81" s="799">
        <v>4</v>
      </c>
      <c r="Q81" s="812">
        <v>163</v>
      </c>
    </row>
    <row r="82" spans="1:17" ht="14.4" customHeight="1" x14ac:dyDescent="0.3">
      <c r="A82" s="793" t="s">
        <v>2576</v>
      </c>
      <c r="B82" s="794" t="s">
        <v>2577</v>
      </c>
      <c r="C82" s="794" t="s">
        <v>1924</v>
      </c>
      <c r="D82" s="794" t="s">
        <v>2599</v>
      </c>
      <c r="E82" s="794" t="s">
        <v>2600</v>
      </c>
      <c r="F82" s="811"/>
      <c r="G82" s="811"/>
      <c r="H82" s="811"/>
      <c r="I82" s="811"/>
      <c r="J82" s="811">
        <v>6</v>
      </c>
      <c r="K82" s="811">
        <v>12924</v>
      </c>
      <c r="L82" s="811">
        <v>1</v>
      </c>
      <c r="M82" s="811">
        <v>2154</v>
      </c>
      <c r="N82" s="811">
        <v>6</v>
      </c>
      <c r="O82" s="811">
        <v>12930</v>
      </c>
      <c r="P82" s="799">
        <v>1.0004642525533891</v>
      </c>
      <c r="Q82" s="812">
        <v>2155</v>
      </c>
    </row>
    <row r="83" spans="1:17" ht="14.4" customHeight="1" x14ac:dyDescent="0.3">
      <c r="A83" s="793" t="s">
        <v>2576</v>
      </c>
      <c r="B83" s="794" t="s">
        <v>2577</v>
      </c>
      <c r="C83" s="794" t="s">
        <v>1924</v>
      </c>
      <c r="D83" s="794" t="s">
        <v>2601</v>
      </c>
      <c r="E83" s="794" t="s">
        <v>2602</v>
      </c>
      <c r="F83" s="811">
        <v>2</v>
      </c>
      <c r="G83" s="811">
        <v>3738</v>
      </c>
      <c r="H83" s="811"/>
      <c r="I83" s="811">
        <v>1869</v>
      </c>
      <c r="J83" s="811"/>
      <c r="K83" s="811"/>
      <c r="L83" s="811"/>
      <c r="M83" s="811"/>
      <c r="N83" s="811"/>
      <c r="O83" s="811"/>
      <c r="P83" s="799"/>
      <c r="Q83" s="812"/>
    </row>
    <row r="84" spans="1:17" ht="14.4" customHeight="1" x14ac:dyDescent="0.3">
      <c r="A84" s="793" t="s">
        <v>2576</v>
      </c>
      <c r="B84" s="794" t="s">
        <v>2577</v>
      </c>
      <c r="C84" s="794" t="s">
        <v>1924</v>
      </c>
      <c r="D84" s="794" t="s">
        <v>2603</v>
      </c>
      <c r="E84" s="794" t="s">
        <v>2604</v>
      </c>
      <c r="F84" s="811">
        <v>1</v>
      </c>
      <c r="G84" s="811">
        <v>8399</v>
      </c>
      <c r="H84" s="811"/>
      <c r="I84" s="811">
        <v>8399</v>
      </c>
      <c r="J84" s="811"/>
      <c r="K84" s="811"/>
      <c r="L84" s="811"/>
      <c r="M84" s="811"/>
      <c r="N84" s="811"/>
      <c r="O84" s="811"/>
      <c r="P84" s="799"/>
      <c r="Q84" s="812"/>
    </row>
    <row r="85" spans="1:17" ht="14.4" customHeight="1" x14ac:dyDescent="0.3">
      <c r="A85" s="793" t="s">
        <v>2605</v>
      </c>
      <c r="B85" s="794" t="s">
        <v>2606</v>
      </c>
      <c r="C85" s="794" t="s">
        <v>1924</v>
      </c>
      <c r="D85" s="794" t="s">
        <v>2607</v>
      </c>
      <c r="E85" s="794" t="s">
        <v>2608</v>
      </c>
      <c r="F85" s="811">
        <v>2</v>
      </c>
      <c r="G85" s="811">
        <v>412</v>
      </c>
      <c r="H85" s="811">
        <v>0.1627172195892575</v>
      </c>
      <c r="I85" s="811">
        <v>206</v>
      </c>
      <c r="J85" s="811">
        <v>12</v>
      </c>
      <c r="K85" s="811">
        <v>2532</v>
      </c>
      <c r="L85" s="811">
        <v>1</v>
      </c>
      <c r="M85" s="811">
        <v>211</v>
      </c>
      <c r="N85" s="811">
        <v>8</v>
      </c>
      <c r="O85" s="811">
        <v>1688</v>
      </c>
      <c r="P85" s="799">
        <v>0.66666666666666663</v>
      </c>
      <c r="Q85" s="812">
        <v>211</v>
      </c>
    </row>
    <row r="86" spans="1:17" ht="14.4" customHeight="1" x14ac:dyDescent="0.3">
      <c r="A86" s="793" t="s">
        <v>2605</v>
      </c>
      <c r="B86" s="794" t="s">
        <v>2606</v>
      </c>
      <c r="C86" s="794" t="s">
        <v>1924</v>
      </c>
      <c r="D86" s="794" t="s">
        <v>2609</v>
      </c>
      <c r="E86" s="794" t="s">
        <v>2610</v>
      </c>
      <c r="F86" s="811"/>
      <c r="G86" s="811"/>
      <c r="H86" s="811"/>
      <c r="I86" s="811"/>
      <c r="J86" s="811"/>
      <c r="K86" s="811"/>
      <c r="L86" s="811"/>
      <c r="M86" s="811"/>
      <c r="N86" s="811">
        <v>53</v>
      </c>
      <c r="O86" s="811">
        <v>15953</v>
      </c>
      <c r="P86" s="799"/>
      <c r="Q86" s="812">
        <v>301</v>
      </c>
    </row>
    <row r="87" spans="1:17" ht="14.4" customHeight="1" x14ac:dyDescent="0.3">
      <c r="A87" s="793" t="s">
        <v>2605</v>
      </c>
      <c r="B87" s="794" t="s">
        <v>2606</v>
      </c>
      <c r="C87" s="794" t="s">
        <v>1924</v>
      </c>
      <c r="D87" s="794" t="s">
        <v>2611</v>
      </c>
      <c r="E87" s="794" t="s">
        <v>2612</v>
      </c>
      <c r="F87" s="811">
        <v>4</v>
      </c>
      <c r="G87" s="811">
        <v>540</v>
      </c>
      <c r="H87" s="811">
        <v>0.43795620437956206</v>
      </c>
      <c r="I87" s="811">
        <v>135</v>
      </c>
      <c r="J87" s="811">
        <v>9</v>
      </c>
      <c r="K87" s="811">
        <v>1233</v>
      </c>
      <c r="L87" s="811">
        <v>1</v>
      </c>
      <c r="M87" s="811">
        <v>137</v>
      </c>
      <c r="N87" s="811">
        <v>10</v>
      </c>
      <c r="O87" s="811">
        <v>1370</v>
      </c>
      <c r="P87" s="799">
        <v>1.1111111111111112</v>
      </c>
      <c r="Q87" s="812">
        <v>137</v>
      </c>
    </row>
    <row r="88" spans="1:17" ht="14.4" customHeight="1" x14ac:dyDescent="0.3">
      <c r="A88" s="793" t="s">
        <v>2605</v>
      </c>
      <c r="B88" s="794" t="s">
        <v>2606</v>
      </c>
      <c r="C88" s="794" t="s">
        <v>1924</v>
      </c>
      <c r="D88" s="794" t="s">
        <v>2613</v>
      </c>
      <c r="E88" s="794" t="s">
        <v>2614</v>
      </c>
      <c r="F88" s="811"/>
      <c r="G88" s="811"/>
      <c r="H88" s="811"/>
      <c r="I88" s="811"/>
      <c r="J88" s="811"/>
      <c r="K88" s="811"/>
      <c r="L88" s="811"/>
      <c r="M88" s="811"/>
      <c r="N88" s="811">
        <v>2</v>
      </c>
      <c r="O88" s="811">
        <v>346</v>
      </c>
      <c r="P88" s="799"/>
      <c r="Q88" s="812">
        <v>173</v>
      </c>
    </row>
    <row r="89" spans="1:17" ht="14.4" customHeight="1" x14ac:dyDescent="0.3">
      <c r="A89" s="793" t="s">
        <v>2605</v>
      </c>
      <c r="B89" s="794" t="s">
        <v>2606</v>
      </c>
      <c r="C89" s="794" t="s">
        <v>1924</v>
      </c>
      <c r="D89" s="794" t="s">
        <v>2615</v>
      </c>
      <c r="E89" s="794" t="s">
        <v>2616</v>
      </c>
      <c r="F89" s="811"/>
      <c r="G89" s="811"/>
      <c r="H89" s="811"/>
      <c r="I89" s="811"/>
      <c r="J89" s="811">
        <v>2</v>
      </c>
      <c r="K89" s="811">
        <v>546</v>
      </c>
      <c r="L89" s="811">
        <v>1</v>
      </c>
      <c r="M89" s="811">
        <v>273</v>
      </c>
      <c r="N89" s="811"/>
      <c r="O89" s="811"/>
      <c r="P89" s="799"/>
      <c r="Q89" s="812"/>
    </row>
    <row r="90" spans="1:17" ht="14.4" customHeight="1" x14ac:dyDescent="0.3">
      <c r="A90" s="793" t="s">
        <v>2605</v>
      </c>
      <c r="B90" s="794" t="s">
        <v>2606</v>
      </c>
      <c r="C90" s="794" t="s">
        <v>1924</v>
      </c>
      <c r="D90" s="794" t="s">
        <v>2617</v>
      </c>
      <c r="E90" s="794" t="s">
        <v>2618</v>
      </c>
      <c r="F90" s="811"/>
      <c r="G90" s="811"/>
      <c r="H90" s="811"/>
      <c r="I90" s="811"/>
      <c r="J90" s="811">
        <v>2</v>
      </c>
      <c r="K90" s="811">
        <v>284</v>
      </c>
      <c r="L90" s="811">
        <v>1</v>
      </c>
      <c r="M90" s="811">
        <v>142</v>
      </c>
      <c r="N90" s="811">
        <v>2</v>
      </c>
      <c r="O90" s="811">
        <v>284</v>
      </c>
      <c r="P90" s="799">
        <v>1</v>
      </c>
      <c r="Q90" s="812">
        <v>142</v>
      </c>
    </row>
    <row r="91" spans="1:17" ht="14.4" customHeight="1" x14ac:dyDescent="0.3">
      <c r="A91" s="793" t="s">
        <v>2605</v>
      </c>
      <c r="B91" s="794" t="s">
        <v>2606</v>
      </c>
      <c r="C91" s="794" t="s">
        <v>1924</v>
      </c>
      <c r="D91" s="794" t="s">
        <v>2619</v>
      </c>
      <c r="E91" s="794" t="s">
        <v>2618</v>
      </c>
      <c r="F91" s="811">
        <v>4</v>
      </c>
      <c r="G91" s="811">
        <v>312</v>
      </c>
      <c r="H91" s="811">
        <v>0.44444444444444442</v>
      </c>
      <c r="I91" s="811">
        <v>78</v>
      </c>
      <c r="J91" s="811">
        <v>9</v>
      </c>
      <c r="K91" s="811">
        <v>702</v>
      </c>
      <c r="L91" s="811">
        <v>1</v>
      </c>
      <c r="M91" s="811">
        <v>78</v>
      </c>
      <c r="N91" s="811">
        <v>10</v>
      </c>
      <c r="O91" s="811">
        <v>780</v>
      </c>
      <c r="P91" s="799">
        <v>1.1111111111111112</v>
      </c>
      <c r="Q91" s="812">
        <v>78</v>
      </c>
    </row>
    <row r="92" spans="1:17" ht="14.4" customHeight="1" x14ac:dyDescent="0.3">
      <c r="A92" s="793" t="s">
        <v>2605</v>
      </c>
      <c r="B92" s="794" t="s">
        <v>2606</v>
      </c>
      <c r="C92" s="794" t="s">
        <v>1924</v>
      </c>
      <c r="D92" s="794" t="s">
        <v>2620</v>
      </c>
      <c r="E92" s="794" t="s">
        <v>2621</v>
      </c>
      <c r="F92" s="811"/>
      <c r="G92" s="811"/>
      <c r="H92" s="811"/>
      <c r="I92" s="811"/>
      <c r="J92" s="811">
        <v>2</v>
      </c>
      <c r="K92" s="811">
        <v>626</v>
      </c>
      <c r="L92" s="811">
        <v>1</v>
      </c>
      <c r="M92" s="811">
        <v>313</v>
      </c>
      <c r="N92" s="811">
        <v>2</v>
      </c>
      <c r="O92" s="811">
        <v>628</v>
      </c>
      <c r="P92" s="799">
        <v>1.0031948881789137</v>
      </c>
      <c r="Q92" s="812">
        <v>314</v>
      </c>
    </row>
    <row r="93" spans="1:17" ht="14.4" customHeight="1" x14ac:dyDescent="0.3">
      <c r="A93" s="793" t="s">
        <v>2605</v>
      </c>
      <c r="B93" s="794" t="s">
        <v>2606</v>
      </c>
      <c r="C93" s="794" t="s">
        <v>1924</v>
      </c>
      <c r="D93" s="794" t="s">
        <v>2622</v>
      </c>
      <c r="E93" s="794" t="s">
        <v>2623</v>
      </c>
      <c r="F93" s="811">
        <v>4</v>
      </c>
      <c r="G93" s="811">
        <v>644</v>
      </c>
      <c r="H93" s="811">
        <v>0.43899113837764142</v>
      </c>
      <c r="I93" s="811">
        <v>161</v>
      </c>
      <c r="J93" s="811">
        <v>9</v>
      </c>
      <c r="K93" s="811">
        <v>1467</v>
      </c>
      <c r="L93" s="811">
        <v>1</v>
      </c>
      <c r="M93" s="811">
        <v>163</v>
      </c>
      <c r="N93" s="811">
        <v>14</v>
      </c>
      <c r="O93" s="811">
        <v>2282</v>
      </c>
      <c r="P93" s="799">
        <v>1.5555555555555556</v>
      </c>
      <c r="Q93" s="812">
        <v>163</v>
      </c>
    </row>
    <row r="94" spans="1:17" ht="14.4" customHeight="1" x14ac:dyDescent="0.3">
      <c r="A94" s="793" t="s">
        <v>2605</v>
      </c>
      <c r="B94" s="794" t="s">
        <v>2606</v>
      </c>
      <c r="C94" s="794" t="s">
        <v>1924</v>
      </c>
      <c r="D94" s="794" t="s">
        <v>2624</v>
      </c>
      <c r="E94" s="794" t="s">
        <v>2608</v>
      </c>
      <c r="F94" s="811">
        <v>9</v>
      </c>
      <c r="G94" s="811">
        <v>639</v>
      </c>
      <c r="H94" s="811">
        <v>0.46710526315789475</v>
      </c>
      <c r="I94" s="811">
        <v>71</v>
      </c>
      <c r="J94" s="811">
        <v>19</v>
      </c>
      <c r="K94" s="811">
        <v>1368</v>
      </c>
      <c r="L94" s="811">
        <v>1</v>
      </c>
      <c r="M94" s="811">
        <v>72</v>
      </c>
      <c r="N94" s="811">
        <v>24</v>
      </c>
      <c r="O94" s="811">
        <v>1728</v>
      </c>
      <c r="P94" s="799">
        <v>1.263157894736842</v>
      </c>
      <c r="Q94" s="812">
        <v>72</v>
      </c>
    </row>
    <row r="95" spans="1:17" ht="14.4" customHeight="1" x14ac:dyDescent="0.3">
      <c r="A95" s="793" t="s">
        <v>2605</v>
      </c>
      <c r="B95" s="794" t="s">
        <v>2606</v>
      </c>
      <c r="C95" s="794" t="s">
        <v>1924</v>
      </c>
      <c r="D95" s="794" t="s">
        <v>2625</v>
      </c>
      <c r="E95" s="794" t="s">
        <v>2626</v>
      </c>
      <c r="F95" s="811"/>
      <c r="G95" s="811"/>
      <c r="H95" s="811"/>
      <c r="I95" s="811"/>
      <c r="J95" s="811"/>
      <c r="K95" s="811"/>
      <c r="L95" s="811"/>
      <c r="M95" s="811"/>
      <c r="N95" s="811">
        <v>1</v>
      </c>
      <c r="O95" s="811">
        <v>1211</v>
      </c>
      <c r="P95" s="799"/>
      <c r="Q95" s="812">
        <v>1211</v>
      </c>
    </row>
    <row r="96" spans="1:17" ht="14.4" customHeight="1" x14ac:dyDescent="0.3">
      <c r="A96" s="793" t="s">
        <v>2605</v>
      </c>
      <c r="B96" s="794" t="s">
        <v>2606</v>
      </c>
      <c r="C96" s="794" t="s">
        <v>1924</v>
      </c>
      <c r="D96" s="794" t="s">
        <v>2627</v>
      </c>
      <c r="E96" s="794" t="s">
        <v>2628</v>
      </c>
      <c r="F96" s="811"/>
      <c r="G96" s="811"/>
      <c r="H96" s="811"/>
      <c r="I96" s="811"/>
      <c r="J96" s="811"/>
      <c r="K96" s="811"/>
      <c r="L96" s="811"/>
      <c r="M96" s="811"/>
      <c r="N96" s="811">
        <v>2</v>
      </c>
      <c r="O96" s="811">
        <v>228</v>
      </c>
      <c r="P96" s="799"/>
      <c r="Q96" s="812">
        <v>114</v>
      </c>
    </row>
    <row r="97" spans="1:17" ht="14.4" customHeight="1" x14ac:dyDescent="0.3">
      <c r="A97" s="793" t="s">
        <v>2629</v>
      </c>
      <c r="B97" s="794" t="s">
        <v>2630</v>
      </c>
      <c r="C97" s="794" t="s">
        <v>1924</v>
      </c>
      <c r="D97" s="794" t="s">
        <v>2631</v>
      </c>
      <c r="E97" s="794" t="s">
        <v>2632</v>
      </c>
      <c r="F97" s="811">
        <v>40</v>
      </c>
      <c r="G97" s="811">
        <v>2160</v>
      </c>
      <c r="H97" s="811">
        <v>0.47745358090185674</v>
      </c>
      <c r="I97" s="811">
        <v>54</v>
      </c>
      <c r="J97" s="811">
        <v>78</v>
      </c>
      <c r="K97" s="811">
        <v>4524</v>
      </c>
      <c r="L97" s="811">
        <v>1</v>
      </c>
      <c r="M97" s="811">
        <v>58</v>
      </c>
      <c r="N97" s="811">
        <v>62</v>
      </c>
      <c r="O97" s="811">
        <v>3596</v>
      </c>
      <c r="P97" s="799">
        <v>0.79487179487179482</v>
      </c>
      <c r="Q97" s="812">
        <v>58</v>
      </c>
    </row>
    <row r="98" spans="1:17" ht="14.4" customHeight="1" x14ac:dyDescent="0.3">
      <c r="A98" s="793" t="s">
        <v>2629</v>
      </c>
      <c r="B98" s="794" t="s">
        <v>2630</v>
      </c>
      <c r="C98" s="794" t="s">
        <v>1924</v>
      </c>
      <c r="D98" s="794" t="s">
        <v>2633</v>
      </c>
      <c r="E98" s="794" t="s">
        <v>2634</v>
      </c>
      <c r="F98" s="811"/>
      <c r="G98" s="811"/>
      <c r="H98" s="811"/>
      <c r="I98" s="811"/>
      <c r="J98" s="811">
        <v>6</v>
      </c>
      <c r="K98" s="811">
        <v>786</v>
      </c>
      <c r="L98" s="811">
        <v>1</v>
      </c>
      <c r="M98" s="811">
        <v>131</v>
      </c>
      <c r="N98" s="811">
        <v>13</v>
      </c>
      <c r="O98" s="811">
        <v>1703</v>
      </c>
      <c r="P98" s="799">
        <v>2.1666666666666665</v>
      </c>
      <c r="Q98" s="812">
        <v>131</v>
      </c>
    </row>
    <row r="99" spans="1:17" ht="14.4" customHeight="1" x14ac:dyDescent="0.3">
      <c r="A99" s="793" t="s">
        <v>2629</v>
      </c>
      <c r="B99" s="794" t="s">
        <v>2630</v>
      </c>
      <c r="C99" s="794" t="s">
        <v>1924</v>
      </c>
      <c r="D99" s="794" t="s">
        <v>2635</v>
      </c>
      <c r="E99" s="794" t="s">
        <v>2636</v>
      </c>
      <c r="F99" s="811"/>
      <c r="G99" s="811"/>
      <c r="H99" s="811"/>
      <c r="I99" s="811"/>
      <c r="J99" s="811">
        <v>1</v>
      </c>
      <c r="K99" s="811">
        <v>407</v>
      </c>
      <c r="L99" s="811">
        <v>1</v>
      </c>
      <c r="M99" s="811">
        <v>407</v>
      </c>
      <c r="N99" s="811"/>
      <c r="O99" s="811"/>
      <c r="P99" s="799"/>
      <c r="Q99" s="812"/>
    </row>
    <row r="100" spans="1:17" ht="14.4" customHeight="1" x14ac:dyDescent="0.3">
      <c r="A100" s="793" t="s">
        <v>2629</v>
      </c>
      <c r="B100" s="794" t="s">
        <v>2630</v>
      </c>
      <c r="C100" s="794" t="s">
        <v>1924</v>
      </c>
      <c r="D100" s="794" t="s">
        <v>2637</v>
      </c>
      <c r="E100" s="794" t="s">
        <v>2638</v>
      </c>
      <c r="F100" s="811">
        <v>10</v>
      </c>
      <c r="G100" s="811">
        <v>1720</v>
      </c>
      <c r="H100" s="811"/>
      <c r="I100" s="811">
        <v>172</v>
      </c>
      <c r="J100" s="811"/>
      <c r="K100" s="811"/>
      <c r="L100" s="811"/>
      <c r="M100" s="811"/>
      <c r="N100" s="811">
        <v>2</v>
      </c>
      <c r="O100" s="811">
        <v>360</v>
      </c>
      <c r="P100" s="799"/>
      <c r="Q100" s="812">
        <v>180</v>
      </c>
    </row>
    <row r="101" spans="1:17" ht="14.4" customHeight="1" x14ac:dyDescent="0.3">
      <c r="A101" s="793" t="s">
        <v>2629</v>
      </c>
      <c r="B101" s="794" t="s">
        <v>2630</v>
      </c>
      <c r="C101" s="794" t="s">
        <v>1924</v>
      </c>
      <c r="D101" s="794" t="s">
        <v>2639</v>
      </c>
      <c r="E101" s="794" t="s">
        <v>2640</v>
      </c>
      <c r="F101" s="811">
        <v>3</v>
      </c>
      <c r="G101" s="811">
        <v>966</v>
      </c>
      <c r="H101" s="811"/>
      <c r="I101" s="811">
        <v>322</v>
      </c>
      <c r="J101" s="811"/>
      <c r="K101" s="811"/>
      <c r="L101" s="811"/>
      <c r="M101" s="811"/>
      <c r="N101" s="811">
        <v>3</v>
      </c>
      <c r="O101" s="811">
        <v>1008</v>
      </c>
      <c r="P101" s="799"/>
      <c r="Q101" s="812">
        <v>336</v>
      </c>
    </row>
    <row r="102" spans="1:17" ht="14.4" customHeight="1" x14ac:dyDescent="0.3">
      <c r="A102" s="793" t="s">
        <v>2629</v>
      </c>
      <c r="B102" s="794" t="s">
        <v>2630</v>
      </c>
      <c r="C102" s="794" t="s">
        <v>1924</v>
      </c>
      <c r="D102" s="794" t="s">
        <v>2641</v>
      </c>
      <c r="E102" s="794" t="s">
        <v>2642</v>
      </c>
      <c r="F102" s="811">
        <v>10</v>
      </c>
      <c r="G102" s="811">
        <v>3410</v>
      </c>
      <c r="H102" s="811">
        <v>0.44412607449856734</v>
      </c>
      <c r="I102" s="811">
        <v>341</v>
      </c>
      <c r="J102" s="811">
        <v>22</v>
      </c>
      <c r="K102" s="811">
        <v>7678</v>
      </c>
      <c r="L102" s="811">
        <v>1</v>
      </c>
      <c r="M102" s="811">
        <v>349</v>
      </c>
      <c r="N102" s="811">
        <v>12</v>
      </c>
      <c r="O102" s="811">
        <v>4188</v>
      </c>
      <c r="P102" s="799">
        <v>0.54545454545454541</v>
      </c>
      <c r="Q102" s="812">
        <v>349</v>
      </c>
    </row>
    <row r="103" spans="1:17" ht="14.4" customHeight="1" x14ac:dyDescent="0.3">
      <c r="A103" s="793" t="s">
        <v>2629</v>
      </c>
      <c r="B103" s="794" t="s">
        <v>2630</v>
      </c>
      <c r="C103" s="794" t="s">
        <v>1924</v>
      </c>
      <c r="D103" s="794" t="s">
        <v>2643</v>
      </c>
      <c r="E103" s="794" t="s">
        <v>2644</v>
      </c>
      <c r="F103" s="811"/>
      <c r="G103" s="811"/>
      <c r="H103" s="811"/>
      <c r="I103" s="811"/>
      <c r="J103" s="811">
        <v>1</v>
      </c>
      <c r="K103" s="811">
        <v>6226</v>
      </c>
      <c r="L103" s="811">
        <v>1</v>
      </c>
      <c r="M103" s="811">
        <v>6226</v>
      </c>
      <c r="N103" s="811"/>
      <c r="O103" s="811"/>
      <c r="P103" s="799"/>
      <c r="Q103" s="812"/>
    </row>
    <row r="104" spans="1:17" ht="14.4" customHeight="1" x14ac:dyDescent="0.3">
      <c r="A104" s="793" t="s">
        <v>2629</v>
      </c>
      <c r="B104" s="794" t="s">
        <v>2630</v>
      </c>
      <c r="C104" s="794" t="s">
        <v>1924</v>
      </c>
      <c r="D104" s="794" t="s">
        <v>2645</v>
      </c>
      <c r="E104" s="794" t="s">
        <v>2646</v>
      </c>
      <c r="F104" s="811"/>
      <c r="G104" s="811"/>
      <c r="H104" s="811"/>
      <c r="I104" s="811"/>
      <c r="J104" s="811"/>
      <c r="K104" s="811"/>
      <c r="L104" s="811"/>
      <c r="M104" s="811"/>
      <c r="N104" s="811">
        <v>1</v>
      </c>
      <c r="O104" s="811">
        <v>705</v>
      </c>
      <c r="P104" s="799"/>
      <c r="Q104" s="812">
        <v>705</v>
      </c>
    </row>
    <row r="105" spans="1:17" ht="14.4" customHeight="1" x14ac:dyDescent="0.3">
      <c r="A105" s="793" t="s">
        <v>2629</v>
      </c>
      <c r="B105" s="794" t="s">
        <v>2630</v>
      </c>
      <c r="C105" s="794" t="s">
        <v>1924</v>
      </c>
      <c r="D105" s="794" t="s">
        <v>2647</v>
      </c>
      <c r="E105" s="794" t="s">
        <v>2648</v>
      </c>
      <c r="F105" s="811">
        <v>21</v>
      </c>
      <c r="G105" s="811">
        <v>5985</v>
      </c>
      <c r="H105" s="811">
        <v>0.57904411764705888</v>
      </c>
      <c r="I105" s="811">
        <v>285</v>
      </c>
      <c r="J105" s="811">
        <v>34</v>
      </c>
      <c r="K105" s="811">
        <v>10336</v>
      </c>
      <c r="L105" s="811">
        <v>1</v>
      </c>
      <c r="M105" s="811">
        <v>304</v>
      </c>
      <c r="N105" s="811">
        <v>35</v>
      </c>
      <c r="O105" s="811">
        <v>10675</v>
      </c>
      <c r="P105" s="799">
        <v>1.0327979876160991</v>
      </c>
      <c r="Q105" s="812">
        <v>305</v>
      </c>
    </row>
    <row r="106" spans="1:17" ht="14.4" customHeight="1" x14ac:dyDescent="0.3">
      <c r="A106" s="793" t="s">
        <v>2629</v>
      </c>
      <c r="B106" s="794" t="s">
        <v>2630</v>
      </c>
      <c r="C106" s="794" t="s">
        <v>1924</v>
      </c>
      <c r="D106" s="794" t="s">
        <v>2649</v>
      </c>
      <c r="E106" s="794" t="s">
        <v>2650</v>
      </c>
      <c r="F106" s="811">
        <v>7</v>
      </c>
      <c r="G106" s="811">
        <v>3234</v>
      </c>
      <c r="H106" s="811">
        <v>0.65465587044534412</v>
      </c>
      <c r="I106" s="811">
        <v>462</v>
      </c>
      <c r="J106" s="811">
        <v>10</v>
      </c>
      <c r="K106" s="811">
        <v>4940</v>
      </c>
      <c r="L106" s="811">
        <v>1</v>
      </c>
      <c r="M106" s="811">
        <v>494</v>
      </c>
      <c r="N106" s="811">
        <v>10</v>
      </c>
      <c r="O106" s="811">
        <v>4940</v>
      </c>
      <c r="P106" s="799">
        <v>1</v>
      </c>
      <c r="Q106" s="812">
        <v>494</v>
      </c>
    </row>
    <row r="107" spans="1:17" ht="14.4" customHeight="1" x14ac:dyDescent="0.3">
      <c r="A107" s="793" t="s">
        <v>2629</v>
      </c>
      <c r="B107" s="794" t="s">
        <v>2630</v>
      </c>
      <c r="C107" s="794" t="s">
        <v>1924</v>
      </c>
      <c r="D107" s="794" t="s">
        <v>2651</v>
      </c>
      <c r="E107" s="794" t="s">
        <v>2652</v>
      </c>
      <c r="F107" s="811">
        <v>28</v>
      </c>
      <c r="G107" s="811">
        <v>9968</v>
      </c>
      <c r="H107" s="811">
        <v>0.62652419861722186</v>
      </c>
      <c r="I107" s="811">
        <v>356</v>
      </c>
      <c r="J107" s="811">
        <v>43</v>
      </c>
      <c r="K107" s="811">
        <v>15910</v>
      </c>
      <c r="L107" s="811">
        <v>1</v>
      </c>
      <c r="M107" s="811">
        <v>370</v>
      </c>
      <c r="N107" s="811">
        <v>45</v>
      </c>
      <c r="O107" s="811">
        <v>16650</v>
      </c>
      <c r="P107" s="799">
        <v>1.0465116279069768</v>
      </c>
      <c r="Q107" s="812">
        <v>370</v>
      </c>
    </row>
    <row r="108" spans="1:17" ht="14.4" customHeight="1" x14ac:dyDescent="0.3">
      <c r="A108" s="793" t="s">
        <v>2629</v>
      </c>
      <c r="B108" s="794" t="s">
        <v>2630</v>
      </c>
      <c r="C108" s="794" t="s">
        <v>1924</v>
      </c>
      <c r="D108" s="794" t="s">
        <v>2653</v>
      </c>
      <c r="E108" s="794" t="s">
        <v>2654</v>
      </c>
      <c r="F108" s="811"/>
      <c r="G108" s="811"/>
      <c r="H108" s="811"/>
      <c r="I108" s="811"/>
      <c r="J108" s="811"/>
      <c r="K108" s="811"/>
      <c r="L108" s="811"/>
      <c r="M108" s="811"/>
      <c r="N108" s="811">
        <v>2</v>
      </c>
      <c r="O108" s="811">
        <v>222</v>
      </c>
      <c r="P108" s="799"/>
      <c r="Q108" s="812">
        <v>111</v>
      </c>
    </row>
    <row r="109" spans="1:17" ht="14.4" customHeight="1" x14ac:dyDescent="0.3">
      <c r="A109" s="793" t="s">
        <v>2629</v>
      </c>
      <c r="B109" s="794" t="s">
        <v>2630</v>
      </c>
      <c r="C109" s="794" t="s">
        <v>1924</v>
      </c>
      <c r="D109" s="794" t="s">
        <v>2655</v>
      </c>
      <c r="E109" s="794" t="s">
        <v>2656</v>
      </c>
      <c r="F109" s="811"/>
      <c r="G109" s="811"/>
      <c r="H109" s="811"/>
      <c r="I109" s="811"/>
      <c r="J109" s="811">
        <v>5</v>
      </c>
      <c r="K109" s="811">
        <v>2475</v>
      </c>
      <c r="L109" s="811">
        <v>1</v>
      </c>
      <c r="M109" s="811">
        <v>495</v>
      </c>
      <c r="N109" s="811">
        <v>1</v>
      </c>
      <c r="O109" s="811">
        <v>495</v>
      </c>
      <c r="P109" s="799">
        <v>0.2</v>
      </c>
      <c r="Q109" s="812">
        <v>495</v>
      </c>
    </row>
    <row r="110" spans="1:17" ht="14.4" customHeight="1" x14ac:dyDescent="0.3">
      <c r="A110" s="793" t="s">
        <v>2629</v>
      </c>
      <c r="B110" s="794" t="s">
        <v>2630</v>
      </c>
      <c r="C110" s="794" t="s">
        <v>1924</v>
      </c>
      <c r="D110" s="794" t="s">
        <v>2657</v>
      </c>
      <c r="E110" s="794" t="s">
        <v>2658</v>
      </c>
      <c r="F110" s="811">
        <v>2</v>
      </c>
      <c r="G110" s="811">
        <v>874</v>
      </c>
      <c r="H110" s="811">
        <v>1.9166666666666667</v>
      </c>
      <c r="I110" s="811">
        <v>437</v>
      </c>
      <c r="J110" s="811">
        <v>1</v>
      </c>
      <c r="K110" s="811">
        <v>456</v>
      </c>
      <c r="L110" s="811">
        <v>1</v>
      </c>
      <c r="M110" s="811">
        <v>456</v>
      </c>
      <c r="N110" s="811">
        <v>1</v>
      </c>
      <c r="O110" s="811">
        <v>456</v>
      </c>
      <c r="P110" s="799">
        <v>1</v>
      </c>
      <c r="Q110" s="812">
        <v>456</v>
      </c>
    </row>
    <row r="111" spans="1:17" ht="14.4" customHeight="1" x14ac:dyDescent="0.3">
      <c r="A111" s="793" t="s">
        <v>2629</v>
      </c>
      <c r="B111" s="794" t="s">
        <v>2630</v>
      </c>
      <c r="C111" s="794" t="s">
        <v>1924</v>
      </c>
      <c r="D111" s="794" t="s">
        <v>2659</v>
      </c>
      <c r="E111" s="794" t="s">
        <v>2660</v>
      </c>
      <c r="F111" s="811">
        <v>24</v>
      </c>
      <c r="G111" s="811">
        <v>1296</v>
      </c>
      <c r="H111" s="811">
        <v>1.5960591133004927</v>
      </c>
      <c r="I111" s="811">
        <v>54</v>
      </c>
      <c r="J111" s="811">
        <v>14</v>
      </c>
      <c r="K111" s="811">
        <v>812</v>
      </c>
      <c r="L111" s="811">
        <v>1</v>
      </c>
      <c r="M111" s="811">
        <v>58</v>
      </c>
      <c r="N111" s="811">
        <v>3</v>
      </c>
      <c r="O111" s="811">
        <v>174</v>
      </c>
      <c r="P111" s="799">
        <v>0.21428571428571427</v>
      </c>
      <c r="Q111" s="812">
        <v>58</v>
      </c>
    </row>
    <row r="112" spans="1:17" ht="14.4" customHeight="1" x14ac:dyDescent="0.3">
      <c r="A112" s="793" t="s">
        <v>2629</v>
      </c>
      <c r="B112" s="794" t="s">
        <v>2630</v>
      </c>
      <c r="C112" s="794" t="s">
        <v>1924</v>
      </c>
      <c r="D112" s="794" t="s">
        <v>2661</v>
      </c>
      <c r="E112" s="794" t="s">
        <v>2662</v>
      </c>
      <c r="F112" s="811">
        <v>22</v>
      </c>
      <c r="G112" s="811">
        <v>3718</v>
      </c>
      <c r="H112" s="811">
        <v>0.47212698412698412</v>
      </c>
      <c r="I112" s="811">
        <v>169</v>
      </c>
      <c r="J112" s="811">
        <v>45</v>
      </c>
      <c r="K112" s="811">
        <v>7875</v>
      </c>
      <c r="L112" s="811">
        <v>1</v>
      </c>
      <c r="M112" s="811">
        <v>175</v>
      </c>
      <c r="N112" s="811">
        <v>86</v>
      </c>
      <c r="O112" s="811">
        <v>15136</v>
      </c>
      <c r="P112" s="799">
        <v>1.922031746031746</v>
      </c>
      <c r="Q112" s="812">
        <v>176</v>
      </c>
    </row>
    <row r="113" spans="1:17" ht="14.4" customHeight="1" x14ac:dyDescent="0.3">
      <c r="A113" s="793" t="s">
        <v>2629</v>
      </c>
      <c r="B113" s="794" t="s">
        <v>2630</v>
      </c>
      <c r="C113" s="794" t="s">
        <v>1924</v>
      </c>
      <c r="D113" s="794" t="s">
        <v>2663</v>
      </c>
      <c r="E113" s="794" t="s">
        <v>2664</v>
      </c>
      <c r="F113" s="811"/>
      <c r="G113" s="811"/>
      <c r="H113" s="811"/>
      <c r="I113" s="811"/>
      <c r="J113" s="811"/>
      <c r="K113" s="811"/>
      <c r="L113" s="811"/>
      <c r="M113" s="811"/>
      <c r="N113" s="811">
        <v>4</v>
      </c>
      <c r="O113" s="811">
        <v>340</v>
      </c>
      <c r="P113" s="799"/>
      <c r="Q113" s="812">
        <v>85</v>
      </c>
    </row>
    <row r="114" spans="1:17" ht="14.4" customHeight="1" x14ac:dyDescent="0.3">
      <c r="A114" s="793" t="s">
        <v>2629</v>
      </c>
      <c r="B114" s="794" t="s">
        <v>2630</v>
      </c>
      <c r="C114" s="794" t="s">
        <v>1924</v>
      </c>
      <c r="D114" s="794" t="s">
        <v>2665</v>
      </c>
      <c r="E114" s="794" t="s">
        <v>2666</v>
      </c>
      <c r="F114" s="811"/>
      <c r="G114" s="811"/>
      <c r="H114" s="811"/>
      <c r="I114" s="811"/>
      <c r="J114" s="811">
        <v>3</v>
      </c>
      <c r="K114" s="811">
        <v>534</v>
      </c>
      <c r="L114" s="811">
        <v>1</v>
      </c>
      <c r="M114" s="811">
        <v>178</v>
      </c>
      <c r="N114" s="811"/>
      <c r="O114" s="811"/>
      <c r="P114" s="799"/>
      <c r="Q114" s="812"/>
    </row>
    <row r="115" spans="1:17" ht="14.4" customHeight="1" x14ac:dyDescent="0.3">
      <c r="A115" s="793" t="s">
        <v>2629</v>
      </c>
      <c r="B115" s="794" t="s">
        <v>2630</v>
      </c>
      <c r="C115" s="794" t="s">
        <v>1924</v>
      </c>
      <c r="D115" s="794" t="s">
        <v>2667</v>
      </c>
      <c r="E115" s="794" t="s">
        <v>2668</v>
      </c>
      <c r="F115" s="811"/>
      <c r="G115" s="811"/>
      <c r="H115" s="811"/>
      <c r="I115" s="811"/>
      <c r="J115" s="811"/>
      <c r="K115" s="811"/>
      <c r="L115" s="811"/>
      <c r="M115" s="811"/>
      <c r="N115" s="811">
        <v>1</v>
      </c>
      <c r="O115" s="811">
        <v>170</v>
      </c>
      <c r="P115" s="799"/>
      <c r="Q115" s="812">
        <v>170</v>
      </c>
    </row>
    <row r="116" spans="1:17" ht="14.4" customHeight="1" x14ac:dyDescent="0.3">
      <c r="A116" s="793" t="s">
        <v>2629</v>
      </c>
      <c r="B116" s="794" t="s">
        <v>2630</v>
      </c>
      <c r="C116" s="794" t="s">
        <v>1924</v>
      </c>
      <c r="D116" s="794" t="s">
        <v>2669</v>
      </c>
      <c r="E116" s="794" t="s">
        <v>2670</v>
      </c>
      <c r="F116" s="811"/>
      <c r="G116" s="811"/>
      <c r="H116" s="811"/>
      <c r="I116" s="811"/>
      <c r="J116" s="811"/>
      <c r="K116" s="811"/>
      <c r="L116" s="811"/>
      <c r="M116" s="811"/>
      <c r="N116" s="811">
        <v>3</v>
      </c>
      <c r="O116" s="811">
        <v>3036</v>
      </c>
      <c r="P116" s="799"/>
      <c r="Q116" s="812">
        <v>1012</v>
      </c>
    </row>
    <row r="117" spans="1:17" ht="14.4" customHeight="1" x14ac:dyDescent="0.3">
      <c r="A117" s="793" t="s">
        <v>2629</v>
      </c>
      <c r="B117" s="794" t="s">
        <v>2630</v>
      </c>
      <c r="C117" s="794" t="s">
        <v>1924</v>
      </c>
      <c r="D117" s="794" t="s">
        <v>2671</v>
      </c>
      <c r="E117" s="794" t="s">
        <v>2672</v>
      </c>
      <c r="F117" s="811"/>
      <c r="G117" s="811"/>
      <c r="H117" s="811"/>
      <c r="I117" s="811"/>
      <c r="J117" s="811">
        <v>1</v>
      </c>
      <c r="K117" s="811">
        <v>176</v>
      </c>
      <c r="L117" s="811">
        <v>1</v>
      </c>
      <c r="M117" s="811">
        <v>176</v>
      </c>
      <c r="N117" s="811"/>
      <c r="O117" s="811"/>
      <c r="P117" s="799"/>
      <c r="Q117" s="812"/>
    </row>
    <row r="118" spans="1:17" ht="14.4" customHeight="1" x14ac:dyDescent="0.3">
      <c r="A118" s="793" t="s">
        <v>2629</v>
      </c>
      <c r="B118" s="794" t="s">
        <v>2630</v>
      </c>
      <c r="C118" s="794" t="s">
        <v>1924</v>
      </c>
      <c r="D118" s="794" t="s">
        <v>2673</v>
      </c>
      <c r="E118" s="794" t="s">
        <v>2674</v>
      </c>
      <c r="F118" s="811"/>
      <c r="G118" s="811"/>
      <c r="H118" s="811"/>
      <c r="I118" s="811"/>
      <c r="J118" s="811">
        <v>1</v>
      </c>
      <c r="K118" s="811">
        <v>2130</v>
      </c>
      <c r="L118" s="811">
        <v>1</v>
      </c>
      <c r="M118" s="811">
        <v>2130</v>
      </c>
      <c r="N118" s="811"/>
      <c r="O118" s="811"/>
      <c r="P118" s="799"/>
      <c r="Q118" s="812"/>
    </row>
    <row r="119" spans="1:17" ht="14.4" customHeight="1" x14ac:dyDescent="0.3">
      <c r="A119" s="793" t="s">
        <v>2629</v>
      </c>
      <c r="B119" s="794" t="s">
        <v>2630</v>
      </c>
      <c r="C119" s="794" t="s">
        <v>1924</v>
      </c>
      <c r="D119" s="794" t="s">
        <v>2675</v>
      </c>
      <c r="E119" s="794" t="s">
        <v>2676</v>
      </c>
      <c r="F119" s="811"/>
      <c r="G119" s="811"/>
      <c r="H119" s="811"/>
      <c r="I119" s="811"/>
      <c r="J119" s="811">
        <v>5</v>
      </c>
      <c r="K119" s="811">
        <v>1210</v>
      </c>
      <c r="L119" s="811">
        <v>1</v>
      </c>
      <c r="M119" s="811">
        <v>242</v>
      </c>
      <c r="N119" s="811">
        <v>1</v>
      </c>
      <c r="O119" s="811">
        <v>242</v>
      </c>
      <c r="P119" s="799">
        <v>0.2</v>
      </c>
      <c r="Q119" s="812">
        <v>242</v>
      </c>
    </row>
    <row r="120" spans="1:17" ht="14.4" customHeight="1" x14ac:dyDescent="0.3">
      <c r="A120" s="793" t="s">
        <v>2629</v>
      </c>
      <c r="B120" s="794" t="s">
        <v>2630</v>
      </c>
      <c r="C120" s="794" t="s">
        <v>1924</v>
      </c>
      <c r="D120" s="794" t="s">
        <v>2677</v>
      </c>
      <c r="E120" s="794" t="s">
        <v>2678</v>
      </c>
      <c r="F120" s="811"/>
      <c r="G120" s="811"/>
      <c r="H120" s="811"/>
      <c r="I120" s="811"/>
      <c r="J120" s="811">
        <v>2</v>
      </c>
      <c r="K120" s="811">
        <v>10432</v>
      </c>
      <c r="L120" s="811">
        <v>1</v>
      </c>
      <c r="M120" s="811">
        <v>5216</v>
      </c>
      <c r="N120" s="811"/>
      <c r="O120" s="811"/>
      <c r="P120" s="799"/>
      <c r="Q120" s="812"/>
    </row>
    <row r="121" spans="1:17" ht="14.4" customHeight="1" x14ac:dyDescent="0.3">
      <c r="A121" s="793" t="s">
        <v>2679</v>
      </c>
      <c r="B121" s="794" t="s">
        <v>2680</v>
      </c>
      <c r="C121" s="794" t="s">
        <v>1924</v>
      </c>
      <c r="D121" s="794" t="s">
        <v>2681</v>
      </c>
      <c r="E121" s="794" t="s">
        <v>2682</v>
      </c>
      <c r="F121" s="811">
        <v>33</v>
      </c>
      <c r="G121" s="811">
        <v>5313</v>
      </c>
      <c r="H121" s="811">
        <v>0.52949970101654376</v>
      </c>
      <c r="I121" s="811">
        <v>161</v>
      </c>
      <c r="J121" s="811">
        <v>58</v>
      </c>
      <c r="K121" s="811">
        <v>10034</v>
      </c>
      <c r="L121" s="811">
        <v>1</v>
      </c>
      <c r="M121" s="811">
        <v>173</v>
      </c>
      <c r="N121" s="811">
        <v>40</v>
      </c>
      <c r="O121" s="811">
        <v>6920</v>
      </c>
      <c r="P121" s="799">
        <v>0.68965517241379315</v>
      </c>
      <c r="Q121" s="812">
        <v>173</v>
      </c>
    </row>
    <row r="122" spans="1:17" ht="14.4" customHeight="1" x14ac:dyDescent="0.3">
      <c r="A122" s="793" t="s">
        <v>2679</v>
      </c>
      <c r="B122" s="794" t="s">
        <v>2680</v>
      </c>
      <c r="C122" s="794" t="s">
        <v>1924</v>
      </c>
      <c r="D122" s="794" t="s">
        <v>2683</v>
      </c>
      <c r="E122" s="794" t="s">
        <v>2684</v>
      </c>
      <c r="F122" s="811">
        <v>6</v>
      </c>
      <c r="G122" s="811">
        <v>240</v>
      </c>
      <c r="H122" s="811">
        <v>0.58536585365853655</v>
      </c>
      <c r="I122" s="811">
        <v>40</v>
      </c>
      <c r="J122" s="811">
        <v>10</v>
      </c>
      <c r="K122" s="811">
        <v>410</v>
      </c>
      <c r="L122" s="811">
        <v>1</v>
      </c>
      <c r="M122" s="811">
        <v>41</v>
      </c>
      <c r="N122" s="811">
        <v>3</v>
      </c>
      <c r="O122" s="811">
        <v>138</v>
      </c>
      <c r="P122" s="799">
        <v>0.33658536585365856</v>
      </c>
      <c r="Q122" s="812">
        <v>46</v>
      </c>
    </row>
    <row r="123" spans="1:17" ht="14.4" customHeight="1" x14ac:dyDescent="0.3">
      <c r="A123" s="793" t="s">
        <v>2679</v>
      </c>
      <c r="B123" s="794" t="s">
        <v>2680</v>
      </c>
      <c r="C123" s="794" t="s">
        <v>1924</v>
      </c>
      <c r="D123" s="794" t="s">
        <v>2685</v>
      </c>
      <c r="E123" s="794" t="s">
        <v>2686</v>
      </c>
      <c r="F123" s="811">
        <v>1</v>
      </c>
      <c r="G123" s="811">
        <v>31</v>
      </c>
      <c r="H123" s="811">
        <v>0.25</v>
      </c>
      <c r="I123" s="811">
        <v>31</v>
      </c>
      <c r="J123" s="811">
        <v>4</v>
      </c>
      <c r="K123" s="811">
        <v>124</v>
      </c>
      <c r="L123" s="811">
        <v>1</v>
      </c>
      <c r="M123" s="811">
        <v>31</v>
      </c>
      <c r="N123" s="811">
        <v>3</v>
      </c>
      <c r="O123" s="811">
        <v>171</v>
      </c>
      <c r="P123" s="799">
        <v>1.3790322580645162</v>
      </c>
      <c r="Q123" s="812">
        <v>57</v>
      </c>
    </row>
    <row r="124" spans="1:17" ht="14.4" customHeight="1" x14ac:dyDescent="0.3">
      <c r="A124" s="793" t="s">
        <v>2679</v>
      </c>
      <c r="B124" s="794" t="s">
        <v>2680</v>
      </c>
      <c r="C124" s="794" t="s">
        <v>1924</v>
      </c>
      <c r="D124" s="794" t="s">
        <v>2687</v>
      </c>
      <c r="E124" s="794" t="s">
        <v>2688</v>
      </c>
      <c r="F124" s="811">
        <v>27</v>
      </c>
      <c r="G124" s="811">
        <v>3132</v>
      </c>
      <c r="H124" s="811">
        <v>0.78733031674208143</v>
      </c>
      <c r="I124" s="811">
        <v>116</v>
      </c>
      <c r="J124" s="811">
        <v>34</v>
      </c>
      <c r="K124" s="811">
        <v>3978</v>
      </c>
      <c r="L124" s="811">
        <v>1</v>
      </c>
      <c r="M124" s="811">
        <v>117</v>
      </c>
      <c r="N124" s="811">
        <v>15</v>
      </c>
      <c r="O124" s="811">
        <v>2040</v>
      </c>
      <c r="P124" s="799">
        <v>0.51282051282051277</v>
      </c>
      <c r="Q124" s="812">
        <v>136</v>
      </c>
    </row>
    <row r="125" spans="1:17" ht="14.4" customHeight="1" x14ac:dyDescent="0.3">
      <c r="A125" s="793" t="s">
        <v>2679</v>
      </c>
      <c r="B125" s="794" t="s">
        <v>2680</v>
      </c>
      <c r="C125" s="794" t="s">
        <v>1924</v>
      </c>
      <c r="D125" s="794" t="s">
        <v>2689</v>
      </c>
      <c r="E125" s="794" t="s">
        <v>2690</v>
      </c>
      <c r="F125" s="811">
        <v>8</v>
      </c>
      <c r="G125" s="811">
        <v>680</v>
      </c>
      <c r="H125" s="811">
        <v>0.29890109890109889</v>
      </c>
      <c r="I125" s="811">
        <v>85</v>
      </c>
      <c r="J125" s="811">
        <v>25</v>
      </c>
      <c r="K125" s="811">
        <v>2275</v>
      </c>
      <c r="L125" s="811">
        <v>1</v>
      </c>
      <c r="M125" s="811">
        <v>91</v>
      </c>
      <c r="N125" s="811">
        <v>10</v>
      </c>
      <c r="O125" s="811">
        <v>910</v>
      </c>
      <c r="P125" s="799">
        <v>0.4</v>
      </c>
      <c r="Q125" s="812">
        <v>91</v>
      </c>
    </row>
    <row r="126" spans="1:17" ht="14.4" customHeight="1" x14ac:dyDescent="0.3">
      <c r="A126" s="793" t="s">
        <v>2679</v>
      </c>
      <c r="B126" s="794" t="s">
        <v>2680</v>
      </c>
      <c r="C126" s="794" t="s">
        <v>1924</v>
      </c>
      <c r="D126" s="794" t="s">
        <v>2691</v>
      </c>
      <c r="E126" s="794" t="s">
        <v>2692</v>
      </c>
      <c r="F126" s="811">
        <v>3</v>
      </c>
      <c r="G126" s="811">
        <v>63</v>
      </c>
      <c r="H126" s="811">
        <v>1.5</v>
      </c>
      <c r="I126" s="811">
        <v>21</v>
      </c>
      <c r="J126" s="811">
        <v>2</v>
      </c>
      <c r="K126" s="811">
        <v>42</v>
      </c>
      <c r="L126" s="811">
        <v>1</v>
      </c>
      <c r="M126" s="811">
        <v>21</v>
      </c>
      <c r="N126" s="811"/>
      <c r="O126" s="811"/>
      <c r="P126" s="799"/>
      <c r="Q126" s="812"/>
    </row>
    <row r="127" spans="1:17" ht="14.4" customHeight="1" thickBot="1" x14ac:dyDescent="0.35">
      <c r="A127" s="801" t="s">
        <v>2679</v>
      </c>
      <c r="B127" s="802" t="s">
        <v>2680</v>
      </c>
      <c r="C127" s="802" t="s">
        <v>1924</v>
      </c>
      <c r="D127" s="802" t="s">
        <v>2693</v>
      </c>
      <c r="E127" s="802" t="s">
        <v>2694</v>
      </c>
      <c r="F127" s="813">
        <v>14</v>
      </c>
      <c r="G127" s="813">
        <v>574</v>
      </c>
      <c r="H127" s="813">
        <v>1.0769230769230769</v>
      </c>
      <c r="I127" s="813">
        <v>41</v>
      </c>
      <c r="J127" s="813">
        <v>13</v>
      </c>
      <c r="K127" s="813">
        <v>533</v>
      </c>
      <c r="L127" s="813">
        <v>1</v>
      </c>
      <c r="M127" s="813">
        <v>41</v>
      </c>
      <c r="N127" s="813">
        <v>11</v>
      </c>
      <c r="O127" s="813">
        <v>561</v>
      </c>
      <c r="P127" s="807">
        <v>1.0525328330206378</v>
      </c>
      <c r="Q127" s="814">
        <v>51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59" t="s">
        <v>181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</row>
    <row r="2" spans="1:14" ht="14.4" customHeight="1" thickBot="1" x14ac:dyDescent="0.35">
      <c r="A2" s="374" t="s">
        <v>353</v>
      </c>
      <c r="B2" s="189"/>
      <c r="C2" s="189"/>
      <c r="D2" s="189"/>
      <c r="E2" s="189"/>
      <c r="F2" s="189"/>
      <c r="G2" s="444"/>
      <c r="H2" s="444"/>
      <c r="I2" s="444"/>
      <c r="J2" s="189"/>
      <c r="K2" s="444"/>
      <c r="L2" s="444"/>
      <c r="M2" s="444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422</v>
      </c>
      <c r="D3" s="193">
        <f>SUBTOTAL(9,D6:D1048576)</f>
        <v>627</v>
      </c>
      <c r="E3" s="193">
        <f>SUBTOTAL(9,E6:E1048576)</f>
        <v>446</v>
      </c>
      <c r="F3" s="194">
        <f>IF(OR(E3=0,D3=0),"",E3/D3)</f>
        <v>0.71132376395534291</v>
      </c>
      <c r="G3" s="445">
        <f>SUBTOTAL(9,G6:G1048576)</f>
        <v>398.82660000000004</v>
      </c>
      <c r="H3" s="446">
        <f>SUBTOTAL(9,H6:H1048576)</f>
        <v>583.67880000000002</v>
      </c>
      <c r="I3" s="446">
        <f>SUBTOTAL(9,I6:I1048576)</f>
        <v>438.47370000000001</v>
      </c>
      <c r="J3" s="194">
        <f>IF(OR(I3=0,H3=0),"",I3/H3)</f>
        <v>0.75122430350391345</v>
      </c>
      <c r="K3" s="445">
        <f>SUBTOTAL(9,K6:K1048576)</f>
        <v>14.77</v>
      </c>
      <c r="L3" s="446">
        <f>SUBTOTAL(9,L6:L1048576)</f>
        <v>21.945</v>
      </c>
      <c r="M3" s="446">
        <f>SUBTOTAL(9,M6:M1048576)</f>
        <v>15.61</v>
      </c>
      <c r="N3" s="195">
        <f>IF(OR(M3=0,E3=0),"",M3*1000/E3)</f>
        <v>35</v>
      </c>
    </row>
    <row r="4" spans="1:14" ht="14.4" customHeight="1" x14ac:dyDescent="0.3">
      <c r="A4" s="661" t="s">
        <v>90</v>
      </c>
      <c r="B4" s="662" t="s">
        <v>11</v>
      </c>
      <c r="C4" s="663" t="s">
        <v>91</v>
      </c>
      <c r="D4" s="663"/>
      <c r="E4" s="663"/>
      <c r="F4" s="664"/>
      <c r="G4" s="665" t="s">
        <v>352</v>
      </c>
      <c r="H4" s="663"/>
      <c r="I4" s="663"/>
      <c r="J4" s="664"/>
      <c r="K4" s="665" t="s">
        <v>92</v>
      </c>
      <c r="L4" s="663"/>
      <c r="M4" s="663"/>
      <c r="N4" s="666"/>
    </row>
    <row r="5" spans="1:14" ht="14.4" customHeight="1" thickBot="1" x14ac:dyDescent="0.35">
      <c r="A5" s="999"/>
      <c r="B5" s="1000"/>
      <c r="C5" s="1003">
        <v>2015</v>
      </c>
      <c r="D5" s="1003">
        <v>2016</v>
      </c>
      <c r="E5" s="1003">
        <v>2017</v>
      </c>
      <c r="F5" s="1004" t="s">
        <v>2</v>
      </c>
      <c r="G5" s="1008">
        <v>2015</v>
      </c>
      <c r="H5" s="1003">
        <v>2016</v>
      </c>
      <c r="I5" s="1003">
        <v>2017</v>
      </c>
      <c r="J5" s="1004" t="s">
        <v>2</v>
      </c>
      <c r="K5" s="1008">
        <v>2015</v>
      </c>
      <c r="L5" s="1003">
        <v>2016</v>
      </c>
      <c r="M5" s="1003">
        <v>2017</v>
      </c>
      <c r="N5" s="1009" t="s">
        <v>93</v>
      </c>
    </row>
    <row r="6" spans="1:14" ht="14.4" customHeight="1" thickBot="1" x14ac:dyDescent="0.35">
      <c r="A6" s="1001" t="s">
        <v>2267</v>
      </c>
      <c r="B6" s="1002" t="s">
        <v>2696</v>
      </c>
      <c r="C6" s="1005">
        <v>422</v>
      </c>
      <c r="D6" s="1006">
        <v>627</v>
      </c>
      <c r="E6" s="1006">
        <v>446</v>
      </c>
      <c r="F6" s="1007"/>
      <c r="G6" s="1005">
        <v>398.82660000000004</v>
      </c>
      <c r="H6" s="1006">
        <v>583.67880000000002</v>
      </c>
      <c r="I6" s="1006">
        <v>438.47370000000001</v>
      </c>
      <c r="J6" s="1007"/>
      <c r="K6" s="1005">
        <v>14.77</v>
      </c>
      <c r="L6" s="1006">
        <v>21.945</v>
      </c>
      <c r="M6" s="1006">
        <v>15.61</v>
      </c>
      <c r="N6" s="1010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8" t="s">
        <v>128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14.4" customHeight="1" x14ac:dyDescent="0.3">
      <c r="A2" s="374" t="s">
        <v>353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1.205746744779953</v>
      </c>
      <c r="C4" s="323">
        <f t="shared" ref="C4:M4" si="0">(C10+C8)/C6</f>
        <v>1.2568675632145199</v>
      </c>
      <c r="D4" s="323">
        <f t="shared" si="0"/>
        <v>0.48085857434620044</v>
      </c>
      <c r="E4" s="323">
        <f t="shared" si="0"/>
        <v>0.48085857434620044</v>
      </c>
      <c r="F4" s="323">
        <f t="shared" si="0"/>
        <v>0.48085857434620044</v>
      </c>
      <c r="G4" s="323">
        <f t="shared" si="0"/>
        <v>0.48085857434620044</v>
      </c>
      <c r="H4" s="323">
        <f t="shared" si="0"/>
        <v>0.48085857434620044</v>
      </c>
      <c r="I4" s="323">
        <f t="shared" si="0"/>
        <v>0.48085857434620044</v>
      </c>
      <c r="J4" s="323">
        <f t="shared" si="0"/>
        <v>0.48085857434620044</v>
      </c>
      <c r="K4" s="323">
        <f t="shared" si="0"/>
        <v>0.48085857434620044</v>
      </c>
      <c r="L4" s="323">
        <f t="shared" si="0"/>
        <v>0.48085857434620044</v>
      </c>
      <c r="M4" s="323">
        <f t="shared" si="0"/>
        <v>0.48085857434620044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3862.2588700000001</v>
      </c>
      <c r="C5" s="323">
        <f>IF(ISERROR(VLOOKUP($A5,'Man Tab'!$A:$Q,COLUMN()+2,0)),0,VLOOKUP($A5,'Man Tab'!$A:$Q,COLUMN()+2,0))</f>
        <v>3981.3358400000002</v>
      </c>
      <c r="D5" s="323">
        <f>IF(ISERROR(VLOOKUP($A5,'Man Tab'!$A:$Q,COLUMN()+2,0)),0,VLOOKUP($A5,'Man Tab'!$A:$Q,COLUMN()+2,0))</f>
        <v>0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3862.2588700000001</v>
      </c>
      <c r="C6" s="325">
        <f t="shared" ref="C6:M6" si="1">C5+B6</f>
        <v>7843.5947100000003</v>
      </c>
      <c r="D6" s="325">
        <f t="shared" si="1"/>
        <v>7843.5947100000003</v>
      </c>
      <c r="E6" s="325">
        <f t="shared" si="1"/>
        <v>7843.5947100000003</v>
      </c>
      <c r="F6" s="325">
        <f t="shared" si="1"/>
        <v>7843.5947100000003</v>
      </c>
      <c r="G6" s="325">
        <f t="shared" si="1"/>
        <v>7843.5947100000003</v>
      </c>
      <c r="H6" s="325">
        <f t="shared" si="1"/>
        <v>7843.5947100000003</v>
      </c>
      <c r="I6" s="325">
        <f t="shared" si="1"/>
        <v>7843.5947100000003</v>
      </c>
      <c r="J6" s="325">
        <f t="shared" si="1"/>
        <v>7843.5947100000003</v>
      </c>
      <c r="K6" s="325">
        <f t="shared" si="1"/>
        <v>7843.5947100000003</v>
      </c>
      <c r="L6" s="325">
        <f t="shared" si="1"/>
        <v>7843.5947100000003</v>
      </c>
      <c r="M6" s="325">
        <f t="shared" si="1"/>
        <v>7843.5947100000003</v>
      </c>
    </row>
    <row r="7" spans="1:13" ht="14.4" customHeight="1" x14ac:dyDescent="0.3">
      <c r="A7" s="324" t="s">
        <v>126</v>
      </c>
      <c r="B7" s="324">
        <v>89.971999999999994</v>
      </c>
      <c r="C7" s="324">
        <v>202.89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2699.16</v>
      </c>
      <c r="C8" s="325">
        <f t="shared" ref="C8:M8" si="2">C7*30</f>
        <v>6086.7</v>
      </c>
      <c r="D8" s="325">
        <f t="shared" si="2"/>
        <v>0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1957746.0600000003</v>
      </c>
      <c r="C9" s="324">
        <v>1813913.7099999993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1957.7460600000004</v>
      </c>
      <c r="C10" s="325">
        <f t="shared" ref="C10:M10" si="3">C9/1000+B10</f>
        <v>3771.6597699999998</v>
      </c>
      <c r="D10" s="325">
        <f t="shared" si="3"/>
        <v>3771.6597699999998</v>
      </c>
      <c r="E10" s="325">
        <f t="shared" si="3"/>
        <v>3771.6597699999998</v>
      </c>
      <c r="F10" s="325">
        <f t="shared" si="3"/>
        <v>3771.6597699999998</v>
      </c>
      <c r="G10" s="325">
        <f t="shared" si="3"/>
        <v>3771.6597699999998</v>
      </c>
      <c r="H10" s="325">
        <f t="shared" si="3"/>
        <v>3771.6597699999998</v>
      </c>
      <c r="I10" s="325">
        <f t="shared" si="3"/>
        <v>3771.6597699999998</v>
      </c>
      <c r="J10" s="325">
        <f t="shared" si="3"/>
        <v>3771.6597699999998</v>
      </c>
      <c r="K10" s="325">
        <f t="shared" si="3"/>
        <v>3771.6597699999998</v>
      </c>
      <c r="L10" s="325">
        <f t="shared" si="3"/>
        <v>3771.6597699999998</v>
      </c>
      <c r="M10" s="325">
        <f t="shared" si="3"/>
        <v>3771.6597699999998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1.4383034356895035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1.4383034356895035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0" t="s">
        <v>355</v>
      </c>
      <c r="B1" s="530"/>
      <c r="C1" s="530"/>
      <c r="D1" s="530"/>
      <c r="E1" s="530"/>
      <c r="F1" s="530"/>
      <c r="G1" s="530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s="326" customFormat="1" ht="14.4" customHeight="1" thickBot="1" x14ac:dyDescent="0.3">
      <c r="A2" s="374" t="s">
        <v>353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1" t="s">
        <v>29</v>
      </c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71" t="s">
        <v>307</v>
      </c>
      <c r="E4" s="471" t="s">
        <v>308</v>
      </c>
      <c r="F4" s="471" t="s">
        <v>309</v>
      </c>
      <c r="G4" s="471" t="s">
        <v>310</v>
      </c>
      <c r="H4" s="471" t="s">
        <v>311</v>
      </c>
      <c r="I4" s="471" t="s">
        <v>312</v>
      </c>
      <c r="J4" s="471" t="s">
        <v>313</v>
      </c>
      <c r="K4" s="471" t="s">
        <v>314</v>
      </c>
      <c r="L4" s="471" t="s">
        <v>315</v>
      </c>
      <c r="M4" s="471" t="s">
        <v>316</v>
      </c>
      <c r="N4" s="471" t="s">
        <v>317</v>
      </c>
      <c r="O4" s="471" t="s">
        <v>318</v>
      </c>
      <c r="P4" s="533" t="s">
        <v>3</v>
      </c>
      <c r="Q4" s="53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354</v>
      </c>
    </row>
    <row r="7" spans="1:17" ht="14.4" customHeight="1" x14ac:dyDescent="0.3">
      <c r="A7" s="19" t="s">
        <v>35</v>
      </c>
      <c r="B7" s="55">
        <v>2084</v>
      </c>
      <c r="C7" s="56">
        <v>173.666666666667</v>
      </c>
      <c r="D7" s="56">
        <v>47.785380000000004</v>
      </c>
      <c r="E7" s="56">
        <v>92.026910000000001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139.81228999999999</v>
      </c>
      <c r="Q7" s="185">
        <v>0.40253058541199999</v>
      </c>
    </row>
    <row r="8" spans="1:17" ht="14.4" customHeight="1" x14ac:dyDescent="0.3">
      <c r="A8" s="19" t="s">
        <v>36</v>
      </c>
      <c r="B8" s="55">
        <v>125.81120686827801</v>
      </c>
      <c r="C8" s="56">
        <v>10.484267239023</v>
      </c>
      <c r="D8" s="56">
        <v>50.83</v>
      </c>
      <c r="E8" s="56">
        <v>4.47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55.3</v>
      </c>
      <c r="Q8" s="185">
        <v>2.6372849308039998</v>
      </c>
    </row>
    <row r="9" spans="1:17" ht="14.4" customHeight="1" x14ac:dyDescent="0.3">
      <c r="A9" s="19" t="s">
        <v>37</v>
      </c>
      <c r="B9" s="55">
        <v>3169.74554783037</v>
      </c>
      <c r="C9" s="56">
        <v>264.14546231919701</v>
      </c>
      <c r="D9" s="56">
        <v>324.53626000000003</v>
      </c>
      <c r="E9" s="56">
        <v>326.25155000000001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650.78781000000004</v>
      </c>
      <c r="Q9" s="185">
        <v>1.231873915769</v>
      </c>
    </row>
    <row r="10" spans="1:17" ht="14.4" customHeight="1" x14ac:dyDescent="0.3">
      <c r="A10" s="19" t="s">
        <v>38</v>
      </c>
      <c r="B10" s="55">
        <v>314.20608219941101</v>
      </c>
      <c r="C10" s="56">
        <v>26.183840183284001</v>
      </c>
      <c r="D10" s="56">
        <v>20.752079999999999</v>
      </c>
      <c r="E10" s="56">
        <v>22.870799999999999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43.622880000000002</v>
      </c>
      <c r="Q10" s="185">
        <v>0.83301150050200001</v>
      </c>
    </row>
    <row r="11" spans="1:17" ht="14.4" customHeight="1" x14ac:dyDescent="0.3">
      <c r="A11" s="19" t="s">
        <v>39</v>
      </c>
      <c r="B11" s="55">
        <v>662.81115787045906</v>
      </c>
      <c r="C11" s="56">
        <v>55.234263155870998</v>
      </c>
      <c r="D11" s="56">
        <v>44.707000000000001</v>
      </c>
      <c r="E11" s="56">
        <v>49.150109999999998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93.857110000000006</v>
      </c>
      <c r="Q11" s="185">
        <v>0.84962761008599996</v>
      </c>
    </row>
    <row r="12" spans="1:17" ht="14.4" customHeight="1" x14ac:dyDescent="0.3">
      <c r="A12" s="19" t="s">
        <v>40</v>
      </c>
      <c r="B12" s="55">
        <v>22.968325567889</v>
      </c>
      <c r="C12" s="56">
        <v>1.914027130657</v>
      </c>
      <c r="D12" s="56">
        <v>22.93036</v>
      </c>
      <c r="E12" s="56">
        <v>3.1862900000000001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26.11665</v>
      </c>
      <c r="Q12" s="185">
        <v>6.8224346409940004</v>
      </c>
    </row>
    <row r="13" spans="1:17" ht="14.4" customHeight="1" x14ac:dyDescent="0.3">
      <c r="A13" s="19" t="s">
        <v>41</v>
      </c>
      <c r="B13" s="55">
        <v>845</v>
      </c>
      <c r="C13" s="56">
        <v>70.416666666666003</v>
      </c>
      <c r="D13" s="56">
        <v>100.07028</v>
      </c>
      <c r="E13" s="56">
        <v>10.25511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110.32539</v>
      </c>
      <c r="Q13" s="185">
        <v>0.78337555029499994</v>
      </c>
    </row>
    <row r="14" spans="1:17" ht="14.4" customHeight="1" x14ac:dyDescent="0.3">
      <c r="A14" s="19" t="s">
        <v>42</v>
      </c>
      <c r="B14" s="55">
        <v>2291.11234694205</v>
      </c>
      <c r="C14" s="56">
        <v>190.92602891183699</v>
      </c>
      <c r="D14" s="56">
        <v>306.01100000000002</v>
      </c>
      <c r="E14" s="56">
        <v>240.92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546.93100000000004</v>
      </c>
      <c r="Q14" s="185">
        <v>1.4323112545650001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354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354</v>
      </c>
    </row>
    <row r="17" spans="1:17" ht="14.4" customHeight="1" x14ac:dyDescent="0.3">
      <c r="A17" s="19" t="s">
        <v>45</v>
      </c>
      <c r="B17" s="55">
        <v>516.71391383226705</v>
      </c>
      <c r="C17" s="56">
        <v>43.059492819355</v>
      </c>
      <c r="D17" s="56">
        <v>49.1068</v>
      </c>
      <c r="E17" s="56">
        <v>20.242080000000001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69.348879999999994</v>
      </c>
      <c r="Q17" s="185">
        <v>0.80526819360000002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2.5790000000000002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2.5790000000000002</v>
      </c>
      <c r="Q18" s="185" t="s">
        <v>354</v>
      </c>
    </row>
    <row r="19" spans="1:17" ht="14.4" customHeight="1" x14ac:dyDescent="0.3">
      <c r="A19" s="19" t="s">
        <v>47</v>
      </c>
      <c r="B19" s="55">
        <v>1866.35138709695</v>
      </c>
      <c r="C19" s="56">
        <v>155.52928225807901</v>
      </c>
      <c r="D19" s="56">
        <v>164.08045999999999</v>
      </c>
      <c r="E19" s="56">
        <v>146.06936999999999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310.14983000000001</v>
      </c>
      <c r="Q19" s="185">
        <v>0.99707857419799995</v>
      </c>
    </row>
    <row r="20" spans="1:17" ht="14.4" customHeight="1" x14ac:dyDescent="0.3">
      <c r="A20" s="19" t="s">
        <v>48</v>
      </c>
      <c r="B20" s="55">
        <v>27932</v>
      </c>
      <c r="C20" s="56">
        <v>2327.6666666666702</v>
      </c>
      <c r="D20" s="56">
        <v>2586.7988999999998</v>
      </c>
      <c r="E20" s="56">
        <v>2509.0882099999999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5095.8871099999997</v>
      </c>
      <c r="Q20" s="185">
        <v>1.094634206644</v>
      </c>
    </row>
    <row r="21" spans="1:17" ht="14.4" customHeight="1" x14ac:dyDescent="0.3">
      <c r="A21" s="20" t="s">
        <v>49</v>
      </c>
      <c r="B21" s="55">
        <v>1730</v>
      </c>
      <c r="C21" s="56">
        <v>144.166666666667</v>
      </c>
      <c r="D21" s="56">
        <v>133.11500000000001</v>
      </c>
      <c r="E21" s="56">
        <v>131.74299999999999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264.858</v>
      </c>
      <c r="Q21" s="185">
        <v>0.91858265895900004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6.4480000000000004</v>
      </c>
      <c r="E22" s="56">
        <v>414.78751999999997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421.23552000000001</v>
      </c>
      <c r="Q22" s="185" t="s">
        <v>354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354</v>
      </c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5.0873500000009999</v>
      </c>
      <c r="E24" s="56">
        <v>7.6958899999990003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12.783239999999999</v>
      </c>
      <c r="Q24" s="185" t="s">
        <v>354</v>
      </c>
    </row>
    <row r="25" spans="1:17" ht="14.4" customHeight="1" x14ac:dyDescent="0.3">
      <c r="A25" s="21" t="s">
        <v>53</v>
      </c>
      <c r="B25" s="58">
        <v>41560.719968207697</v>
      </c>
      <c r="C25" s="59">
        <v>3463.3933306839699</v>
      </c>
      <c r="D25" s="59">
        <v>3862.2588700000001</v>
      </c>
      <c r="E25" s="59">
        <v>3981.3358400000002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7843.5947100000003</v>
      </c>
      <c r="Q25" s="186">
        <v>1.132356905655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425.03120999999999</v>
      </c>
      <c r="E26" s="56">
        <v>407.23633000000001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832.26754000000005</v>
      </c>
      <c r="Q26" s="185" t="s">
        <v>354</v>
      </c>
    </row>
    <row r="27" spans="1:17" ht="14.4" customHeight="1" x14ac:dyDescent="0.3">
      <c r="A27" s="22" t="s">
        <v>55</v>
      </c>
      <c r="B27" s="58">
        <v>41560.719968207697</v>
      </c>
      <c r="C27" s="59">
        <v>3463.3933306839699</v>
      </c>
      <c r="D27" s="59">
        <v>4287.2900799999998</v>
      </c>
      <c r="E27" s="59">
        <v>4388.5721700000004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8675.8622500000001</v>
      </c>
      <c r="Q27" s="186">
        <v>1.2525089444990001</v>
      </c>
    </row>
    <row r="28" spans="1:17" ht="14.4" customHeight="1" x14ac:dyDescent="0.3">
      <c r="A28" s="20" t="s">
        <v>56</v>
      </c>
      <c r="B28" s="55">
        <v>1327</v>
      </c>
      <c r="C28" s="56">
        <v>110.583333333333</v>
      </c>
      <c r="D28" s="56">
        <v>164.08409</v>
      </c>
      <c r="E28" s="56">
        <v>85.295500000000004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249.37959000000001</v>
      </c>
      <c r="Q28" s="185">
        <v>1.1275640844000001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354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354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319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0" t="s">
        <v>61</v>
      </c>
      <c r="B1" s="530"/>
      <c r="C1" s="530"/>
      <c r="D1" s="530"/>
      <c r="E1" s="530"/>
      <c r="F1" s="530"/>
      <c r="G1" s="530"/>
      <c r="H1" s="535"/>
      <c r="I1" s="535"/>
      <c r="J1" s="535"/>
      <c r="K1" s="535"/>
    </row>
    <row r="2" spans="1:11" s="64" customFormat="1" ht="14.4" customHeight="1" thickBot="1" x14ac:dyDescent="0.35">
      <c r="A2" s="374" t="s">
        <v>353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1" t="s">
        <v>62</v>
      </c>
      <c r="C3" s="532"/>
      <c r="D3" s="532"/>
      <c r="E3" s="532"/>
      <c r="F3" s="538" t="s">
        <v>63</v>
      </c>
      <c r="G3" s="532"/>
      <c r="H3" s="532"/>
      <c r="I3" s="532"/>
      <c r="J3" s="532"/>
      <c r="K3" s="539"/>
    </row>
    <row r="4" spans="1:11" ht="14.4" customHeight="1" x14ac:dyDescent="0.3">
      <c r="A4" s="102"/>
      <c r="B4" s="536"/>
      <c r="C4" s="537"/>
      <c r="D4" s="537"/>
      <c r="E4" s="537"/>
      <c r="F4" s="540" t="s">
        <v>320</v>
      </c>
      <c r="G4" s="542" t="s">
        <v>64</v>
      </c>
      <c r="H4" s="259" t="s">
        <v>183</v>
      </c>
      <c r="I4" s="540" t="s">
        <v>65</v>
      </c>
      <c r="J4" s="542" t="s">
        <v>330</v>
      </c>
      <c r="K4" s="543" t="s">
        <v>321</v>
      </c>
    </row>
    <row r="5" spans="1:11" ht="42" thickBot="1" x14ac:dyDescent="0.35">
      <c r="A5" s="103"/>
      <c r="B5" s="28" t="s">
        <v>323</v>
      </c>
      <c r="C5" s="29" t="s">
        <v>324</v>
      </c>
      <c r="D5" s="30" t="s">
        <v>325</v>
      </c>
      <c r="E5" s="30" t="s">
        <v>326</v>
      </c>
      <c r="F5" s="541"/>
      <c r="G5" s="541"/>
      <c r="H5" s="29" t="s">
        <v>322</v>
      </c>
      <c r="I5" s="541"/>
      <c r="J5" s="541"/>
      <c r="K5" s="544"/>
    </row>
    <row r="6" spans="1:11" ht="14.4" customHeight="1" thickBot="1" x14ac:dyDescent="0.35">
      <c r="A6" s="685" t="s">
        <v>356</v>
      </c>
      <c r="B6" s="667">
        <v>38338.639746360197</v>
      </c>
      <c r="C6" s="667">
        <v>43995.947180000003</v>
      </c>
      <c r="D6" s="668">
        <v>5657.3074336397804</v>
      </c>
      <c r="E6" s="669">
        <v>1.1475615063819999</v>
      </c>
      <c r="F6" s="667">
        <v>41560.719968207697</v>
      </c>
      <c r="G6" s="668">
        <v>6926.7866613679398</v>
      </c>
      <c r="H6" s="670">
        <v>3981.3358400000002</v>
      </c>
      <c r="I6" s="667">
        <v>7843.5947100000003</v>
      </c>
      <c r="J6" s="668">
        <v>916.80804863205503</v>
      </c>
      <c r="K6" s="671">
        <v>0.18872615094199999</v>
      </c>
    </row>
    <row r="7" spans="1:11" ht="14.4" customHeight="1" thickBot="1" x14ac:dyDescent="0.35">
      <c r="A7" s="686" t="s">
        <v>357</v>
      </c>
      <c r="B7" s="667">
        <v>9015.4006238991606</v>
      </c>
      <c r="C7" s="667">
        <v>8374.7124100000001</v>
      </c>
      <c r="D7" s="668">
        <v>-640.68821389915695</v>
      </c>
      <c r="E7" s="669">
        <v>0.92893402737899999</v>
      </c>
      <c r="F7" s="667">
        <v>9515.6546672784498</v>
      </c>
      <c r="G7" s="668">
        <v>1585.9424445464099</v>
      </c>
      <c r="H7" s="670">
        <v>749.13063999999997</v>
      </c>
      <c r="I7" s="667">
        <v>1666.7503200000001</v>
      </c>
      <c r="J7" s="668">
        <v>80.807875453590995</v>
      </c>
      <c r="K7" s="671">
        <v>0.17515876503200001</v>
      </c>
    </row>
    <row r="8" spans="1:11" ht="14.4" customHeight="1" thickBot="1" x14ac:dyDescent="0.35">
      <c r="A8" s="687" t="s">
        <v>358</v>
      </c>
      <c r="B8" s="667">
        <v>6729.2716363551899</v>
      </c>
      <c r="C8" s="667">
        <v>6105.6574099999998</v>
      </c>
      <c r="D8" s="668">
        <v>-623.61422635518295</v>
      </c>
      <c r="E8" s="669">
        <v>0.90732812404399998</v>
      </c>
      <c r="F8" s="667">
        <v>7224.5423203364098</v>
      </c>
      <c r="G8" s="668">
        <v>1204.09038672273</v>
      </c>
      <c r="H8" s="670">
        <v>508.21064000000001</v>
      </c>
      <c r="I8" s="667">
        <v>1119.8193200000001</v>
      </c>
      <c r="J8" s="668">
        <v>-84.271066722734005</v>
      </c>
      <c r="K8" s="671">
        <v>0.155002112292</v>
      </c>
    </row>
    <row r="9" spans="1:11" ht="14.4" customHeight="1" thickBot="1" x14ac:dyDescent="0.35">
      <c r="A9" s="688" t="s">
        <v>359</v>
      </c>
      <c r="B9" s="672">
        <v>0</v>
      </c>
      <c r="C9" s="672">
        <v>1.2600000000000001E-3</v>
      </c>
      <c r="D9" s="673">
        <v>1.2600000000000001E-3</v>
      </c>
      <c r="E9" s="674" t="s">
        <v>354</v>
      </c>
      <c r="F9" s="672">
        <v>0</v>
      </c>
      <c r="G9" s="673">
        <v>0</v>
      </c>
      <c r="H9" s="675">
        <v>-1.2999999999999999E-4</v>
      </c>
      <c r="I9" s="672">
        <v>-2.81E-3</v>
      </c>
      <c r="J9" s="673">
        <v>-2.81E-3</v>
      </c>
      <c r="K9" s="676" t="s">
        <v>354</v>
      </c>
    </row>
    <row r="10" spans="1:11" ht="14.4" customHeight="1" thickBot="1" x14ac:dyDescent="0.35">
      <c r="A10" s="689" t="s">
        <v>360</v>
      </c>
      <c r="B10" s="667">
        <v>0</v>
      </c>
      <c r="C10" s="667">
        <v>1.2600000000000001E-3</v>
      </c>
      <c r="D10" s="668">
        <v>1.2600000000000001E-3</v>
      </c>
      <c r="E10" s="677" t="s">
        <v>354</v>
      </c>
      <c r="F10" s="667">
        <v>0</v>
      </c>
      <c r="G10" s="668">
        <v>0</v>
      </c>
      <c r="H10" s="670">
        <v>-1.2999999999999999E-4</v>
      </c>
      <c r="I10" s="667">
        <v>-2.81E-3</v>
      </c>
      <c r="J10" s="668">
        <v>-2.81E-3</v>
      </c>
      <c r="K10" s="678" t="s">
        <v>354</v>
      </c>
    </row>
    <row r="11" spans="1:11" ht="14.4" customHeight="1" thickBot="1" x14ac:dyDescent="0.35">
      <c r="A11" s="688" t="s">
        <v>361</v>
      </c>
      <c r="B11" s="672">
        <v>1770.85000976011</v>
      </c>
      <c r="C11" s="672">
        <v>1544.56512</v>
      </c>
      <c r="D11" s="673">
        <v>-226.284889760114</v>
      </c>
      <c r="E11" s="679">
        <v>0.87221679503399996</v>
      </c>
      <c r="F11" s="672">
        <v>2084</v>
      </c>
      <c r="G11" s="673">
        <v>347.33333333333297</v>
      </c>
      <c r="H11" s="675">
        <v>92.026910000000001</v>
      </c>
      <c r="I11" s="672">
        <v>139.81228999999999</v>
      </c>
      <c r="J11" s="673">
        <v>-207.52104333333301</v>
      </c>
      <c r="K11" s="680">
        <v>6.7088430902000007E-2</v>
      </c>
    </row>
    <row r="12" spans="1:11" ht="14.4" customHeight="1" thickBot="1" x14ac:dyDescent="0.35">
      <c r="A12" s="689" t="s">
        <v>362</v>
      </c>
      <c r="B12" s="667">
        <v>906.375951255166</v>
      </c>
      <c r="C12" s="667">
        <v>779.05003000000102</v>
      </c>
      <c r="D12" s="668">
        <v>-127.32592125516599</v>
      </c>
      <c r="E12" s="669">
        <v>0.85952195545400001</v>
      </c>
      <c r="F12" s="667">
        <v>1014</v>
      </c>
      <c r="G12" s="668">
        <v>169</v>
      </c>
      <c r="H12" s="670">
        <v>63.928579999999997</v>
      </c>
      <c r="I12" s="667">
        <v>88.872789999999995</v>
      </c>
      <c r="J12" s="668">
        <v>-80.127210000000005</v>
      </c>
      <c r="K12" s="671">
        <v>8.7645749506000001E-2</v>
      </c>
    </row>
    <row r="13" spans="1:11" ht="14.4" customHeight="1" thickBot="1" x14ac:dyDescent="0.35">
      <c r="A13" s="689" t="s">
        <v>363</v>
      </c>
      <c r="B13" s="667">
        <v>32.000001510665001</v>
      </c>
      <c r="C13" s="667">
        <v>16.860060000000001</v>
      </c>
      <c r="D13" s="668">
        <v>-15.139941510665</v>
      </c>
      <c r="E13" s="669">
        <v>0.52687685012700003</v>
      </c>
      <c r="F13" s="667">
        <v>30</v>
      </c>
      <c r="G13" s="668">
        <v>5</v>
      </c>
      <c r="H13" s="670">
        <v>0</v>
      </c>
      <c r="I13" s="667">
        <v>0</v>
      </c>
      <c r="J13" s="668">
        <v>-5</v>
      </c>
      <c r="K13" s="671">
        <v>0</v>
      </c>
    </row>
    <row r="14" spans="1:11" ht="14.4" customHeight="1" thickBot="1" x14ac:dyDescent="0.35">
      <c r="A14" s="689" t="s">
        <v>364</v>
      </c>
      <c r="B14" s="667">
        <v>74.000006680680997</v>
      </c>
      <c r="C14" s="667">
        <v>52.735410000000002</v>
      </c>
      <c r="D14" s="668">
        <v>-21.264596680680999</v>
      </c>
      <c r="E14" s="669">
        <v>0.71264061133800005</v>
      </c>
      <c r="F14" s="667">
        <v>70</v>
      </c>
      <c r="G14" s="668">
        <v>11.666666666666</v>
      </c>
      <c r="H14" s="670">
        <v>2.9002599999999998</v>
      </c>
      <c r="I14" s="667">
        <v>3.0991499999999998</v>
      </c>
      <c r="J14" s="668">
        <v>-8.5675166666660001</v>
      </c>
      <c r="K14" s="671">
        <v>4.4273571428000001E-2</v>
      </c>
    </row>
    <row r="15" spans="1:11" ht="14.4" customHeight="1" thickBot="1" x14ac:dyDescent="0.35">
      <c r="A15" s="689" t="s">
        <v>365</v>
      </c>
      <c r="B15" s="667">
        <v>0</v>
      </c>
      <c r="C15" s="667">
        <v>7.6548600000000002</v>
      </c>
      <c r="D15" s="668">
        <v>7.6548600000000002</v>
      </c>
      <c r="E15" s="677" t="s">
        <v>366</v>
      </c>
      <c r="F15" s="667">
        <v>10</v>
      </c>
      <c r="G15" s="668">
        <v>1.6666666666659999</v>
      </c>
      <c r="H15" s="670">
        <v>0</v>
      </c>
      <c r="I15" s="667">
        <v>0</v>
      </c>
      <c r="J15" s="668">
        <v>-1.6666666666659999</v>
      </c>
      <c r="K15" s="671">
        <v>0</v>
      </c>
    </row>
    <row r="16" spans="1:11" ht="14.4" customHeight="1" thickBot="1" x14ac:dyDescent="0.35">
      <c r="A16" s="689" t="s">
        <v>367</v>
      </c>
      <c r="B16" s="667">
        <v>33.000002979222998</v>
      </c>
      <c r="C16" s="667">
        <v>0</v>
      </c>
      <c r="D16" s="668">
        <v>-33.000002979222998</v>
      </c>
      <c r="E16" s="669">
        <v>0</v>
      </c>
      <c r="F16" s="667">
        <v>0</v>
      </c>
      <c r="G16" s="668">
        <v>0</v>
      </c>
      <c r="H16" s="670">
        <v>0</v>
      </c>
      <c r="I16" s="667">
        <v>0</v>
      </c>
      <c r="J16" s="668">
        <v>0</v>
      </c>
      <c r="K16" s="671">
        <v>2</v>
      </c>
    </row>
    <row r="17" spans="1:11" ht="14.4" customHeight="1" thickBot="1" x14ac:dyDescent="0.35">
      <c r="A17" s="689" t="s">
        <v>368</v>
      </c>
      <c r="B17" s="667">
        <v>113.000010201582</v>
      </c>
      <c r="C17" s="667">
        <v>333.40832</v>
      </c>
      <c r="D17" s="668">
        <v>220.408309798418</v>
      </c>
      <c r="E17" s="669">
        <v>2.9505158398229998</v>
      </c>
      <c r="F17" s="667">
        <v>445</v>
      </c>
      <c r="G17" s="668">
        <v>74.166666666666003</v>
      </c>
      <c r="H17" s="670">
        <v>0</v>
      </c>
      <c r="I17" s="667">
        <v>0</v>
      </c>
      <c r="J17" s="668">
        <v>-74.166666666666003</v>
      </c>
      <c r="K17" s="671">
        <v>0</v>
      </c>
    </row>
    <row r="18" spans="1:11" ht="14.4" customHeight="1" thickBot="1" x14ac:dyDescent="0.35">
      <c r="A18" s="689" t="s">
        <v>369</v>
      </c>
      <c r="B18" s="667">
        <v>282.48190405303001</v>
      </c>
      <c r="C18" s="667">
        <v>230.01868999999999</v>
      </c>
      <c r="D18" s="668">
        <v>-52.463214053030001</v>
      </c>
      <c r="E18" s="669">
        <v>0.81427761105999996</v>
      </c>
      <c r="F18" s="667">
        <v>280</v>
      </c>
      <c r="G18" s="668">
        <v>46.666666666666003</v>
      </c>
      <c r="H18" s="670">
        <v>18.122540000000001</v>
      </c>
      <c r="I18" s="667">
        <v>27.847660000000001</v>
      </c>
      <c r="J18" s="668">
        <v>-18.819006666665999</v>
      </c>
      <c r="K18" s="671">
        <v>9.9455928570999996E-2</v>
      </c>
    </row>
    <row r="19" spans="1:11" ht="14.4" customHeight="1" thickBot="1" x14ac:dyDescent="0.35">
      <c r="A19" s="689" t="s">
        <v>370</v>
      </c>
      <c r="B19" s="667">
        <v>239.992124954612</v>
      </c>
      <c r="C19" s="667">
        <v>30.345130000000001</v>
      </c>
      <c r="D19" s="668">
        <v>-209.64699495461201</v>
      </c>
      <c r="E19" s="669">
        <v>0.126442190574</v>
      </c>
      <c r="F19" s="667">
        <v>140</v>
      </c>
      <c r="G19" s="668">
        <v>23.333333333333002</v>
      </c>
      <c r="H19" s="670">
        <v>0.627</v>
      </c>
      <c r="I19" s="667">
        <v>0.627</v>
      </c>
      <c r="J19" s="668">
        <v>-22.706333333332999</v>
      </c>
      <c r="K19" s="671">
        <v>4.4785714279999998E-3</v>
      </c>
    </row>
    <row r="20" spans="1:11" ht="14.4" customHeight="1" thickBot="1" x14ac:dyDescent="0.35">
      <c r="A20" s="689" t="s">
        <v>371</v>
      </c>
      <c r="B20" s="667">
        <v>90.000008125153002</v>
      </c>
      <c r="C20" s="667">
        <v>94.492620000000002</v>
      </c>
      <c r="D20" s="668">
        <v>4.4926118748460002</v>
      </c>
      <c r="E20" s="669">
        <v>1.0499179052130001</v>
      </c>
      <c r="F20" s="667">
        <v>95</v>
      </c>
      <c r="G20" s="668">
        <v>15.833333333333</v>
      </c>
      <c r="H20" s="670">
        <v>6.4485299999999999</v>
      </c>
      <c r="I20" s="667">
        <v>19.365690000000001</v>
      </c>
      <c r="J20" s="668">
        <v>3.5323566666659998</v>
      </c>
      <c r="K20" s="671">
        <v>0.20384936842099999</v>
      </c>
    </row>
    <row r="21" spans="1:11" ht="14.4" customHeight="1" thickBot="1" x14ac:dyDescent="0.35">
      <c r="A21" s="688" t="s">
        <v>372</v>
      </c>
      <c r="B21" s="672">
        <v>66.488741247793001</v>
      </c>
      <c r="C21" s="672">
        <v>109.078</v>
      </c>
      <c r="D21" s="673">
        <v>42.589258752207002</v>
      </c>
      <c r="E21" s="679">
        <v>1.640548428996</v>
      </c>
      <c r="F21" s="672">
        <v>125.81120686827801</v>
      </c>
      <c r="G21" s="673">
        <v>20.968534478045999</v>
      </c>
      <c r="H21" s="675">
        <v>4.47</v>
      </c>
      <c r="I21" s="672">
        <v>55.3</v>
      </c>
      <c r="J21" s="673">
        <v>34.331465521953</v>
      </c>
      <c r="K21" s="680">
        <v>0.43954748846699998</v>
      </c>
    </row>
    <row r="22" spans="1:11" ht="14.4" customHeight="1" thickBot="1" x14ac:dyDescent="0.35">
      <c r="A22" s="689" t="s">
        <v>373</v>
      </c>
      <c r="B22" s="667">
        <v>49.685715750402998</v>
      </c>
      <c r="C22" s="667">
        <v>93.97</v>
      </c>
      <c r="D22" s="668">
        <v>44.284284249595999</v>
      </c>
      <c r="E22" s="669">
        <v>1.891288040853</v>
      </c>
      <c r="F22" s="667">
        <v>108.094379822764</v>
      </c>
      <c r="G22" s="668">
        <v>18.015729970460001</v>
      </c>
      <c r="H22" s="670">
        <v>2.1</v>
      </c>
      <c r="I22" s="667">
        <v>47.68</v>
      </c>
      <c r="J22" s="668">
        <v>29.664270029539001</v>
      </c>
      <c r="K22" s="671">
        <v>0.44109601329999998</v>
      </c>
    </row>
    <row r="23" spans="1:11" ht="14.4" customHeight="1" thickBot="1" x14ac:dyDescent="0.35">
      <c r="A23" s="689" t="s">
        <v>374</v>
      </c>
      <c r="B23" s="667">
        <v>16.803025497389001</v>
      </c>
      <c r="C23" s="667">
        <v>15.108000000000001</v>
      </c>
      <c r="D23" s="668">
        <v>-1.695025497389</v>
      </c>
      <c r="E23" s="669">
        <v>0.89912379186299995</v>
      </c>
      <c r="F23" s="667">
        <v>17.716827045513</v>
      </c>
      <c r="G23" s="668">
        <v>2.9528045075849998</v>
      </c>
      <c r="H23" s="670">
        <v>2.37</v>
      </c>
      <c r="I23" s="667">
        <v>7.62</v>
      </c>
      <c r="J23" s="668">
        <v>4.6671954924139998</v>
      </c>
      <c r="K23" s="671">
        <v>0.43009958726899999</v>
      </c>
    </row>
    <row r="24" spans="1:11" ht="14.4" customHeight="1" thickBot="1" x14ac:dyDescent="0.35">
      <c r="A24" s="688" t="s">
        <v>375</v>
      </c>
      <c r="B24" s="672">
        <v>2990.93695304629</v>
      </c>
      <c r="C24" s="672">
        <v>2624.9081099999999</v>
      </c>
      <c r="D24" s="673">
        <v>-366.02884304628498</v>
      </c>
      <c r="E24" s="679">
        <v>0.87762067579699998</v>
      </c>
      <c r="F24" s="672">
        <v>3169.74554783037</v>
      </c>
      <c r="G24" s="673">
        <v>528.29092463839504</v>
      </c>
      <c r="H24" s="675">
        <v>326.25155000000001</v>
      </c>
      <c r="I24" s="672">
        <v>650.78781000000004</v>
      </c>
      <c r="J24" s="673">
        <v>122.496885361605</v>
      </c>
      <c r="K24" s="680">
        <v>0.20531231929400001</v>
      </c>
    </row>
    <row r="25" spans="1:11" ht="14.4" customHeight="1" thickBot="1" x14ac:dyDescent="0.35">
      <c r="A25" s="689" t="s">
        <v>376</v>
      </c>
      <c r="B25" s="667">
        <v>6.0000005416760001</v>
      </c>
      <c r="C25" s="667">
        <v>2.3057500000000002</v>
      </c>
      <c r="D25" s="668">
        <v>-3.6942505416759999</v>
      </c>
      <c r="E25" s="669">
        <v>0.38429163197299998</v>
      </c>
      <c r="F25" s="667">
        <v>5</v>
      </c>
      <c r="G25" s="668">
        <v>0.83333333333299997</v>
      </c>
      <c r="H25" s="670">
        <v>0</v>
      </c>
      <c r="I25" s="667">
        <v>0</v>
      </c>
      <c r="J25" s="668">
        <v>-0.83333333333299997</v>
      </c>
      <c r="K25" s="671">
        <v>0</v>
      </c>
    </row>
    <row r="26" spans="1:11" ht="14.4" customHeight="1" thickBot="1" x14ac:dyDescent="0.35">
      <c r="A26" s="689" t="s">
        <v>377</v>
      </c>
      <c r="B26" s="667">
        <v>399.93485166017899</v>
      </c>
      <c r="C26" s="667">
        <v>304.30088000000001</v>
      </c>
      <c r="D26" s="668">
        <v>-95.633971660179</v>
      </c>
      <c r="E26" s="669">
        <v>0.76087612453999998</v>
      </c>
      <c r="F26" s="667">
        <v>400</v>
      </c>
      <c r="G26" s="668">
        <v>66.666666666666003</v>
      </c>
      <c r="H26" s="670">
        <v>0</v>
      </c>
      <c r="I26" s="667">
        <v>186.81200000000001</v>
      </c>
      <c r="J26" s="668">
        <v>120.145333333333</v>
      </c>
      <c r="K26" s="671">
        <v>0.46703</v>
      </c>
    </row>
    <row r="27" spans="1:11" ht="14.4" customHeight="1" thickBot="1" x14ac:dyDescent="0.35">
      <c r="A27" s="689" t="s">
        <v>378</v>
      </c>
      <c r="B27" s="667">
        <v>10.000000902794</v>
      </c>
      <c r="C27" s="667">
        <v>5.8771000000000004</v>
      </c>
      <c r="D27" s="668">
        <v>-4.122900902794</v>
      </c>
      <c r="E27" s="669">
        <v>0.58770994694099998</v>
      </c>
      <c r="F27" s="667">
        <v>10</v>
      </c>
      <c r="G27" s="668">
        <v>1.6666666666659999</v>
      </c>
      <c r="H27" s="670">
        <v>0</v>
      </c>
      <c r="I27" s="667">
        <v>0.90249999999999997</v>
      </c>
      <c r="J27" s="668">
        <v>-0.76416666666599997</v>
      </c>
      <c r="K27" s="671">
        <v>9.0249999999999997E-2</v>
      </c>
    </row>
    <row r="28" spans="1:11" ht="14.4" customHeight="1" thickBot="1" x14ac:dyDescent="0.35">
      <c r="A28" s="689" t="s">
        <v>379</v>
      </c>
      <c r="B28" s="667">
        <v>2.0000001805580001</v>
      </c>
      <c r="C28" s="667">
        <v>1.5552600000000001</v>
      </c>
      <c r="D28" s="668">
        <v>-0.44474018055800002</v>
      </c>
      <c r="E28" s="669">
        <v>0.77762992979500001</v>
      </c>
      <c r="F28" s="667">
        <v>2</v>
      </c>
      <c r="G28" s="668">
        <v>0.33333333333300003</v>
      </c>
      <c r="H28" s="670">
        <v>0</v>
      </c>
      <c r="I28" s="667">
        <v>0</v>
      </c>
      <c r="J28" s="668">
        <v>-0.33333333333300003</v>
      </c>
      <c r="K28" s="671">
        <v>0</v>
      </c>
    </row>
    <row r="29" spans="1:11" ht="14.4" customHeight="1" thickBot="1" x14ac:dyDescent="0.35">
      <c r="A29" s="689" t="s">
        <v>380</v>
      </c>
      <c r="B29" s="667">
        <v>1.0000000902790001</v>
      </c>
      <c r="C29" s="667">
        <v>1.1155200000000001</v>
      </c>
      <c r="D29" s="668">
        <v>0.11551990971999999</v>
      </c>
      <c r="E29" s="669">
        <v>1.115519899291</v>
      </c>
      <c r="F29" s="667">
        <v>1</v>
      </c>
      <c r="G29" s="668">
        <v>0.166666666666</v>
      </c>
      <c r="H29" s="670">
        <v>2.6309499999999999</v>
      </c>
      <c r="I29" s="667">
        <v>2.6309499999999999</v>
      </c>
      <c r="J29" s="668">
        <v>2.4642833333329999</v>
      </c>
      <c r="K29" s="671">
        <v>2.6309499999999999</v>
      </c>
    </row>
    <row r="30" spans="1:11" ht="14.4" customHeight="1" thickBot="1" x14ac:dyDescent="0.35">
      <c r="A30" s="689" t="s">
        <v>381</v>
      </c>
      <c r="B30" s="667">
        <v>0</v>
      </c>
      <c r="C30" s="667">
        <v>0.22506000000000001</v>
      </c>
      <c r="D30" s="668">
        <v>0.22506000000000001</v>
      </c>
      <c r="E30" s="677" t="s">
        <v>366</v>
      </c>
      <c r="F30" s="667">
        <v>0.21821417407999999</v>
      </c>
      <c r="G30" s="668">
        <v>3.6369029013000001E-2</v>
      </c>
      <c r="H30" s="670">
        <v>0</v>
      </c>
      <c r="I30" s="667">
        <v>0</v>
      </c>
      <c r="J30" s="668">
        <v>-3.6369029013000001E-2</v>
      </c>
      <c r="K30" s="671">
        <v>0</v>
      </c>
    </row>
    <row r="31" spans="1:11" ht="14.4" customHeight="1" thickBot="1" x14ac:dyDescent="0.35">
      <c r="A31" s="689" t="s">
        <v>382</v>
      </c>
      <c r="B31" s="667">
        <v>411.89282955220898</v>
      </c>
      <c r="C31" s="667">
        <v>391.28649000000001</v>
      </c>
      <c r="D31" s="668">
        <v>-20.606339552207999</v>
      </c>
      <c r="E31" s="669">
        <v>0.94997159922700003</v>
      </c>
      <c r="F31" s="667">
        <v>450</v>
      </c>
      <c r="G31" s="668">
        <v>75</v>
      </c>
      <c r="H31" s="670">
        <v>8.8031500000000005</v>
      </c>
      <c r="I31" s="667">
        <v>57.644419999999997</v>
      </c>
      <c r="J31" s="668">
        <v>-17.35558</v>
      </c>
      <c r="K31" s="671">
        <v>0.12809871111099999</v>
      </c>
    </row>
    <row r="32" spans="1:11" ht="14.4" customHeight="1" thickBot="1" x14ac:dyDescent="0.35">
      <c r="A32" s="689" t="s">
        <v>383</v>
      </c>
      <c r="B32" s="667">
        <v>403.48581837092098</v>
      </c>
      <c r="C32" s="667">
        <v>382.70553000000001</v>
      </c>
      <c r="D32" s="668">
        <v>-20.780288370920001</v>
      </c>
      <c r="E32" s="669">
        <v>0.94849809479000002</v>
      </c>
      <c r="F32" s="667">
        <v>400</v>
      </c>
      <c r="G32" s="668">
        <v>66.666666666666003</v>
      </c>
      <c r="H32" s="670">
        <v>17.930230000000002</v>
      </c>
      <c r="I32" s="667">
        <v>43.009270000000001</v>
      </c>
      <c r="J32" s="668">
        <v>-23.657396666665999</v>
      </c>
      <c r="K32" s="671">
        <v>0.107523175</v>
      </c>
    </row>
    <row r="33" spans="1:11" ht="14.4" customHeight="1" thickBot="1" x14ac:dyDescent="0.35">
      <c r="A33" s="689" t="s">
        <v>384</v>
      </c>
      <c r="B33" s="667">
        <v>35.000003159781997</v>
      </c>
      <c r="C33" s="667">
        <v>36.257199999999997</v>
      </c>
      <c r="D33" s="668">
        <v>1.257196840218</v>
      </c>
      <c r="E33" s="669">
        <v>1.0359199064769999</v>
      </c>
      <c r="F33" s="667">
        <v>40</v>
      </c>
      <c r="G33" s="668">
        <v>6.6666666666659999</v>
      </c>
      <c r="H33" s="670">
        <v>0</v>
      </c>
      <c r="I33" s="667">
        <v>4.2445000000000004</v>
      </c>
      <c r="J33" s="668">
        <v>-2.422166666666</v>
      </c>
      <c r="K33" s="671">
        <v>0.1061125</v>
      </c>
    </row>
    <row r="34" spans="1:11" ht="14.4" customHeight="1" thickBot="1" x14ac:dyDescent="0.35">
      <c r="A34" s="689" t="s">
        <v>385</v>
      </c>
      <c r="B34" s="667">
        <v>458.00002969588701</v>
      </c>
      <c r="C34" s="667">
        <v>456.59</v>
      </c>
      <c r="D34" s="668">
        <v>-1.4100296958859999</v>
      </c>
      <c r="E34" s="669">
        <v>0.99692133274100003</v>
      </c>
      <c r="F34" s="667">
        <v>500</v>
      </c>
      <c r="G34" s="668">
        <v>83.333333333333002</v>
      </c>
      <c r="H34" s="670">
        <v>35.040460000000003</v>
      </c>
      <c r="I34" s="667">
        <v>74.398809999999997</v>
      </c>
      <c r="J34" s="668">
        <v>-8.9345233333330007</v>
      </c>
      <c r="K34" s="671">
        <v>0.14879761999999999</v>
      </c>
    </row>
    <row r="35" spans="1:11" ht="14.4" customHeight="1" thickBot="1" x14ac:dyDescent="0.35">
      <c r="A35" s="689" t="s">
        <v>386</v>
      </c>
      <c r="B35" s="667">
        <v>18.805950799274999</v>
      </c>
      <c r="C35" s="667">
        <v>16.687999999999999</v>
      </c>
      <c r="D35" s="668">
        <v>-2.117950799275</v>
      </c>
      <c r="E35" s="669">
        <v>0.88737869082599996</v>
      </c>
      <c r="F35" s="667">
        <v>20</v>
      </c>
      <c r="G35" s="668">
        <v>3.333333333333</v>
      </c>
      <c r="H35" s="670">
        <v>0.6</v>
      </c>
      <c r="I35" s="667">
        <v>1.92</v>
      </c>
      <c r="J35" s="668">
        <v>-1.413333333333</v>
      </c>
      <c r="K35" s="671">
        <v>9.6000000000000002E-2</v>
      </c>
    </row>
    <row r="36" spans="1:11" ht="14.4" customHeight="1" thickBot="1" x14ac:dyDescent="0.35">
      <c r="A36" s="689" t="s">
        <v>387</v>
      </c>
      <c r="B36" s="667">
        <v>190.357481314344</v>
      </c>
      <c r="C36" s="667">
        <v>172.32649000000001</v>
      </c>
      <c r="D36" s="668">
        <v>-18.030991314344</v>
      </c>
      <c r="E36" s="669">
        <v>0.90527826282500001</v>
      </c>
      <c r="F36" s="667">
        <v>235</v>
      </c>
      <c r="G36" s="668">
        <v>39.166666666666003</v>
      </c>
      <c r="H36" s="670">
        <v>4.8899999999999997</v>
      </c>
      <c r="I36" s="667">
        <v>18.2483</v>
      </c>
      <c r="J36" s="668">
        <v>-20.918366666666</v>
      </c>
      <c r="K36" s="671">
        <v>7.7652340424999994E-2</v>
      </c>
    </row>
    <row r="37" spans="1:11" ht="14.4" customHeight="1" thickBot="1" x14ac:dyDescent="0.35">
      <c r="A37" s="689" t="s">
        <v>388</v>
      </c>
      <c r="B37" s="667">
        <v>1.0000000902790001</v>
      </c>
      <c r="C37" s="667">
        <v>9.3833399999990004</v>
      </c>
      <c r="D37" s="668">
        <v>8.3833399097200001</v>
      </c>
      <c r="E37" s="669">
        <v>9.3833391528759993</v>
      </c>
      <c r="F37" s="667">
        <v>6</v>
      </c>
      <c r="G37" s="668">
        <v>1</v>
      </c>
      <c r="H37" s="670">
        <v>0</v>
      </c>
      <c r="I37" s="667">
        <v>0</v>
      </c>
      <c r="J37" s="668">
        <v>-1</v>
      </c>
      <c r="K37" s="671">
        <v>0</v>
      </c>
    </row>
    <row r="38" spans="1:11" ht="14.4" customHeight="1" thickBot="1" x14ac:dyDescent="0.35">
      <c r="A38" s="689" t="s">
        <v>389</v>
      </c>
      <c r="B38" s="667">
        <v>0.27820002511500003</v>
      </c>
      <c r="C38" s="667">
        <v>0.68969999999999998</v>
      </c>
      <c r="D38" s="668">
        <v>0.41149997488399997</v>
      </c>
      <c r="E38" s="669">
        <v>2.4791514656150002</v>
      </c>
      <c r="F38" s="667">
        <v>1</v>
      </c>
      <c r="G38" s="668">
        <v>0.166666666666</v>
      </c>
      <c r="H38" s="670">
        <v>0</v>
      </c>
      <c r="I38" s="667">
        <v>0</v>
      </c>
      <c r="J38" s="668">
        <v>-0.166666666666</v>
      </c>
      <c r="K38" s="671">
        <v>0</v>
      </c>
    </row>
    <row r="39" spans="1:11" ht="14.4" customHeight="1" thickBot="1" x14ac:dyDescent="0.35">
      <c r="A39" s="689" t="s">
        <v>390</v>
      </c>
      <c r="B39" s="667">
        <v>1053.1817866629799</v>
      </c>
      <c r="C39" s="667">
        <v>843.60179000000096</v>
      </c>
      <c r="D39" s="668">
        <v>-209.57999666298301</v>
      </c>
      <c r="E39" s="669">
        <v>0.80100301836099996</v>
      </c>
      <c r="F39" s="667">
        <v>1099.52733365629</v>
      </c>
      <c r="G39" s="668">
        <v>183.25455560938099</v>
      </c>
      <c r="H39" s="670">
        <v>256.35676000000001</v>
      </c>
      <c r="I39" s="667">
        <v>260.97705999999999</v>
      </c>
      <c r="J39" s="668">
        <v>77.722504390617999</v>
      </c>
      <c r="K39" s="671">
        <v>0.23735386289300001</v>
      </c>
    </row>
    <row r="40" spans="1:11" ht="14.4" customHeight="1" thickBot="1" x14ac:dyDescent="0.35">
      <c r="A40" s="688" t="s">
        <v>391</v>
      </c>
      <c r="B40" s="672">
        <v>326.77348134095502</v>
      </c>
      <c r="C40" s="672">
        <v>311.45785000000001</v>
      </c>
      <c r="D40" s="673">
        <v>-15.315631340954999</v>
      </c>
      <c r="E40" s="679">
        <v>0.95313073974600004</v>
      </c>
      <c r="F40" s="672">
        <v>314.20608219941101</v>
      </c>
      <c r="G40" s="673">
        <v>52.367680366568003</v>
      </c>
      <c r="H40" s="675">
        <v>22.870799999999999</v>
      </c>
      <c r="I40" s="672">
        <v>43.622880000000002</v>
      </c>
      <c r="J40" s="673">
        <v>-8.7448003665680005</v>
      </c>
      <c r="K40" s="680">
        <v>0.13883525008299999</v>
      </c>
    </row>
    <row r="41" spans="1:11" ht="14.4" customHeight="1" thickBot="1" x14ac:dyDescent="0.35">
      <c r="A41" s="689" t="s">
        <v>392</v>
      </c>
      <c r="B41" s="667">
        <v>261.89115158064601</v>
      </c>
      <c r="C41" s="667">
        <v>226.74041</v>
      </c>
      <c r="D41" s="668">
        <v>-35.150741580645999</v>
      </c>
      <c r="E41" s="669">
        <v>0.86578110268899999</v>
      </c>
      <c r="F41" s="667">
        <v>289.74675408383399</v>
      </c>
      <c r="G41" s="668">
        <v>48.291125680638999</v>
      </c>
      <c r="H41" s="670">
        <v>17.11899</v>
      </c>
      <c r="I41" s="667">
        <v>32.169379999999997</v>
      </c>
      <c r="J41" s="668">
        <v>-16.121745680638998</v>
      </c>
      <c r="K41" s="671">
        <v>0.111025851184</v>
      </c>
    </row>
    <row r="42" spans="1:11" ht="14.4" customHeight="1" thickBot="1" x14ac:dyDescent="0.35">
      <c r="A42" s="689" t="s">
        <v>393</v>
      </c>
      <c r="B42" s="667">
        <v>64.882329760307996</v>
      </c>
      <c r="C42" s="667">
        <v>84.717439999999996</v>
      </c>
      <c r="D42" s="668">
        <v>19.835110239691002</v>
      </c>
      <c r="E42" s="669">
        <v>1.305708970577</v>
      </c>
      <c r="F42" s="667">
        <v>24.459328115576</v>
      </c>
      <c r="G42" s="668">
        <v>4.0765546859289996</v>
      </c>
      <c r="H42" s="670">
        <v>5.7518099999999999</v>
      </c>
      <c r="I42" s="667">
        <v>11.4535</v>
      </c>
      <c r="J42" s="668">
        <v>7.3769453140700003</v>
      </c>
      <c r="K42" s="671">
        <v>0.46826715541300001</v>
      </c>
    </row>
    <row r="43" spans="1:11" ht="14.4" customHeight="1" thickBot="1" x14ac:dyDescent="0.35">
      <c r="A43" s="688" t="s">
        <v>394</v>
      </c>
      <c r="B43" s="672">
        <v>683.61015708110597</v>
      </c>
      <c r="C43" s="672">
        <v>617.17021</v>
      </c>
      <c r="D43" s="673">
        <v>-66.439947081105004</v>
      </c>
      <c r="E43" s="679">
        <v>0.90281018151500003</v>
      </c>
      <c r="F43" s="672">
        <v>662.81115787045906</v>
      </c>
      <c r="G43" s="673">
        <v>110.46852631174301</v>
      </c>
      <c r="H43" s="675">
        <v>49.150109999999998</v>
      </c>
      <c r="I43" s="672">
        <v>93.857110000000006</v>
      </c>
      <c r="J43" s="673">
        <v>-16.611416311743</v>
      </c>
      <c r="K43" s="680">
        <v>0.141604601681</v>
      </c>
    </row>
    <row r="44" spans="1:11" ht="14.4" customHeight="1" thickBot="1" x14ac:dyDescent="0.35">
      <c r="A44" s="689" t="s">
        <v>395</v>
      </c>
      <c r="B44" s="667">
        <v>14.878652595365001</v>
      </c>
      <c r="C44" s="667">
        <v>10.400700000000001</v>
      </c>
      <c r="D44" s="668">
        <v>-4.4779525953650001</v>
      </c>
      <c r="E44" s="669">
        <v>0.69903507278800003</v>
      </c>
      <c r="F44" s="667">
        <v>0</v>
      </c>
      <c r="G44" s="668">
        <v>0</v>
      </c>
      <c r="H44" s="670">
        <v>2.2737367544323201E-13</v>
      </c>
      <c r="I44" s="667">
        <v>2.2737367544323201E-13</v>
      </c>
      <c r="J44" s="668">
        <v>2.2737367544323201E-13</v>
      </c>
      <c r="K44" s="678" t="s">
        <v>354</v>
      </c>
    </row>
    <row r="45" spans="1:11" ht="14.4" customHeight="1" thickBot="1" x14ac:dyDescent="0.35">
      <c r="A45" s="689" t="s">
        <v>396</v>
      </c>
      <c r="B45" s="667">
        <v>21.293868097891</v>
      </c>
      <c r="C45" s="667">
        <v>32.895159999999997</v>
      </c>
      <c r="D45" s="668">
        <v>11.601291902108001</v>
      </c>
      <c r="E45" s="669">
        <v>1.5448184354650001</v>
      </c>
      <c r="F45" s="667">
        <v>76</v>
      </c>
      <c r="G45" s="668">
        <v>12.666666666666</v>
      </c>
      <c r="H45" s="670">
        <v>2.6664099999999999</v>
      </c>
      <c r="I45" s="667">
        <v>6.5532300000000001</v>
      </c>
      <c r="J45" s="668">
        <v>-6.1134366666659998</v>
      </c>
      <c r="K45" s="671">
        <v>8.6226710526000006E-2</v>
      </c>
    </row>
    <row r="46" spans="1:11" ht="14.4" customHeight="1" thickBot="1" x14ac:dyDescent="0.35">
      <c r="A46" s="689" t="s">
        <v>397</v>
      </c>
      <c r="B46" s="667">
        <v>259.94289502396998</v>
      </c>
      <c r="C46" s="667">
        <v>221.34129999999999</v>
      </c>
      <c r="D46" s="668">
        <v>-38.601595023968997</v>
      </c>
      <c r="E46" s="669">
        <v>0.85149971104</v>
      </c>
      <c r="F46" s="667">
        <v>208.68619164085001</v>
      </c>
      <c r="G46" s="668">
        <v>34.781031940140998</v>
      </c>
      <c r="H46" s="670">
        <v>23.025410000000001</v>
      </c>
      <c r="I46" s="667">
        <v>31.865950000000002</v>
      </c>
      <c r="J46" s="668">
        <v>-2.915081940141</v>
      </c>
      <c r="K46" s="671">
        <v>0.152697932476</v>
      </c>
    </row>
    <row r="47" spans="1:11" ht="14.4" customHeight="1" thickBot="1" x14ac:dyDescent="0.35">
      <c r="A47" s="689" t="s">
        <v>398</v>
      </c>
      <c r="B47" s="667">
        <v>69.200319912308004</v>
      </c>
      <c r="C47" s="667">
        <v>49.27384</v>
      </c>
      <c r="D47" s="668">
        <v>-19.926479912308</v>
      </c>
      <c r="E47" s="669">
        <v>0.71204641918400002</v>
      </c>
      <c r="F47" s="667">
        <v>60</v>
      </c>
      <c r="G47" s="668">
        <v>10</v>
      </c>
      <c r="H47" s="670">
        <v>1.8445400000000001</v>
      </c>
      <c r="I47" s="667">
        <v>4.4789500000000002</v>
      </c>
      <c r="J47" s="668">
        <v>-5.5210499999999998</v>
      </c>
      <c r="K47" s="671">
        <v>7.4649166665999994E-2</v>
      </c>
    </row>
    <row r="48" spans="1:11" ht="14.4" customHeight="1" thickBot="1" x14ac:dyDescent="0.35">
      <c r="A48" s="689" t="s">
        <v>399</v>
      </c>
      <c r="B48" s="667">
        <v>24.199630854129001</v>
      </c>
      <c r="C48" s="667">
        <v>16.31906</v>
      </c>
      <c r="D48" s="668">
        <v>-7.880570854129</v>
      </c>
      <c r="E48" s="669">
        <v>0.67435160884699996</v>
      </c>
      <c r="F48" s="667">
        <v>21.316839105881002</v>
      </c>
      <c r="G48" s="668">
        <v>3.5528065176460002</v>
      </c>
      <c r="H48" s="670">
        <v>3.6566000000000001</v>
      </c>
      <c r="I48" s="667">
        <v>7.4408899999999996</v>
      </c>
      <c r="J48" s="668">
        <v>3.8880834823530002</v>
      </c>
      <c r="K48" s="671">
        <v>0.34906160163</v>
      </c>
    </row>
    <row r="49" spans="1:11" ht="14.4" customHeight="1" thickBot="1" x14ac:dyDescent="0.35">
      <c r="A49" s="689" t="s">
        <v>400</v>
      </c>
      <c r="B49" s="667">
        <v>0</v>
      </c>
      <c r="C49" s="667">
        <v>0.32008999999999999</v>
      </c>
      <c r="D49" s="668">
        <v>0.32008999999999999</v>
      </c>
      <c r="E49" s="677" t="s">
        <v>354</v>
      </c>
      <c r="F49" s="667">
        <v>0</v>
      </c>
      <c r="G49" s="668">
        <v>0</v>
      </c>
      <c r="H49" s="670">
        <v>0</v>
      </c>
      <c r="I49" s="667">
        <v>9.9220000000000003E-2</v>
      </c>
      <c r="J49" s="668">
        <v>9.9220000000000003E-2</v>
      </c>
      <c r="K49" s="678" t="s">
        <v>354</v>
      </c>
    </row>
    <row r="50" spans="1:11" ht="14.4" customHeight="1" thickBot="1" x14ac:dyDescent="0.35">
      <c r="A50" s="689" t="s">
        <v>401</v>
      </c>
      <c r="B50" s="667">
        <v>0</v>
      </c>
      <c r="C50" s="667">
        <v>4.598E-2</v>
      </c>
      <c r="D50" s="668">
        <v>4.598E-2</v>
      </c>
      <c r="E50" s="677" t="s">
        <v>366</v>
      </c>
      <c r="F50" s="667">
        <v>0</v>
      </c>
      <c r="G50" s="668">
        <v>0</v>
      </c>
      <c r="H50" s="670">
        <v>1.3794</v>
      </c>
      <c r="I50" s="667">
        <v>2.5687099999999998</v>
      </c>
      <c r="J50" s="668">
        <v>2.5687099999999998</v>
      </c>
      <c r="K50" s="678" t="s">
        <v>366</v>
      </c>
    </row>
    <row r="51" spans="1:11" ht="14.4" customHeight="1" thickBot="1" x14ac:dyDescent="0.35">
      <c r="A51" s="689" t="s">
        <v>402</v>
      </c>
      <c r="B51" s="667">
        <v>2.9569016724989998</v>
      </c>
      <c r="C51" s="667">
        <v>0.59402999999999995</v>
      </c>
      <c r="D51" s="668">
        <v>-2.3628716724990002</v>
      </c>
      <c r="E51" s="669">
        <v>0.20089609523499999</v>
      </c>
      <c r="F51" s="667">
        <v>1</v>
      </c>
      <c r="G51" s="668">
        <v>0.166666666666</v>
      </c>
      <c r="H51" s="670">
        <v>0</v>
      </c>
      <c r="I51" s="667">
        <v>2.9909999999999999E-2</v>
      </c>
      <c r="J51" s="668">
        <v>-0.136756666666</v>
      </c>
      <c r="K51" s="671">
        <v>2.9909999999E-2</v>
      </c>
    </row>
    <row r="52" spans="1:11" ht="14.4" customHeight="1" thickBot="1" x14ac:dyDescent="0.35">
      <c r="A52" s="689" t="s">
        <v>403</v>
      </c>
      <c r="B52" s="667">
        <v>186.46050273156499</v>
      </c>
      <c r="C52" s="667">
        <v>154.26696999999999</v>
      </c>
      <c r="D52" s="668">
        <v>-32.193532731565</v>
      </c>
      <c r="E52" s="669">
        <v>0.82734395617300005</v>
      </c>
      <c r="F52" s="667">
        <v>170</v>
      </c>
      <c r="G52" s="668">
        <v>28.333333333333002</v>
      </c>
      <c r="H52" s="670">
        <v>0</v>
      </c>
      <c r="I52" s="667">
        <v>12.536949999999999</v>
      </c>
      <c r="J52" s="668">
        <v>-15.796383333333001</v>
      </c>
      <c r="K52" s="671">
        <v>7.3746764704999995E-2</v>
      </c>
    </row>
    <row r="53" spans="1:11" ht="14.4" customHeight="1" thickBot="1" x14ac:dyDescent="0.35">
      <c r="A53" s="689" t="s">
        <v>404</v>
      </c>
      <c r="B53" s="667">
        <v>18.569228516035999</v>
      </c>
      <c r="C53" s="667">
        <v>21.58278</v>
      </c>
      <c r="D53" s="668">
        <v>3.013551483963</v>
      </c>
      <c r="E53" s="669">
        <v>1.1622873821249999</v>
      </c>
      <c r="F53" s="667">
        <v>25.808127123727001</v>
      </c>
      <c r="G53" s="668">
        <v>4.3013545206210004</v>
      </c>
      <c r="H53" s="670">
        <v>2.28207</v>
      </c>
      <c r="I53" s="667">
        <v>4.1426800000000004</v>
      </c>
      <c r="J53" s="668">
        <v>-0.15867452062099999</v>
      </c>
      <c r="K53" s="671">
        <v>0.16051842817299999</v>
      </c>
    </row>
    <row r="54" spans="1:11" ht="14.4" customHeight="1" thickBot="1" x14ac:dyDescent="0.35">
      <c r="A54" s="689" t="s">
        <v>405</v>
      </c>
      <c r="B54" s="667">
        <v>0</v>
      </c>
      <c r="C54" s="667">
        <v>14.13813</v>
      </c>
      <c r="D54" s="668">
        <v>14.13813</v>
      </c>
      <c r="E54" s="677" t="s">
        <v>354</v>
      </c>
      <c r="F54" s="667">
        <v>0</v>
      </c>
      <c r="G54" s="668">
        <v>0</v>
      </c>
      <c r="H54" s="670">
        <v>11.855079999999999</v>
      </c>
      <c r="I54" s="667">
        <v>13.55308</v>
      </c>
      <c r="J54" s="668">
        <v>13.55308</v>
      </c>
      <c r="K54" s="678" t="s">
        <v>354</v>
      </c>
    </row>
    <row r="55" spans="1:11" ht="14.4" customHeight="1" thickBot="1" x14ac:dyDescent="0.35">
      <c r="A55" s="689" t="s">
        <v>406</v>
      </c>
      <c r="B55" s="667">
        <v>0</v>
      </c>
      <c r="C55" s="667">
        <v>2.70682</v>
      </c>
      <c r="D55" s="668">
        <v>2.70682</v>
      </c>
      <c r="E55" s="677" t="s">
        <v>366</v>
      </c>
      <c r="F55" s="667">
        <v>0</v>
      </c>
      <c r="G55" s="668">
        <v>0</v>
      </c>
      <c r="H55" s="670">
        <v>0</v>
      </c>
      <c r="I55" s="667">
        <v>0</v>
      </c>
      <c r="J55" s="668">
        <v>0</v>
      </c>
      <c r="K55" s="678" t="s">
        <v>354</v>
      </c>
    </row>
    <row r="56" spans="1:11" ht="14.4" customHeight="1" thickBot="1" x14ac:dyDescent="0.35">
      <c r="A56" s="689" t="s">
        <v>407</v>
      </c>
      <c r="B56" s="667">
        <v>86.108157677338994</v>
      </c>
      <c r="C56" s="667">
        <v>93.285349999999994</v>
      </c>
      <c r="D56" s="668">
        <v>7.1771923226599998</v>
      </c>
      <c r="E56" s="669">
        <v>1.08335089864</v>
      </c>
      <c r="F56" s="667">
        <v>100</v>
      </c>
      <c r="G56" s="668">
        <v>16.666666666666</v>
      </c>
      <c r="H56" s="670">
        <v>2.4405999999999999</v>
      </c>
      <c r="I56" s="667">
        <v>10.587540000000001</v>
      </c>
      <c r="J56" s="668">
        <v>-6.0791266666660002</v>
      </c>
      <c r="K56" s="671">
        <v>0.10587539999999999</v>
      </c>
    </row>
    <row r="57" spans="1:11" ht="14.4" customHeight="1" thickBot="1" x14ac:dyDescent="0.35">
      <c r="A57" s="688" t="s">
        <v>408</v>
      </c>
      <c r="B57" s="672">
        <v>48.174723708842997</v>
      </c>
      <c r="C57" s="672">
        <v>32.418759999999999</v>
      </c>
      <c r="D57" s="673">
        <v>-15.755963708843</v>
      </c>
      <c r="E57" s="679">
        <v>0.67294127509500001</v>
      </c>
      <c r="F57" s="672">
        <v>22.968325567889</v>
      </c>
      <c r="G57" s="673">
        <v>3.8280542613140001</v>
      </c>
      <c r="H57" s="675">
        <v>3.1862900000000001</v>
      </c>
      <c r="I57" s="672">
        <v>26.11665</v>
      </c>
      <c r="J57" s="673">
        <v>22.288595738685</v>
      </c>
      <c r="K57" s="680">
        <v>1.1370724401650001</v>
      </c>
    </row>
    <row r="58" spans="1:11" ht="14.4" customHeight="1" thickBot="1" x14ac:dyDescent="0.35">
      <c r="A58" s="689" t="s">
        <v>409</v>
      </c>
      <c r="B58" s="667">
        <v>0</v>
      </c>
      <c r="C58" s="667">
        <v>6.298</v>
      </c>
      <c r="D58" s="668">
        <v>6.298</v>
      </c>
      <c r="E58" s="677" t="s">
        <v>366</v>
      </c>
      <c r="F58" s="667">
        <v>0</v>
      </c>
      <c r="G58" s="668">
        <v>0</v>
      </c>
      <c r="H58" s="670">
        <v>0</v>
      </c>
      <c r="I58" s="667">
        <v>0</v>
      </c>
      <c r="J58" s="668">
        <v>0</v>
      </c>
      <c r="K58" s="678" t="s">
        <v>354</v>
      </c>
    </row>
    <row r="59" spans="1:11" ht="14.4" customHeight="1" thickBot="1" x14ac:dyDescent="0.35">
      <c r="A59" s="689" t="s">
        <v>410</v>
      </c>
      <c r="B59" s="667">
        <v>6.3128631047099999</v>
      </c>
      <c r="C59" s="667">
        <v>9.3175000000000008</v>
      </c>
      <c r="D59" s="668">
        <v>3.0046368952889999</v>
      </c>
      <c r="E59" s="669">
        <v>1.4759547047749999</v>
      </c>
      <c r="F59" s="667">
        <v>0</v>
      </c>
      <c r="G59" s="668">
        <v>0</v>
      </c>
      <c r="H59" s="670">
        <v>0</v>
      </c>
      <c r="I59" s="667">
        <v>0.84699999999999998</v>
      </c>
      <c r="J59" s="668">
        <v>0.84699999999999998</v>
      </c>
      <c r="K59" s="678" t="s">
        <v>354</v>
      </c>
    </row>
    <row r="60" spans="1:11" ht="14.4" customHeight="1" thickBot="1" x14ac:dyDescent="0.35">
      <c r="A60" s="689" t="s">
        <v>411</v>
      </c>
      <c r="B60" s="667">
        <v>4.0083462533430003</v>
      </c>
      <c r="C60" s="667">
        <v>4.2539999999999996</v>
      </c>
      <c r="D60" s="668">
        <v>0.24565374665600001</v>
      </c>
      <c r="E60" s="669">
        <v>1.06128556046</v>
      </c>
      <c r="F60" s="667">
        <v>5.5469557409780004</v>
      </c>
      <c r="G60" s="668">
        <v>0.92449262349600003</v>
      </c>
      <c r="H60" s="670">
        <v>0</v>
      </c>
      <c r="I60" s="667">
        <v>0</v>
      </c>
      <c r="J60" s="668">
        <v>-0.92449262349600003</v>
      </c>
      <c r="K60" s="671">
        <v>0</v>
      </c>
    </row>
    <row r="61" spans="1:11" ht="14.4" customHeight="1" thickBot="1" x14ac:dyDescent="0.35">
      <c r="A61" s="689" t="s">
        <v>412</v>
      </c>
      <c r="B61" s="667">
        <v>19.354890252941001</v>
      </c>
      <c r="C61" s="667">
        <v>4.4596499999999999</v>
      </c>
      <c r="D61" s="668">
        <v>-14.895240252941001</v>
      </c>
      <c r="E61" s="669">
        <v>0.23041463639000001</v>
      </c>
      <c r="F61" s="667">
        <v>4.7729790194549997</v>
      </c>
      <c r="G61" s="668">
        <v>0.79549650324200005</v>
      </c>
      <c r="H61" s="670">
        <v>2.42</v>
      </c>
      <c r="I61" s="667">
        <v>19.431000000000001</v>
      </c>
      <c r="J61" s="668">
        <v>18.635503496757</v>
      </c>
      <c r="K61" s="671">
        <v>4.0710424078539997</v>
      </c>
    </row>
    <row r="62" spans="1:11" ht="14.4" customHeight="1" thickBot="1" x14ac:dyDescent="0.35">
      <c r="A62" s="689" t="s">
        <v>413</v>
      </c>
      <c r="B62" s="667">
        <v>0</v>
      </c>
      <c r="C62" s="667">
        <v>0.76229999999999998</v>
      </c>
      <c r="D62" s="668">
        <v>0.76229999999999998</v>
      </c>
      <c r="E62" s="677" t="s">
        <v>366</v>
      </c>
      <c r="F62" s="667">
        <v>0</v>
      </c>
      <c r="G62" s="668">
        <v>0</v>
      </c>
      <c r="H62" s="670">
        <v>0</v>
      </c>
      <c r="I62" s="667">
        <v>0</v>
      </c>
      <c r="J62" s="668">
        <v>0</v>
      </c>
      <c r="K62" s="671">
        <v>2</v>
      </c>
    </row>
    <row r="63" spans="1:11" ht="14.4" customHeight="1" thickBot="1" x14ac:dyDescent="0.35">
      <c r="A63" s="689" t="s">
        <v>414</v>
      </c>
      <c r="B63" s="667">
        <v>18.498624097846999</v>
      </c>
      <c r="C63" s="667">
        <v>7.3273099999999998</v>
      </c>
      <c r="D63" s="668">
        <v>-11.171314097847</v>
      </c>
      <c r="E63" s="669">
        <v>0.39610027001100001</v>
      </c>
      <c r="F63" s="667">
        <v>12.648390807455</v>
      </c>
      <c r="G63" s="668">
        <v>2.1080651345749999</v>
      </c>
      <c r="H63" s="670">
        <v>0.76629000000000003</v>
      </c>
      <c r="I63" s="667">
        <v>5.8386500000000003</v>
      </c>
      <c r="J63" s="668">
        <v>3.7305848654239999</v>
      </c>
      <c r="K63" s="671">
        <v>0.46161208084700001</v>
      </c>
    </row>
    <row r="64" spans="1:11" ht="14.4" customHeight="1" thickBot="1" x14ac:dyDescent="0.35">
      <c r="A64" s="688" t="s">
        <v>415</v>
      </c>
      <c r="B64" s="672">
        <v>842.43757017008704</v>
      </c>
      <c r="C64" s="672">
        <v>866.05809999999997</v>
      </c>
      <c r="D64" s="673">
        <v>23.620529829913</v>
      </c>
      <c r="E64" s="679">
        <v>1.0280383148450001</v>
      </c>
      <c r="F64" s="672">
        <v>845</v>
      </c>
      <c r="G64" s="673">
        <v>140.833333333333</v>
      </c>
      <c r="H64" s="675">
        <v>10.25511</v>
      </c>
      <c r="I64" s="672">
        <v>110.32539</v>
      </c>
      <c r="J64" s="673">
        <v>-30.507943333332999</v>
      </c>
      <c r="K64" s="680">
        <v>0.13056259171500001</v>
      </c>
    </row>
    <row r="65" spans="1:11" ht="14.4" customHeight="1" thickBot="1" x14ac:dyDescent="0.35">
      <c r="A65" s="689" t="s">
        <v>416</v>
      </c>
      <c r="B65" s="667">
        <v>0</v>
      </c>
      <c r="C65" s="667">
        <v>0</v>
      </c>
      <c r="D65" s="668">
        <v>0</v>
      </c>
      <c r="E65" s="669">
        <v>1</v>
      </c>
      <c r="F65" s="667">
        <v>4</v>
      </c>
      <c r="G65" s="668">
        <v>0.66666666666600005</v>
      </c>
      <c r="H65" s="670">
        <v>0</v>
      </c>
      <c r="I65" s="667">
        <v>0</v>
      </c>
      <c r="J65" s="668">
        <v>-0.66666666666600005</v>
      </c>
      <c r="K65" s="671">
        <v>0</v>
      </c>
    </row>
    <row r="66" spans="1:11" ht="14.4" customHeight="1" thickBot="1" x14ac:dyDescent="0.35">
      <c r="A66" s="689" t="s">
        <v>417</v>
      </c>
      <c r="B66" s="667">
        <v>0</v>
      </c>
      <c r="C66" s="667">
        <v>11.409940000000001</v>
      </c>
      <c r="D66" s="668">
        <v>11.409940000000001</v>
      </c>
      <c r="E66" s="677" t="s">
        <v>354</v>
      </c>
      <c r="F66" s="667">
        <v>11</v>
      </c>
      <c r="G66" s="668">
        <v>1.833333333333</v>
      </c>
      <c r="H66" s="670">
        <v>0.57838000000000001</v>
      </c>
      <c r="I66" s="667">
        <v>0.72721000000000002</v>
      </c>
      <c r="J66" s="668">
        <v>-1.1061233333330001</v>
      </c>
      <c r="K66" s="671">
        <v>6.6109999998999996E-2</v>
      </c>
    </row>
    <row r="67" spans="1:11" ht="14.4" customHeight="1" thickBot="1" x14ac:dyDescent="0.35">
      <c r="A67" s="689" t="s">
        <v>418</v>
      </c>
      <c r="B67" s="667">
        <v>1.324255422517</v>
      </c>
      <c r="C67" s="667">
        <v>0</v>
      </c>
      <c r="D67" s="668">
        <v>-1.324255422517</v>
      </c>
      <c r="E67" s="669">
        <v>0</v>
      </c>
      <c r="F67" s="667">
        <v>0</v>
      </c>
      <c r="G67" s="668">
        <v>0</v>
      </c>
      <c r="H67" s="670">
        <v>0</v>
      </c>
      <c r="I67" s="667">
        <v>0</v>
      </c>
      <c r="J67" s="668">
        <v>0</v>
      </c>
      <c r="K67" s="671">
        <v>2</v>
      </c>
    </row>
    <row r="68" spans="1:11" ht="14.4" customHeight="1" thickBot="1" x14ac:dyDescent="0.35">
      <c r="A68" s="689" t="s">
        <v>419</v>
      </c>
      <c r="B68" s="667">
        <v>0</v>
      </c>
      <c r="C68" s="667">
        <v>4.3553899999999999</v>
      </c>
      <c r="D68" s="668">
        <v>4.3553899999999999</v>
      </c>
      <c r="E68" s="677" t="s">
        <v>354</v>
      </c>
      <c r="F68" s="667">
        <v>0</v>
      </c>
      <c r="G68" s="668">
        <v>0</v>
      </c>
      <c r="H68" s="670">
        <v>0</v>
      </c>
      <c r="I68" s="667">
        <v>2.0013899999999998</v>
      </c>
      <c r="J68" s="668">
        <v>2.0013899999999998</v>
      </c>
      <c r="K68" s="678" t="s">
        <v>354</v>
      </c>
    </row>
    <row r="69" spans="1:11" ht="14.4" customHeight="1" thickBot="1" x14ac:dyDescent="0.35">
      <c r="A69" s="689" t="s">
        <v>420</v>
      </c>
      <c r="B69" s="667">
        <v>170.183798900434</v>
      </c>
      <c r="C69" s="667">
        <v>181.55090000000001</v>
      </c>
      <c r="D69" s="668">
        <v>11.367101099565</v>
      </c>
      <c r="E69" s="669">
        <v>1.066793085904</v>
      </c>
      <c r="F69" s="667">
        <v>185</v>
      </c>
      <c r="G69" s="668">
        <v>30.833333333333002</v>
      </c>
      <c r="H69" s="670">
        <v>2.0212300000000001</v>
      </c>
      <c r="I69" s="667">
        <v>21.212260000000001</v>
      </c>
      <c r="J69" s="668">
        <v>-9.6210733333329994</v>
      </c>
      <c r="K69" s="671">
        <v>0.114660864864</v>
      </c>
    </row>
    <row r="70" spans="1:11" ht="14.4" customHeight="1" thickBot="1" x14ac:dyDescent="0.35">
      <c r="A70" s="689" t="s">
        <v>421</v>
      </c>
      <c r="B70" s="667">
        <v>623.92951334339602</v>
      </c>
      <c r="C70" s="667">
        <v>625.99523999999997</v>
      </c>
      <c r="D70" s="668">
        <v>2.0657266566039998</v>
      </c>
      <c r="E70" s="669">
        <v>1.003310833375</v>
      </c>
      <c r="F70" s="667">
        <v>600</v>
      </c>
      <c r="G70" s="668">
        <v>100</v>
      </c>
      <c r="H70" s="670">
        <v>5.4234999999999998</v>
      </c>
      <c r="I70" s="667">
        <v>78.886300000000006</v>
      </c>
      <c r="J70" s="668">
        <v>-21.113700000000001</v>
      </c>
      <c r="K70" s="671">
        <v>0.13147716666600001</v>
      </c>
    </row>
    <row r="71" spans="1:11" ht="14.4" customHeight="1" thickBot="1" x14ac:dyDescent="0.35">
      <c r="A71" s="689" t="s">
        <v>422</v>
      </c>
      <c r="B71" s="667">
        <v>47.000002503738997</v>
      </c>
      <c r="C71" s="667">
        <v>42.746630000000003</v>
      </c>
      <c r="D71" s="668">
        <v>-4.2533725037390004</v>
      </c>
      <c r="E71" s="669">
        <v>0.90950271750699996</v>
      </c>
      <c r="F71" s="667">
        <v>45</v>
      </c>
      <c r="G71" s="668">
        <v>7.5</v>
      </c>
      <c r="H71" s="670">
        <v>2.2320000000000002</v>
      </c>
      <c r="I71" s="667">
        <v>7.4982300000000004</v>
      </c>
      <c r="J71" s="668">
        <v>-1.7700000000000001E-3</v>
      </c>
      <c r="K71" s="671">
        <v>0.16662733333300001</v>
      </c>
    </row>
    <row r="72" spans="1:11" ht="14.4" customHeight="1" thickBot="1" x14ac:dyDescent="0.35">
      <c r="A72" s="687" t="s">
        <v>42</v>
      </c>
      <c r="B72" s="667">
        <v>2286.1289875439702</v>
      </c>
      <c r="C72" s="667">
        <v>2269.0549999999998</v>
      </c>
      <c r="D72" s="668">
        <v>-17.073987543971</v>
      </c>
      <c r="E72" s="669">
        <v>0.99253148547699999</v>
      </c>
      <c r="F72" s="667">
        <v>2291.11234694205</v>
      </c>
      <c r="G72" s="668">
        <v>381.85205782367501</v>
      </c>
      <c r="H72" s="670">
        <v>240.92</v>
      </c>
      <c r="I72" s="667">
        <v>546.93100000000004</v>
      </c>
      <c r="J72" s="668">
        <v>165.078942176325</v>
      </c>
      <c r="K72" s="671">
        <v>0.238718542427</v>
      </c>
    </row>
    <row r="73" spans="1:11" ht="14.4" customHeight="1" thickBot="1" x14ac:dyDescent="0.35">
      <c r="A73" s="688" t="s">
        <v>423</v>
      </c>
      <c r="B73" s="672">
        <v>2286.1289875439702</v>
      </c>
      <c r="C73" s="672">
        <v>2269.0549999999998</v>
      </c>
      <c r="D73" s="673">
        <v>-17.073987543971</v>
      </c>
      <c r="E73" s="679">
        <v>0.99253148547699999</v>
      </c>
      <c r="F73" s="672">
        <v>2291.11234694205</v>
      </c>
      <c r="G73" s="673">
        <v>381.85205782367501</v>
      </c>
      <c r="H73" s="675">
        <v>240.92</v>
      </c>
      <c r="I73" s="672">
        <v>546.93100000000004</v>
      </c>
      <c r="J73" s="673">
        <v>165.078942176325</v>
      </c>
      <c r="K73" s="680">
        <v>0.238718542427</v>
      </c>
    </row>
    <row r="74" spans="1:11" ht="14.4" customHeight="1" thickBot="1" x14ac:dyDescent="0.35">
      <c r="A74" s="689" t="s">
        <v>424</v>
      </c>
      <c r="B74" s="667">
        <v>688.46400716196604</v>
      </c>
      <c r="C74" s="667">
        <v>611.18100000000004</v>
      </c>
      <c r="D74" s="668">
        <v>-77.283007161965003</v>
      </c>
      <c r="E74" s="669">
        <v>0.88774575524900001</v>
      </c>
      <c r="F74" s="667">
        <v>630.99999999999704</v>
      </c>
      <c r="G74" s="668">
        <v>105.166666666666</v>
      </c>
      <c r="H74" s="670">
        <v>50.47</v>
      </c>
      <c r="I74" s="667">
        <v>104.248</v>
      </c>
      <c r="J74" s="668">
        <v>-0.91866666666600005</v>
      </c>
      <c r="K74" s="671">
        <v>0.16521077654499999</v>
      </c>
    </row>
    <row r="75" spans="1:11" ht="14.4" customHeight="1" thickBot="1" x14ac:dyDescent="0.35">
      <c r="A75" s="689" t="s">
        <v>425</v>
      </c>
      <c r="B75" s="667">
        <v>217.50216581338299</v>
      </c>
      <c r="C75" s="667">
        <v>226.97</v>
      </c>
      <c r="D75" s="668">
        <v>9.4678341866170008</v>
      </c>
      <c r="E75" s="669">
        <v>1.043529838662</v>
      </c>
      <c r="F75" s="667">
        <v>245.11234694205601</v>
      </c>
      <c r="G75" s="668">
        <v>40.852057823675999</v>
      </c>
      <c r="H75" s="670">
        <v>18.7</v>
      </c>
      <c r="I75" s="667">
        <v>42.773000000000003</v>
      </c>
      <c r="J75" s="668">
        <v>1.920942176324</v>
      </c>
      <c r="K75" s="671">
        <v>0.17450365325700001</v>
      </c>
    </row>
    <row r="76" spans="1:11" ht="14.4" customHeight="1" thickBot="1" x14ac:dyDescent="0.35">
      <c r="A76" s="689" t="s">
        <v>426</v>
      </c>
      <c r="B76" s="667">
        <v>1377.56542564863</v>
      </c>
      <c r="C76" s="667">
        <v>1429.704</v>
      </c>
      <c r="D76" s="668">
        <v>52.138574351370004</v>
      </c>
      <c r="E76" s="669">
        <v>1.0378483470769999</v>
      </c>
      <c r="F76" s="667">
        <v>1412.99999999999</v>
      </c>
      <c r="G76" s="668">
        <v>235.49999999999901</v>
      </c>
      <c r="H76" s="670">
        <v>171.55</v>
      </c>
      <c r="I76" s="667">
        <v>399.76</v>
      </c>
      <c r="J76" s="668">
        <v>164.26000000000101</v>
      </c>
      <c r="K76" s="671">
        <v>0.28291578202399997</v>
      </c>
    </row>
    <row r="77" spans="1:11" ht="14.4" customHeight="1" thickBot="1" x14ac:dyDescent="0.35">
      <c r="A77" s="689" t="s">
        <v>427</v>
      </c>
      <c r="B77" s="667">
        <v>2.5973889199940001</v>
      </c>
      <c r="C77" s="667">
        <v>1.2</v>
      </c>
      <c r="D77" s="668">
        <v>-1.3973889199939999</v>
      </c>
      <c r="E77" s="669">
        <v>0.46200243281300002</v>
      </c>
      <c r="F77" s="667">
        <v>1.9999999999989999</v>
      </c>
      <c r="G77" s="668">
        <v>0.33333333333300003</v>
      </c>
      <c r="H77" s="670">
        <v>0.2</v>
      </c>
      <c r="I77" s="667">
        <v>0.15</v>
      </c>
      <c r="J77" s="668">
        <v>-0.183333333333</v>
      </c>
      <c r="K77" s="671">
        <v>7.4999999999999997E-2</v>
      </c>
    </row>
    <row r="78" spans="1:11" ht="14.4" customHeight="1" thickBot="1" x14ac:dyDescent="0.35">
      <c r="A78" s="690" t="s">
        <v>428</v>
      </c>
      <c r="B78" s="672">
        <v>2213.2332166967799</v>
      </c>
      <c r="C78" s="672">
        <v>3686.3936899999999</v>
      </c>
      <c r="D78" s="673">
        <v>1473.16047330322</v>
      </c>
      <c r="E78" s="679">
        <v>1.6656146592179999</v>
      </c>
      <c r="F78" s="672">
        <v>2383.06530092921</v>
      </c>
      <c r="G78" s="673">
        <v>397.17755015486898</v>
      </c>
      <c r="H78" s="675">
        <v>168.89044999999999</v>
      </c>
      <c r="I78" s="672">
        <v>382.07771000000002</v>
      </c>
      <c r="J78" s="673">
        <v>-15.099840154868</v>
      </c>
      <c r="K78" s="680">
        <v>0.16033035680999999</v>
      </c>
    </row>
    <row r="79" spans="1:11" ht="14.4" customHeight="1" thickBot="1" x14ac:dyDescent="0.35">
      <c r="A79" s="687" t="s">
        <v>45</v>
      </c>
      <c r="B79" s="667">
        <v>428.10556379703002</v>
      </c>
      <c r="C79" s="667">
        <v>1840.90202</v>
      </c>
      <c r="D79" s="668">
        <v>1412.7964562029699</v>
      </c>
      <c r="E79" s="669">
        <v>4.3001123453570003</v>
      </c>
      <c r="F79" s="667">
        <v>516.71391383226705</v>
      </c>
      <c r="G79" s="668">
        <v>86.118985638710996</v>
      </c>
      <c r="H79" s="670">
        <v>20.242080000000001</v>
      </c>
      <c r="I79" s="667">
        <v>69.348879999999994</v>
      </c>
      <c r="J79" s="668">
        <v>-16.770105638711001</v>
      </c>
      <c r="K79" s="671">
        <v>0.13421136559999999</v>
      </c>
    </row>
    <row r="80" spans="1:11" ht="14.4" customHeight="1" thickBot="1" x14ac:dyDescent="0.35">
      <c r="A80" s="691" t="s">
        <v>429</v>
      </c>
      <c r="B80" s="667">
        <v>428.10556379703002</v>
      </c>
      <c r="C80" s="667">
        <v>1840.90202</v>
      </c>
      <c r="D80" s="668">
        <v>1412.7964562029699</v>
      </c>
      <c r="E80" s="669">
        <v>4.3001123453570003</v>
      </c>
      <c r="F80" s="667">
        <v>516.71391383226705</v>
      </c>
      <c r="G80" s="668">
        <v>86.118985638710996</v>
      </c>
      <c r="H80" s="670">
        <v>20.242080000000001</v>
      </c>
      <c r="I80" s="667">
        <v>69.348879999999994</v>
      </c>
      <c r="J80" s="668">
        <v>-16.770105638711001</v>
      </c>
      <c r="K80" s="671">
        <v>0.13421136559999999</v>
      </c>
    </row>
    <row r="81" spans="1:11" ht="14.4" customHeight="1" thickBot="1" x14ac:dyDescent="0.35">
      <c r="A81" s="689" t="s">
        <v>430</v>
      </c>
      <c r="B81" s="667">
        <v>129.56286549686899</v>
      </c>
      <c r="C81" s="667">
        <v>328.73322000000098</v>
      </c>
      <c r="D81" s="668">
        <v>199.17035450313099</v>
      </c>
      <c r="E81" s="669">
        <v>2.5372487613580001</v>
      </c>
      <c r="F81" s="667">
        <v>246.90856514855699</v>
      </c>
      <c r="G81" s="668">
        <v>41.151427524759001</v>
      </c>
      <c r="H81" s="670">
        <v>10.574</v>
      </c>
      <c r="I81" s="667">
        <v>46.634</v>
      </c>
      <c r="J81" s="668">
        <v>5.4825724752399996</v>
      </c>
      <c r="K81" s="671">
        <v>0.18887153619700001</v>
      </c>
    </row>
    <row r="82" spans="1:11" ht="14.4" customHeight="1" thickBot="1" x14ac:dyDescent="0.35">
      <c r="A82" s="689" t="s">
        <v>431</v>
      </c>
      <c r="B82" s="667">
        <v>0</v>
      </c>
      <c r="C82" s="667">
        <v>50.52984</v>
      </c>
      <c r="D82" s="668">
        <v>50.52984</v>
      </c>
      <c r="E82" s="677" t="s">
        <v>354</v>
      </c>
      <c r="F82" s="667">
        <v>15.756177511547</v>
      </c>
      <c r="G82" s="668">
        <v>2.6260295852570001</v>
      </c>
      <c r="H82" s="670">
        <v>0</v>
      </c>
      <c r="I82" s="667">
        <v>7.3704599999999996</v>
      </c>
      <c r="J82" s="668">
        <v>4.7444304147420002</v>
      </c>
      <c r="K82" s="671">
        <v>0.46778223935300001</v>
      </c>
    </row>
    <row r="83" spans="1:11" ht="14.4" customHeight="1" thickBot="1" x14ac:dyDescent="0.35">
      <c r="A83" s="689" t="s">
        <v>432</v>
      </c>
      <c r="B83" s="667">
        <v>125.90483805541</v>
      </c>
      <c r="C83" s="667">
        <v>1332.25323</v>
      </c>
      <c r="D83" s="668">
        <v>1206.34839194459</v>
      </c>
      <c r="E83" s="669">
        <v>10.581429995674</v>
      </c>
      <c r="F83" s="667">
        <v>123.049171172163</v>
      </c>
      <c r="G83" s="668">
        <v>20.508195195359999</v>
      </c>
      <c r="H83" s="670">
        <v>5.2973800000000004</v>
      </c>
      <c r="I83" s="667">
        <v>5.2973800000000004</v>
      </c>
      <c r="J83" s="668">
        <v>-15.21081519536</v>
      </c>
      <c r="K83" s="671">
        <v>4.3050919803E-2</v>
      </c>
    </row>
    <row r="84" spans="1:11" ht="14.4" customHeight="1" thickBot="1" x14ac:dyDescent="0.35">
      <c r="A84" s="689" t="s">
        <v>433</v>
      </c>
      <c r="B84" s="667">
        <v>170.374117185133</v>
      </c>
      <c r="C84" s="667">
        <v>129.38573</v>
      </c>
      <c r="D84" s="668">
        <v>-40.988387185133</v>
      </c>
      <c r="E84" s="669">
        <v>0.75942127911000001</v>
      </c>
      <c r="F84" s="667">
        <v>130.99999999999901</v>
      </c>
      <c r="G84" s="668">
        <v>21.833333333333002</v>
      </c>
      <c r="H84" s="670">
        <v>4.3707000000000003</v>
      </c>
      <c r="I84" s="667">
        <v>10.047040000000001</v>
      </c>
      <c r="J84" s="668">
        <v>-11.786293333333001</v>
      </c>
      <c r="K84" s="671">
        <v>7.6694961832000003E-2</v>
      </c>
    </row>
    <row r="85" spans="1:11" ht="14.4" customHeight="1" thickBot="1" x14ac:dyDescent="0.35">
      <c r="A85" s="689" t="s">
        <v>434</v>
      </c>
      <c r="B85" s="667">
        <v>2.2637430596170001</v>
      </c>
      <c r="C85" s="667">
        <v>0</v>
      </c>
      <c r="D85" s="668">
        <v>-2.2637430596170001</v>
      </c>
      <c r="E85" s="669">
        <v>0</v>
      </c>
      <c r="F85" s="667">
        <v>0</v>
      </c>
      <c r="G85" s="668">
        <v>0</v>
      </c>
      <c r="H85" s="670">
        <v>0</v>
      </c>
      <c r="I85" s="667">
        <v>0</v>
      </c>
      <c r="J85" s="668">
        <v>0</v>
      </c>
      <c r="K85" s="671">
        <v>2</v>
      </c>
    </row>
    <row r="86" spans="1:11" ht="14.4" customHeight="1" thickBot="1" x14ac:dyDescent="0.35">
      <c r="A86" s="692" t="s">
        <v>46</v>
      </c>
      <c r="B86" s="672">
        <v>0</v>
      </c>
      <c r="C86" s="672">
        <v>149.62700000000001</v>
      </c>
      <c r="D86" s="673">
        <v>149.62700000000001</v>
      </c>
      <c r="E86" s="674" t="s">
        <v>354</v>
      </c>
      <c r="F86" s="672">
        <v>0</v>
      </c>
      <c r="G86" s="673">
        <v>0</v>
      </c>
      <c r="H86" s="675">
        <v>2.5790000000000002</v>
      </c>
      <c r="I86" s="672">
        <v>2.5790000000000002</v>
      </c>
      <c r="J86" s="673">
        <v>2.5790000000000002</v>
      </c>
      <c r="K86" s="676" t="s">
        <v>354</v>
      </c>
    </row>
    <row r="87" spans="1:11" ht="14.4" customHeight="1" thickBot="1" x14ac:dyDescent="0.35">
      <c r="A87" s="688" t="s">
        <v>435</v>
      </c>
      <c r="B87" s="672">
        <v>0</v>
      </c>
      <c r="C87" s="672">
        <v>0.58199999999999996</v>
      </c>
      <c r="D87" s="673">
        <v>0.58199999999999996</v>
      </c>
      <c r="E87" s="674" t="s">
        <v>354</v>
      </c>
      <c r="F87" s="672">
        <v>0</v>
      </c>
      <c r="G87" s="673">
        <v>0</v>
      </c>
      <c r="H87" s="675">
        <v>2.5790000000000002</v>
      </c>
      <c r="I87" s="672">
        <v>2.5790000000000002</v>
      </c>
      <c r="J87" s="673">
        <v>2.5790000000000002</v>
      </c>
      <c r="K87" s="676" t="s">
        <v>354</v>
      </c>
    </row>
    <row r="88" spans="1:11" ht="14.4" customHeight="1" thickBot="1" x14ac:dyDescent="0.35">
      <c r="A88" s="689" t="s">
        <v>436</v>
      </c>
      <c r="B88" s="667">
        <v>0</v>
      </c>
      <c r="C88" s="667">
        <v>0.58199999999999996</v>
      </c>
      <c r="D88" s="668">
        <v>0.58199999999999996</v>
      </c>
      <c r="E88" s="677" t="s">
        <v>354</v>
      </c>
      <c r="F88" s="667">
        <v>0</v>
      </c>
      <c r="G88" s="668">
        <v>0</v>
      </c>
      <c r="H88" s="670">
        <v>0.91900000000000004</v>
      </c>
      <c r="I88" s="667">
        <v>0.91900000000000004</v>
      </c>
      <c r="J88" s="668">
        <v>0.91900000000000004</v>
      </c>
      <c r="K88" s="678" t="s">
        <v>354</v>
      </c>
    </row>
    <row r="89" spans="1:11" ht="14.4" customHeight="1" thickBot="1" x14ac:dyDescent="0.35">
      <c r="A89" s="689" t="s">
        <v>437</v>
      </c>
      <c r="B89" s="667">
        <v>0</v>
      </c>
      <c r="C89" s="667">
        <v>0</v>
      </c>
      <c r="D89" s="668">
        <v>0</v>
      </c>
      <c r="E89" s="669">
        <v>1</v>
      </c>
      <c r="F89" s="667">
        <v>0</v>
      </c>
      <c r="G89" s="668">
        <v>0</v>
      </c>
      <c r="H89" s="670">
        <v>1.66</v>
      </c>
      <c r="I89" s="667">
        <v>1.66</v>
      </c>
      <c r="J89" s="668">
        <v>1.66</v>
      </c>
      <c r="K89" s="678" t="s">
        <v>366</v>
      </c>
    </row>
    <row r="90" spans="1:11" ht="14.4" customHeight="1" thickBot="1" x14ac:dyDescent="0.35">
      <c r="A90" s="688" t="s">
        <v>438</v>
      </c>
      <c r="B90" s="672">
        <v>0</v>
      </c>
      <c r="C90" s="672">
        <v>149.04499999999999</v>
      </c>
      <c r="D90" s="673">
        <v>149.04499999999999</v>
      </c>
      <c r="E90" s="674" t="s">
        <v>354</v>
      </c>
      <c r="F90" s="672">
        <v>0</v>
      </c>
      <c r="G90" s="673">
        <v>0</v>
      </c>
      <c r="H90" s="675">
        <v>0</v>
      </c>
      <c r="I90" s="672">
        <v>0</v>
      </c>
      <c r="J90" s="673">
        <v>0</v>
      </c>
      <c r="K90" s="676" t="s">
        <v>354</v>
      </c>
    </row>
    <row r="91" spans="1:11" ht="14.4" customHeight="1" thickBot="1" x14ac:dyDescent="0.35">
      <c r="A91" s="689" t="s">
        <v>439</v>
      </c>
      <c r="B91" s="667">
        <v>0</v>
      </c>
      <c r="C91" s="667">
        <v>12.045</v>
      </c>
      <c r="D91" s="668">
        <v>12.045</v>
      </c>
      <c r="E91" s="677" t="s">
        <v>354</v>
      </c>
      <c r="F91" s="667">
        <v>0</v>
      </c>
      <c r="G91" s="668">
        <v>0</v>
      </c>
      <c r="H91" s="670">
        <v>0</v>
      </c>
      <c r="I91" s="667">
        <v>0</v>
      </c>
      <c r="J91" s="668">
        <v>0</v>
      </c>
      <c r="K91" s="671">
        <v>2</v>
      </c>
    </row>
    <row r="92" spans="1:11" ht="14.4" customHeight="1" thickBot="1" x14ac:dyDescent="0.35">
      <c r="A92" s="689" t="s">
        <v>440</v>
      </c>
      <c r="B92" s="667">
        <v>0</v>
      </c>
      <c r="C92" s="667">
        <v>137</v>
      </c>
      <c r="D92" s="668">
        <v>137</v>
      </c>
      <c r="E92" s="677" t="s">
        <v>366</v>
      </c>
      <c r="F92" s="667">
        <v>0</v>
      </c>
      <c r="G92" s="668">
        <v>0</v>
      </c>
      <c r="H92" s="670">
        <v>0</v>
      </c>
      <c r="I92" s="667">
        <v>0</v>
      </c>
      <c r="J92" s="668">
        <v>0</v>
      </c>
      <c r="K92" s="678" t="s">
        <v>354</v>
      </c>
    </row>
    <row r="93" spans="1:11" ht="14.4" customHeight="1" thickBot="1" x14ac:dyDescent="0.35">
      <c r="A93" s="687" t="s">
        <v>47</v>
      </c>
      <c r="B93" s="667">
        <v>1785.12765289975</v>
      </c>
      <c r="C93" s="667">
        <v>1695.8646699999999</v>
      </c>
      <c r="D93" s="668">
        <v>-89.262982899749005</v>
      </c>
      <c r="E93" s="669">
        <v>0.94999630264199997</v>
      </c>
      <c r="F93" s="667">
        <v>1866.35138709695</v>
      </c>
      <c r="G93" s="668">
        <v>311.05856451615801</v>
      </c>
      <c r="H93" s="670">
        <v>146.06936999999999</v>
      </c>
      <c r="I93" s="667">
        <v>310.14983000000001</v>
      </c>
      <c r="J93" s="668">
        <v>-0.90873451615699996</v>
      </c>
      <c r="K93" s="671">
        <v>0.16617976236599999</v>
      </c>
    </row>
    <row r="94" spans="1:11" ht="14.4" customHeight="1" thickBot="1" x14ac:dyDescent="0.35">
      <c r="A94" s="688" t="s">
        <v>441</v>
      </c>
      <c r="B94" s="672">
        <v>1.622230864924</v>
      </c>
      <c r="C94" s="672">
        <v>0.13700000000000001</v>
      </c>
      <c r="D94" s="673">
        <v>-1.485230864924</v>
      </c>
      <c r="E94" s="679">
        <v>8.4451604861999999E-2</v>
      </c>
      <c r="F94" s="672">
        <v>0.15203001686500001</v>
      </c>
      <c r="G94" s="673">
        <v>2.5338336143999999E-2</v>
      </c>
      <c r="H94" s="675">
        <v>0</v>
      </c>
      <c r="I94" s="672">
        <v>0</v>
      </c>
      <c r="J94" s="673">
        <v>-2.5338336143999999E-2</v>
      </c>
      <c r="K94" s="680">
        <v>0</v>
      </c>
    </row>
    <row r="95" spans="1:11" ht="14.4" customHeight="1" thickBot="1" x14ac:dyDescent="0.35">
      <c r="A95" s="689" t="s">
        <v>442</v>
      </c>
      <c r="B95" s="667">
        <v>1.622230864924</v>
      </c>
      <c r="C95" s="667">
        <v>0.13700000000000001</v>
      </c>
      <c r="D95" s="668">
        <v>-1.485230864924</v>
      </c>
      <c r="E95" s="669">
        <v>8.4451604861999999E-2</v>
      </c>
      <c r="F95" s="667">
        <v>0.15203001686500001</v>
      </c>
      <c r="G95" s="668">
        <v>2.5338336143999999E-2</v>
      </c>
      <c r="H95" s="670">
        <v>0</v>
      </c>
      <c r="I95" s="667">
        <v>0</v>
      </c>
      <c r="J95" s="668">
        <v>-2.5338336143999999E-2</v>
      </c>
      <c r="K95" s="671">
        <v>0</v>
      </c>
    </row>
    <row r="96" spans="1:11" ht="14.4" customHeight="1" thickBot="1" x14ac:dyDescent="0.35">
      <c r="A96" s="688" t="s">
        <v>443</v>
      </c>
      <c r="B96" s="672">
        <v>9.2297671964970007</v>
      </c>
      <c r="C96" s="672">
        <v>9.5287199999999999</v>
      </c>
      <c r="D96" s="673">
        <v>0.29895280350199999</v>
      </c>
      <c r="E96" s="679">
        <v>1.0323900697749999</v>
      </c>
      <c r="F96" s="672">
        <v>10.850085819066001</v>
      </c>
      <c r="G96" s="673">
        <v>1.8083476365110001</v>
      </c>
      <c r="H96" s="675">
        <v>0.77497000000000005</v>
      </c>
      <c r="I96" s="672">
        <v>1.2824599999999999</v>
      </c>
      <c r="J96" s="673">
        <v>-0.52588763651100001</v>
      </c>
      <c r="K96" s="680">
        <v>0.118198143442</v>
      </c>
    </row>
    <row r="97" spans="1:11" ht="14.4" customHeight="1" thickBot="1" x14ac:dyDescent="0.35">
      <c r="A97" s="689" t="s">
        <v>444</v>
      </c>
      <c r="B97" s="667">
        <v>0.81237410342299998</v>
      </c>
      <c r="C97" s="667">
        <v>1.4742</v>
      </c>
      <c r="D97" s="668">
        <v>0.66182589657599999</v>
      </c>
      <c r="E97" s="669">
        <v>1.8146811841820001</v>
      </c>
      <c r="F97" s="667">
        <v>1.510165341317</v>
      </c>
      <c r="G97" s="668">
        <v>0.251694223552</v>
      </c>
      <c r="H97" s="670">
        <v>7.9799999999999996E-2</v>
      </c>
      <c r="I97" s="667">
        <v>0.20710000000000001</v>
      </c>
      <c r="J97" s="668">
        <v>-4.4594223551999997E-2</v>
      </c>
      <c r="K97" s="671">
        <v>0.13713730167999999</v>
      </c>
    </row>
    <row r="98" spans="1:11" ht="14.4" customHeight="1" thickBot="1" x14ac:dyDescent="0.35">
      <c r="A98" s="689" t="s">
        <v>445</v>
      </c>
      <c r="B98" s="667">
        <v>1.8639646749509999</v>
      </c>
      <c r="C98" s="667">
        <v>1</v>
      </c>
      <c r="D98" s="668">
        <v>-0.86396467495100004</v>
      </c>
      <c r="E98" s="669">
        <v>0.53649085384399997</v>
      </c>
      <c r="F98" s="667">
        <v>1.3247138618050001</v>
      </c>
      <c r="G98" s="668">
        <v>0.220785643634</v>
      </c>
      <c r="H98" s="670">
        <v>0</v>
      </c>
      <c r="I98" s="667">
        <v>0</v>
      </c>
      <c r="J98" s="668">
        <v>-0.220785643634</v>
      </c>
      <c r="K98" s="671">
        <v>0</v>
      </c>
    </row>
    <row r="99" spans="1:11" ht="14.4" customHeight="1" thickBot="1" x14ac:dyDescent="0.35">
      <c r="A99" s="689" t="s">
        <v>446</v>
      </c>
      <c r="B99" s="667">
        <v>6.5534284181220004</v>
      </c>
      <c r="C99" s="667">
        <v>7.0545200000000001</v>
      </c>
      <c r="D99" s="668">
        <v>0.50109158187699998</v>
      </c>
      <c r="E99" s="669">
        <v>1.0764625093769999</v>
      </c>
      <c r="F99" s="667">
        <v>8.0152066159430007</v>
      </c>
      <c r="G99" s="668">
        <v>1.3358677693230001</v>
      </c>
      <c r="H99" s="670">
        <v>0.69516999999999995</v>
      </c>
      <c r="I99" s="667">
        <v>1.0753600000000001</v>
      </c>
      <c r="J99" s="668">
        <v>-0.26050776932300002</v>
      </c>
      <c r="K99" s="671">
        <v>0.134164975592</v>
      </c>
    </row>
    <row r="100" spans="1:11" ht="14.4" customHeight="1" thickBot="1" x14ac:dyDescent="0.35">
      <c r="A100" s="688" t="s">
        <v>447</v>
      </c>
      <c r="B100" s="672">
        <v>80.117728258870002</v>
      </c>
      <c r="C100" s="672">
        <v>57.5428</v>
      </c>
      <c r="D100" s="673">
        <v>-22.574928258869999</v>
      </c>
      <c r="E100" s="679">
        <v>0.71822805327200001</v>
      </c>
      <c r="F100" s="672">
        <v>66</v>
      </c>
      <c r="G100" s="673">
        <v>11</v>
      </c>
      <c r="H100" s="675">
        <v>0</v>
      </c>
      <c r="I100" s="672">
        <v>30.89734</v>
      </c>
      <c r="J100" s="673">
        <v>19.89734</v>
      </c>
      <c r="K100" s="680">
        <v>0.468141515151</v>
      </c>
    </row>
    <row r="101" spans="1:11" ht="14.4" customHeight="1" thickBot="1" x14ac:dyDescent="0.35">
      <c r="A101" s="689" t="s">
        <v>448</v>
      </c>
      <c r="B101" s="667">
        <v>29.999952253934001</v>
      </c>
      <c r="C101" s="667">
        <v>28.89</v>
      </c>
      <c r="D101" s="668">
        <v>-1.1099522539340001</v>
      </c>
      <c r="E101" s="669">
        <v>0.96300153265099997</v>
      </c>
      <c r="F101" s="667">
        <v>30</v>
      </c>
      <c r="G101" s="668">
        <v>5</v>
      </c>
      <c r="H101" s="670">
        <v>0</v>
      </c>
      <c r="I101" s="667">
        <v>7.02</v>
      </c>
      <c r="J101" s="668">
        <v>2.0199999999989999</v>
      </c>
      <c r="K101" s="671">
        <v>0.23400000000000001</v>
      </c>
    </row>
    <row r="102" spans="1:11" ht="14.4" customHeight="1" thickBot="1" x14ac:dyDescent="0.35">
      <c r="A102" s="689" t="s">
        <v>449</v>
      </c>
      <c r="B102" s="667">
        <v>50.117776004935003</v>
      </c>
      <c r="C102" s="667">
        <v>28.652799999999999</v>
      </c>
      <c r="D102" s="668">
        <v>-21.464976004935</v>
      </c>
      <c r="E102" s="669">
        <v>0.57170932718900003</v>
      </c>
      <c r="F102" s="667">
        <v>36</v>
      </c>
      <c r="G102" s="668">
        <v>6</v>
      </c>
      <c r="H102" s="670">
        <v>0</v>
      </c>
      <c r="I102" s="667">
        <v>23.87734</v>
      </c>
      <c r="J102" s="668">
        <v>17.87734</v>
      </c>
      <c r="K102" s="671">
        <v>0.66325944444399998</v>
      </c>
    </row>
    <row r="103" spans="1:11" ht="14.4" customHeight="1" thickBot="1" x14ac:dyDescent="0.35">
      <c r="A103" s="688" t="s">
        <v>450</v>
      </c>
      <c r="B103" s="672">
        <v>41.415506913594001</v>
      </c>
      <c r="C103" s="672">
        <v>2.1316282072802999E-14</v>
      </c>
      <c r="D103" s="673">
        <v>-41.415506913594001</v>
      </c>
      <c r="E103" s="679">
        <v>5.1469325528902897E-16</v>
      </c>
      <c r="F103" s="672">
        <v>0</v>
      </c>
      <c r="G103" s="673">
        <v>0</v>
      </c>
      <c r="H103" s="675">
        <v>0</v>
      </c>
      <c r="I103" s="672">
        <v>0</v>
      </c>
      <c r="J103" s="673">
        <v>0</v>
      </c>
      <c r="K103" s="676" t="s">
        <v>354</v>
      </c>
    </row>
    <row r="104" spans="1:11" ht="14.4" customHeight="1" thickBot="1" x14ac:dyDescent="0.35">
      <c r="A104" s="689" t="s">
        <v>451</v>
      </c>
      <c r="B104" s="667">
        <v>41.415506913594001</v>
      </c>
      <c r="C104" s="667">
        <v>2.1316282072802999E-14</v>
      </c>
      <c r="D104" s="668">
        <v>-41.415506913594001</v>
      </c>
      <c r="E104" s="669">
        <v>5.1469325528902897E-16</v>
      </c>
      <c r="F104" s="667">
        <v>0</v>
      </c>
      <c r="G104" s="668">
        <v>0</v>
      </c>
      <c r="H104" s="670">
        <v>0</v>
      </c>
      <c r="I104" s="667">
        <v>0</v>
      </c>
      <c r="J104" s="668">
        <v>0</v>
      </c>
      <c r="K104" s="678" t="s">
        <v>354</v>
      </c>
    </row>
    <row r="105" spans="1:11" ht="14.4" customHeight="1" thickBot="1" x14ac:dyDescent="0.35">
      <c r="A105" s="688" t="s">
        <v>452</v>
      </c>
      <c r="B105" s="672">
        <v>1194.4579519809599</v>
      </c>
      <c r="C105" s="672">
        <v>1177.1764700000001</v>
      </c>
      <c r="D105" s="673">
        <v>-17.281481980959001</v>
      </c>
      <c r="E105" s="679">
        <v>0.98553194614100004</v>
      </c>
      <c r="F105" s="672">
        <v>1281.79768258472</v>
      </c>
      <c r="G105" s="673">
        <v>213.63294709745401</v>
      </c>
      <c r="H105" s="675">
        <v>96.1541</v>
      </c>
      <c r="I105" s="672">
        <v>194.33085</v>
      </c>
      <c r="J105" s="673">
        <v>-19.302097097453</v>
      </c>
      <c r="K105" s="680">
        <v>0.15160805222199999</v>
      </c>
    </row>
    <row r="106" spans="1:11" ht="14.4" customHeight="1" thickBot="1" x14ac:dyDescent="0.35">
      <c r="A106" s="689" t="s">
        <v>453</v>
      </c>
      <c r="B106" s="667">
        <v>1096.2599100929001</v>
      </c>
      <c r="C106" s="667">
        <v>980.46534000000099</v>
      </c>
      <c r="D106" s="668">
        <v>-115.79457009290201</v>
      </c>
      <c r="E106" s="669">
        <v>0.89437306880699996</v>
      </c>
      <c r="F106" s="667">
        <v>1018</v>
      </c>
      <c r="G106" s="668">
        <v>169.666666666667</v>
      </c>
      <c r="H106" s="670">
        <v>79.167389999999997</v>
      </c>
      <c r="I106" s="667">
        <v>161.19958</v>
      </c>
      <c r="J106" s="668">
        <v>-8.4670866666660007</v>
      </c>
      <c r="K106" s="671">
        <v>0.15834929273000001</v>
      </c>
    </row>
    <row r="107" spans="1:11" ht="14.4" customHeight="1" thickBot="1" x14ac:dyDescent="0.35">
      <c r="A107" s="689" t="s">
        <v>454</v>
      </c>
      <c r="B107" s="667">
        <v>0</v>
      </c>
      <c r="C107" s="667">
        <v>102.89597999999999</v>
      </c>
      <c r="D107" s="668">
        <v>102.89597999999999</v>
      </c>
      <c r="E107" s="677" t="s">
        <v>366</v>
      </c>
      <c r="F107" s="667">
        <v>147</v>
      </c>
      <c r="G107" s="668">
        <v>24.5</v>
      </c>
      <c r="H107" s="670">
        <v>9.2056799999999992</v>
      </c>
      <c r="I107" s="667">
        <v>17.569199999999999</v>
      </c>
      <c r="J107" s="668">
        <v>-6.9307999999999996</v>
      </c>
      <c r="K107" s="671">
        <v>0.11951836734600001</v>
      </c>
    </row>
    <row r="108" spans="1:11" ht="14.4" customHeight="1" thickBot="1" x14ac:dyDescent="0.35">
      <c r="A108" s="689" t="s">
        <v>455</v>
      </c>
      <c r="B108" s="667">
        <v>2.583484525352</v>
      </c>
      <c r="C108" s="667">
        <v>0.93600000000000005</v>
      </c>
      <c r="D108" s="668">
        <v>-1.6474845253520001</v>
      </c>
      <c r="E108" s="669">
        <v>0.362301376615</v>
      </c>
      <c r="F108" s="667">
        <v>1.0510558095160001</v>
      </c>
      <c r="G108" s="668">
        <v>0.17517596825199999</v>
      </c>
      <c r="H108" s="670">
        <v>0.42299999999999999</v>
      </c>
      <c r="I108" s="667">
        <v>0.42299999999999999</v>
      </c>
      <c r="J108" s="668">
        <v>0.24782403174699999</v>
      </c>
      <c r="K108" s="671">
        <v>0.40245246367499998</v>
      </c>
    </row>
    <row r="109" spans="1:11" ht="14.4" customHeight="1" thickBot="1" x14ac:dyDescent="0.35">
      <c r="A109" s="689" t="s">
        <v>456</v>
      </c>
      <c r="B109" s="667">
        <v>95.614557362705</v>
      </c>
      <c r="C109" s="667">
        <v>92.879149999999996</v>
      </c>
      <c r="D109" s="668">
        <v>-2.7354073627050002</v>
      </c>
      <c r="E109" s="669">
        <v>0.97139130862300005</v>
      </c>
      <c r="F109" s="667">
        <v>115.746626775205</v>
      </c>
      <c r="G109" s="668">
        <v>19.291104462534001</v>
      </c>
      <c r="H109" s="670">
        <v>7.3580300000000003</v>
      </c>
      <c r="I109" s="667">
        <v>15.13907</v>
      </c>
      <c r="J109" s="668">
        <v>-4.152034462534</v>
      </c>
      <c r="K109" s="671">
        <v>0.13079491318</v>
      </c>
    </row>
    <row r="110" spans="1:11" ht="14.4" customHeight="1" thickBot="1" x14ac:dyDescent="0.35">
      <c r="A110" s="688" t="s">
        <v>457</v>
      </c>
      <c r="B110" s="672">
        <v>270.58270008980401</v>
      </c>
      <c r="C110" s="672">
        <v>268.16068000000001</v>
      </c>
      <c r="D110" s="673">
        <v>-2.422020089803</v>
      </c>
      <c r="E110" s="679">
        <v>0.99104887308300005</v>
      </c>
      <c r="F110" s="672">
        <v>248.630404408179</v>
      </c>
      <c r="G110" s="673">
        <v>41.438400734696003</v>
      </c>
      <c r="H110" s="675">
        <v>37.148299999999999</v>
      </c>
      <c r="I110" s="672">
        <v>52.403179999999999</v>
      </c>
      <c r="J110" s="673">
        <v>10.964779265302999</v>
      </c>
      <c r="K110" s="680">
        <v>0.21076738432100001</v>
      </c>
    </row>
    <row r="111" spans="1:11" ht="14.4" customHeight="1" thickBot="1" x14ac:dyDescent="0.35">
      <c r="A111" s="689" t="s">
        <v>458</v>
      </c>
      <c r="B111" s="667">
        <v>56.999909282475997</v>
      </c>
      <c r="C111" s="667">
        <v>44.505000000000003</v>
      </c>
      <c r="D111" s="668">
        <v>-12.494909282476</v>
      </c>
      <c r="E111" s="669">
        <v>0.78079071633999997</v>
      </c>
      <c r="F111" s="667">
        <v>0</v>
      </c>
      <c r="G111" s="668">
        <v>0</v>
      </c>
      <c r="H111" s="670">
        <v>0</v>
      </c>
      <c r="I111" s="667">
        <v>0</v>
      </c>
      <c r="J111" s="668">
        <v>0</v>
      </c>
      <c r="K111" s="678" t="s">
        <v>354</v>
      </c>
    </row>
    <row r="112" spans="1:11" ht="14.4" customHeight="1" thickBot="1" x14ac:dyDescent="0.35">
      <c r="A112" s="689" t="s">
        <v>459</v>
      </c>
      <c r="B112" s="667">
        <v>157.21567633764599</v>
      </c>
      <c r="C112" s="667">
        <v>167.90409</v>
      </c>
      <c r="D112" s="668">
        <v>10.688413662354</v>
      </c>
      <c r="E112" s="669">
        <v>1.067985673638</v>
      </c>
      <c r="F112" s="667">
        <v>162.48378111199699</v>
      </c>
      <c r="G112" s="668">
        <v>27.080630185332002</v>
      </c>
      <c r="H112" s="670">
        <v>37.148299999999999</v>
      </c>
      <c r="I112" s="667">
        <v>48.901139999999998</v>
      </c>
      <c r="J112" s="668">
        <v>21.820509814666998</v>
      </c>
      <c r="K112" s="671">
        <v>0.30096013069900002</v>
      </c>
    </row>
    <row r="113" spans="1:11" ht="14.4" customHeight="1" thickBot="1" x14ac:dyDescent="0.35">
      <c r="A113" s="689" t="s">
        <v>460</v>
      </c>
      <c r="B113" s="667">
        <v>4.9999920423219999</v>
      </c>
      <c r="C113" s="667">
        <v>6.7109999999990002</v>
      </c>
      <c r="D113" s="668">
        <v>1.7110079576770001</v>
      </c>
      <c r="E113" s="669">
        <v>1.342202136162</v>
      </c>
      <c r="F113" s="667">
        <v>5</v>
      </c>
      <c r="G113" s="668">
        <v>0.83333333333299997</v>
      </c>
      <c r="H113" s="670">
        <v>0</v>
      </c>
      <c r="I113" s="667">
        <v>0</v>
      </c>
      <c r="J113" s="668">
        <v>-0.83333333333299997</v>
      </c>
      <c r="K113" s="671">
        <v>0</v>
      </c>
    </row>
    <row r="114" spans="1:11" ht="14.4" customHeight="1" thickBot="1" x14ac:dyDescent="0.35">
      <c r="A114" s="689" t="s">
        <v>461</v>
      </c>
      <c r="B114" s="667">
        <v>3.5653958161400001</v>
      </c>
      <c r="C114" s="667">
        <v>1.8149999999999999</v>
      </c>
      <c r="D114" s="668">
        <v>-1.7503958161399999</v>
      </c>
      <c r="E114" s="669">
        <v>0.50905988944699998</v>
      </c>
      <c r="F114" s="667">
        <v>3.4314110802319999</v>
      </c>
      <c r="G114" s="668">
        <v>0.57190184670499999</v>
      </c>
      <c r="H114" s="670">
        <v>0</v>
      </c>
      <c r="I114" s="667">
        <v>0</v>
      </c>
      <c r="J114" s="668">
        <v>-0.57190184670499999</v>
      </c>
      <c r="K114" s="671">
        <v>0</v>
      </c>
    </row>
    <row r="115" spans="1:11" ht="14.4" customHeight="1" thickBot="1" x14ac:dyDescent="0.35">
      <c r="A115" s="689" t="s">
        <v>462</v>
      </c>
      <c r="B115" s="667">
        <v>47.801726611219003</v>
      </c>
      <c r="C115" s="667">
        <v>47.225589999999997</v>
      </c>
      <c r="D115" s="668">
        <v>-0.57613661121899995</v>
      </c>
      <c r="E115" s="669">
        <v>0.98794736817899997</v>
      </c>
      <c r="F115" s="667">
        <v>77.715212215948</v>
      </c>
      <c r="G115" s="668">
        <v>12.952535369324</v>
      </c>
      <c r="H115" s="670">
        <v>0</v>
      </c>
      <c r="I115" s="667">
        <v>3.50204</v>
      </c>
      <c r="J115" s="668">
        <v>-9.4504953693240008</v>
      </c>
      <c r="K115" s="671">
        <v>4.5062477475000001E-2</v>
      </c>
    </row>
    <row r="116" spans="1:11" ht="14.4" customHeight="1" thickBot="1" x14ac:dyDescent="0.35">
      <c r="A116" s="688" t="s">
        <v>463</v>
      </c>
      <c r="B116" s="672">
        <v>187.70176759510099</v>
      </c>
      <c r="C116" s="672">
        <v>183.31899999999999</v>
      </c>
      <c r="D116" s="673">
        <v>-4.3827675950999998</v>
      </c>
      <c r="E116" s="679">
        <v>0.97665036588999998</v>
      </c>
      <c r="F116" s="672">
        <v>258.921184268113</v>
      </c>
      <c r="G116" s="673">
        <v>43.153530711351998</v>
      </c>
      <c r="H116" s="675">
        <v>11.992000000000001</v>
      </c>
      <c r="I116" s="672">
        <v>31.236000000000001</v>
      </c>
      <c r="J116" s="673">
        <v>-11.917530711352001</v>
      </c>
      <c r="K116" s="680">
        <v>0.120639028004</v>
      </c>
    </row>
    <row r="117" spans="1:11" ht="14.4" customHeight="1" thickBot="1" x14ac:dyDescent="0.35">
      <c r="A117" s="689" t="s">
        <v>464</v>
      </c>
      <c r="B117" s="667">
        <v>187.70176759510099</v>
      </c>
      <c r="C117" s="667">
        <v>183.31899999999999</v>
      </c>
      <c r="D117" s="668">
        <v>-4.3827675950999998</v>
      </c>
      <c r="E117" s="669">
        <v>0.97665036588999998</v>
      </c>
      <c r="F117" s="667">
        <v>258.921184268113</v>
      </c>
      <c r="G117" s="668">
        <v>43.153530711351998</v>
      </c>
      <c r="H117" s="670">
        <v>11.992000000000001</v>
      </c>
      <c r="I117" s="667">
        <v>31.236000000000001</v>
      </c>
      <c r="J117" s="668">
        <v>-11.917530711352001</v>
      </c>
      <c r="K117" s="671">
        <v>0.120639028004</v>
      </c>
    </row>
    <row r="118" spans="1:11" ht="14.4" customHeight="1" thickBot="1" x14ac:dyDescent="0.35">
      <c r="A118" s="686" t="s">
        <v>48</v>
      </c>
      <c r="B118" s="667">
        <v>25534.002286328199</v>
      </c>
      <c r="C118" s="667">
        <v>29441.73029</v>
      </c>
      <c r="D118" s="668">
        <v>3907.7280036718398</v>
      </c>
      <c r="E118" s="669">
        <v>1.1530401681589999</v>
      </c>
      <c r="F118" s="667">
        <v>27932</v>
      </c>
      <c r="G118" s="668">
        <v>4655.3333333333303</v>
      </c>
      <c r="H118" s="670">
        <v>2509.0882099999999</v>
      </c>
      <c r="I118" s="667">
        <v>5095.8871099999997</v>
      </c>
      <c r="J118" s="668">
        <v>440.55377666666601</v>
      </c>
      <c r="K118" s="671">
        <v>0.18243903444000001</v>
      </c>
    </row>
    <row r="119" spans="1:11" ht="14.4" customHeight="1" thickBot="1" x14ac:dyDescent="0.35">
      <c r="A119" s="692" t="s">
        <v>465</v>
      </c>
      <c r="B119" s="672">
        <v>20296.001818409601</v>
      </c>
      <c r="C119" s="672">
        <v>21798.55</v>
      </c>
      <c r="D119" s="673">
        <v>1502.54818159045</v>
      </c>
      <c r="E119" s="679">
        <v>1.0740317327040001</v>
      </c>
      <c r="F119" s="672">
        <v>22008</v>
      </c>
      <c r="G119" s="673">
        <v>3668</v>
      </c>
      <c r="H119" s="675">
        <v>1852.6220000000001</v>
      </c>
      <c r="I119" s="672">
        <v>3761.433</v>
      </c>
      <c r="J119" s="673">
        <v>93.432999999998998</v>
      </c>
      <c r="K119" s="680">
        <v>0.17091207742600001</v>
      </c>
    </row>
    <row r="120" spans="1:11" ht="14.4" customHeight="1" thickBot="1" x14ac:dyDescent="0.35">
      <c r="A120" s="688" t="s">
        <v>466</v>
      </c>
      <c r="B120" s="672">
        <v>14754.0013180806</v>
      </c>
      <c r="C120" s="672">
        <v>16283.618</v>
      </c>
      <c r="D120" s="673">
        <v>1529.6166819194</v>
      </c>
      <c r="E120" s="679">
        <v>1.1036747014549999</v>
      </c>
      <c r="F120" s="672">
        <v>16453</v>
      </c>
      <c r="G120" s="673">
        <v>2742.1666666666702</v>
      </c>
      <c r="H120" s="675">
        <v>1432.2570000000001</v>
      </c>
      <c r="I120" s="672">
        <v>2881.9679999999998</v>
      </c>
      <c r="J120" s="673">
        <v>139.801333333332</v>
      </c>
      <c r="K120" s="680">
        <v>0.175163678356</v>
      </c>
    </row>
    <row r="121" spans="1:11" ht="14.4" customHeight="1" thickBot="1" x14ac:dyDescent="0.35">
      <c r="A121" s="689" t="s">
        <v>467</v>
      </c>
      <c r="B121" s="667">
        <v>14754.0013180806</v>
      </c>
      <c r="C121" s="667">
        <v>16283.618</v>
      </c>
      <c r="D121" s="668">
        <v>1529.6166819194</v>
      </c>
      <c r="E121" s="669">
        <v>1.1036747014549999</v>
      </c>
      <c r="F121" s="667">
        <v>16453</v>
      </c>
      <c r="G121" s="668">
        <v>2742.1666666666702</v>
      </c>
      <c r="H121" s="670">
        <v>1432.2570000000001</v>
      </c>
      <c r="I121" s="667">
        <v>2881.9679999999998</v>
      </c>
      <c r="J121" s="668">
        <v>139.801333333332</v>
      </c>
      <c r="K121" s="671">
        <v>0.175163678356</v>
      </c>
    </row>
    <row r="122" spans="1:11" ht="14.4" customHeight="1" thickBot="1" x14ac:dyDescent="0.35">
      <c r="A122" s="688" t="s">
        <v>468</v>
      </c>
      <c r="B122" s="672">
        <v>5500.00049653721</v>
      </c>
      <c r="C122" s="672">
        <v>5492.21</v>
      </c>
      <c r="D122" s="673">
        <v>-7.7904965372130004</v>
      </c>
      <c r="E122" s="679">
        <v>0.99858354621199996</v>
      </c>
      <c r="F122" s="672">
        <v>5510</v>
      </c>
      <c r="G122" s="673">
        <v>918.33333333333303</v>
      </c>
      <c r="H122" s="675">
        <v>416.45</v>
      </c>
      <c r="I122" s="672">
        <v>875.55</v>
      </c>
      <c r="J122" s="673">
        <v>-42.783333333332003</v>
      </c>
      <c r="K122" s="680">
        <v>0.15890199636999999</v>
      </c>
    </row>
    <row r="123" spans="1:11" ht="14.4" customHeight="1" thickBot="1" x14ac:dyDescent="0.35">
      <c r="A123" s="689" t="s">
        <v>469</v>
      </c>
      <c r="B123" s="667">
        <v>5500.00049653721</v>
      </c>
      <c r="C123" s="667">
        <v>5492.21</v>
      </c>
      <c r="D123" s="668">
        <v>-7.7904965372130004</v>
      </c>
      <c r="E123" s="669">
        <v>0.99858354621199996</v>
      </c>
      <c r="F123" s="667">
        <v>5510</v>
      </c>
      <c r="G123" s="668">
        <v>918.33333333333303</v>
      </c>
      <c r="H123" s="670">
        <v>416.45</v>
      </c>
      <c r="I123" s="667">
        <v>875.55</v>
      </c>
      <c r="J123" s="668">
        <v>-42.783333333332003</v>
      </c>
      <c r="K123" s="671">
        <v>0.15890199636999999</v>
      </c>
    </row>
    <row r="124" spans="1:11" ht="14.4" customHeight="1" thickBot="1" x14ac:dyDescent="0.35">
      <c r="A124" s="688" t="s">
        <v>470</v>
      </c>
      <c r="B124" s="672">
        <v>42.000003791738003</v>
      </c>
      <c r="C124" s="672">
        <v>22.722000000000001</v>
      </c>
      <c r="D124" s="673">
        <v>-19.278003791738001</v>
      </c>
      <c r="E124" s="679">
        <v>0.54099995115800004</v>
      </c>
      <c r="F124" s="672">
        <v>45</v>
      </c>
      <c r="G124" s="673">
        <v>7.5</v>
      </c>
      <c r="H124" s="675">
        <v>3.915</v>
      </c>
      <c r="I124" s="672">
        <v>3.915</v>
      </c>
      <c r="J124" s="673">
        <v>-3.585</v>
      </c>
      <c r="K124" s="680">
        <v>8.6999999999000002E-2</v>
      </c>
    </row>
    <row r="125" spans="1:11" ht="14.4" customHeight="1" thickBot="1" x14ac:dyDescent="0.35">
      <c r="A125" s="689" t="s">
        <v>471</v>
      </c>
      <c r="B125" s="667">
        <v>42.000003791738003</v>
      </c>
      <c r="C125" s="667">
        <v>22.722000000000001</v>
      </c>
      <c r="D125" s="668">
        <v>-19.278003791738001</v>
      </c>
      <c r="E125" s="669">
        <v>0.54099995115800004</v>
      </c>
      <c r="F125" s="667">
        <v>45</v>
      </c>
      <c r="G125" s="668">
        <v>7.5</v>
      </c>
      <c r="H125" s="670">
        <v>3.915</v>
      </c>
      <c r="I125" s="667">
        <v>3.915</v>
      </c>
      <c r="J125" s="668">
        <v>-3.585</v>
      </c>
      <c r="K125" s="671">
        <v>8.6999999999000002E-2</v>
      </c>
    </row>
    <row r="126" spans="1:11" ht="14.4" customHeight="1" thickBot="1" x14ac:dyDescent="0.35">
      <c r="A126" s="687" t="s">
        <v>472</v>
      </c>
      <c r="B126" s="667">
        <v>5017.0004481474098</v>
      </c>
      <c r="C126" s="667">
        <v>7398.5820700000004</v>
      </c>
      <c r="D126" s="668">
        <v>2381.5816218526002</v>
      </c>
      <c r="E126" s="669">
        <v>1.4747022940229999</v>
      </c>
      <c r="F126" s="667">
        <v>5594.99999999999</v>
      </c>
      <c r="G126" s="668">
        <v>932.49999999999898</v>
      </c>
      <c r="H126" s="670">
        <v>627.74144999999999</v>
      </c>
      <c r="I126" s="667">
        <v>1276.7372</v>
      </c>
      <c r="J126" s="668">
        <v>344.237200000001</v>
      </c>
      <c r="K126" s="671">
        <v>0.228192529043</v>
      </c>
    </row>
    <row r="127" spans="1:11" ht="14.4" customHeight="1" thickBot="1" x14ac:dyDescent="0.35">
      <c r="A127" s="688" t="s">
        <v>473</v>
      </c>
      <c r="B127" s="672">
        <v>1328.00011862725</v>
      </c>
      <c r="C127" s="672">
        <v>1958.32682</v>
      </c>
      <c r="D127" s="673">
        <v>630.32670137274602</v>
      </c>
      <c r="E127" s="679">
        <v>1.4746435580320001</v>
      </c>
      <c r="F127" s="672">
        <v>1481.99999999999</v>
      </c>
      <c r="G127" s="673">
        <v>246.99999999999901</v>
      </c>
      <c r="H127" s="675">
        <v>166.16470000000001</v>
      </c>
      <c r="I127" s="672">
        <v>337.95769999999999</v>
      </c>
      <c r="J127" s="673">
        <v>90.957700000000997</v>
      </c>
      <c r="K127" s="680">
        <v>0.228041632928</v>
      </c>
    </row>
    <row r="128" spans="1:11" ht="14.4" customHeight="1" thickBot="1" x14ac:dyDescent="0.35">
      <c r="A128" s="689" t="s">
        <v>474</v>
      </c>
      <c r="B128" s="667">
        <v>1328.00011862725</v>
      </c>
      <c r="C128" s="667">
        <v>1958.32682</v>
      </c>
      <c r="D128" s="668">
        <v>630.32670137274602</v>
      </c>
      <c r="E128" s="669">
        <v>1.4746435580320001</v>
      </c>
      <c r="F128" s="667">
        <v>1481.99999999999</v>
      </c>
      <c r="G128" s="668">
        <v>246.99999999999901</v>
      </c>
      <c r="H128" s="670">
        <v>166.16470000000001</v>
      </c>
      <c r="I128" s="667">
        <v>337.95769999999999</v>
      </c>
      <c r="J128" s="668">
        <v>90.957700000000997</v>
      </c>
      <c r="K128" s="671">
        <v>0.228041632928</v>
      </c>
    </row>
    <row r="129" spans="1:11" ht="14.4" customHeight="1" thickBot="1" x14ac:dyDescent="0.35">
      <c r="A129" s="688" t="s">
        <v>475</v>
      </c>
      <c r="B129" s="672">
        <v>3689.00032952015</v>
      </c>
      <c r="C129" s="672">
        <v>5440.2552500000002</v>
      </c>
      <c r="D129" s="673">
        <v>1751.2549204798499</v>
      </c>
      <c r="E129" s="679">
        <v>1.4747234383429999</v>
      </c>
      <c r="F129" s="672">
        <v>4113</v>
      </c>
      <c r="G129" s="673">
        <v>685.5</v>
      </c>
      <c r="H129" s="675">
        <v>461.57675</v>
      </c>
      <c r="I129" s="672">
        <v>938.77949999999998</v>
      </c>
      <c r="J129" s="673">
        <v>253.27950000000001</v>
      </c>
      <c r="K129" s="680">
        <v>0.22824690007199999</v>
      </c>
    </row>
    <row r="130" spans="1:11" ht="14.4" customHeight="1" thickBot="1" x14ac:dyDescent="0.35">
      <c r="A130" s="689" t="s">
        <v>476</v>
      </c>
      <c r="B130" s="667">
        <v>3689.00032952015</v>
      </c>
      <c r="C130" s="667">
        <v>5440.2552500000002</v>
      </c>
      <c r="D130" s="668">
        <v>1751.2549204798499</v>
      </c>
      <c r="E130" s="669">
        <v>1.4747234383429999</v>
      </c>
      <c r="F130" s="667">
        <v>4113</v>
      </c>
      <c r="G130" s="668">
        <v>685.5</v>
      </c>
      <c r="H130" s="670">
        <v>461.57675</v>
      </c>
      <c r="I130" s="667">
        <v>938.77949999999998</v>
      </c>
      <c r="J130" s="668">
        <v>253.27950000000001</v>
      </c>
      <c r="K130" s="671">
        <v>0.22824690007199999</v>
      </c>
    </row>
    <row r="131" spans="1:11" ht="14.4" customHeight="1" thickBot="1" x14ac:dyDescent="0.35">
      <c r="A131" s="687" t="s">
        <v>477</v>
      </c>
      <c r="B131" s="667">
        <v>221.000019771209</v>
      </c>
      <c r="C131" s="667">
        <v>244.59822</v>
      </c>
      <c r="D131" s="668">
        <v>23.598200228791001</v>
      </c>
      <c r="E131" s="669">
        <v>1.1067791770019999</v>
      </c>
      <c r="F131" s="667">
        <v>329</v>
      </c>
      <c r="G131" s="668">
        <v>54.833333333333002</v>
      </c>
      <c r="H131" s="670">
        <v>28.72476</v>
      </c>
      <c r="I131" s="667">
        <v>57.716909999999999</v>
      </c>
      <c r="J131" s="668">
        <v>2.8835766666659999</v>
      </c>
      <c r="K131" s="671">
        <v>0.175431337386</v>
      </c>
    </row>
    <row r="132" spans="1:11" ht="14.4" customHeight="1" thickBot="1" x14ac:dyDescent="0.35">
      <c r="A132" s="688" t="s">
        <v>478</v>
      </c>
      <c r="B132" s="672">
        <v>221.000019771209</v>
      </c>
      <c r="C132" s="672">
        <v>244.59822</v>
      </c>
      <c r="D132" s="673">
        <v>23.598200228791001</v>
      </c>
      <c r="E132" s="679">
        <v>1.1067791770019999</v>
      </c>
      <c r="F132" s="672">
        <v>329</v>
      </c>
      <c r="G132" s="673">
        <v>54.833333333333002</v>
      </c>
      <c r="H132" s="675">
        <v>28.72476</v>
      </c>
      <c r="I132" s="672">
        <v>57.716909999999999</v>
      </c>
      <c r="J132" s="673">
        <v>2.8835766666659999</v>
      </c>
      <c r="K132" s="680">
        <v>0.175431337386</v>
      </c>
    </row>
    <row r="133" spans="1:11" ht="14.4" customHeight="1" thickBot="1" x14ac:dyDescent="0.35">
      <c r="A133" s="689" t="s">
        <v>479</v>
      </c>
      <c r="B133" s="667">
        <v>221.000019771209</v>
      </c>
      <c r="C133" s="667">
        <v>244.59822</v>
      </c>
      <c r="D133" s="668">
        <v>23.598200228791001</v>
      </c>
      <c r="E133" s="669">
        <v>1.1067791770019999</v>
      </c>
      <c r="F133" s="667">
        <v>329</v>
      </c>
      <c r="G133" s="668">
        <v>54.833333333333002</v>
      </c>
      <c r="H133" s="670">
        <v>28.72476</v>
      </c>
      <c r="I133" s="667">
        <v>57.716909999999999</v>
      </c>
      <c r="J133" s="668">
        <v>2.8835766666659999</v>
      </c>
      <c r="K133" s="671">
        <v>0.175431337386</v>
      </c>
    </row>
    <row r="134" spans="1:11" ht="14.4" customHeight="1" thickBot="1" x14ac:dyDescent="0.35">
      <c r="A134" s="686" t="s">
        <v>480</v>
      </c>
      <c r="B134" s="667">
        <v>0</v>
      </c>
      <c r="C134" s="667">
        <v>203.08838</v>
      </c>
      <c r="D134" s="668">
        <v>203.08838</v>
      </c>
      <c r="E134" s="677" t="s">
        <v>354</v>
      </c>
      <c r="F134" s="667">
        <v>0</v>
      </c>
      <c r="G134" s="668">
        <v>0</v>
      </c>
      <c r="H134" s="670">
        <v>7.6960199999999999</v>
      </c>
      <c r="I134" s="667">
        <v>12.786049999999999</v>
      </c>
      <c r="J134" s="668">
        <v>12.786049999999999</v>
      </c>
      <c r="K134" s="678" t="s">
        <v>354</v>
      </c>
    </row>
    <row r="135" spans="1:11" ht="14.4" customHeight="1" thickBot="1" x14ac:dyDescent="0.35">
      <c r="A135" s="687" t="s">
        <v>481</v>
      </c>
      <c r="B135" s="667">
        <v>0</v>
      </c>
      <c r="C135" s="667">
        <v>203.08838</v>
      </c>
      <c r="D135" s="668">
        <v>203.08838</v>
      </c>
      <c r="E135" s="677" t="s">
        <v>354</v>
      </c>
      <c r="F135" s="667">
        <v>0</v>
      </c>
      <c r="G135" s="668">
        <v>0</v>
      </c>
      <c r="H135" s="670">
        <v>7.6960199999999999</v>
      </c>
      <c r="I135" s="667">
        <v>12.786049999999999</v>
      </c>
      <c r="J135" s="668">
        <v>12.786049999999999</v>
      </c>
      <c r="K135" s="678" t="s">
        <v>354</v>
      </c>
    </row>
    <row r="136" spans="1:11" ht="14.4" customHeight="1" thickBot="1" x14ac:dyDescent="0.35">
      <c r="A136" s="688" t="s">
        <v>482</v>
      </c>
      <c r="B136" s="672">
        <v>0</v>
      </c>
      <c r="C136" s="672">
        <v>122.69738</v>
      </c>
      <c r="D136" s="673">
        <v>122.69738</v>
      </c>
      <c r="E136" s="674" t="s">
        <v>354</v>
      </c>
      <c r="F136" s="672">
        <v>0</v>
      </c>
      <c r="G136" s="673">
        <v>0</v>
      </c>
      <c r="H136" s="675">
        <v>7.6960199999999999</v>
      </c>
      <c r="I136" s="672">
        <v>12.786049999999999</v>
      </c>
      <c r="J136" s="673">
        <v>12.786049999999999</v>
      </c>
      <c r="K136" s="676" t="s">
        <v>354</v>
      </c>
    </row>
    <row r="137" spans="1:11" ht="14.4" customHeight="1" thickBot="1" x14ac:dyDescent="0.35">
      <c r="A137" s="689" t="s">
        <v>483</v>
      </c>
      <c r="B137" s="667">
        <v>0</v>
      </c>
      <c r="C137" s="667">
        <v>10.20538</v>
      </c>
      <c r="D137" s="668">
        <v>10.20538</v>
      </c>
      <c r="E137" s="677" t="s">
        <v>354</v>
      </c>
      <c r="F137" s="667">
        <v>0</v>
      </c>
      <c r="G137" s="668">
        <v>0</v>
      </c>
      <c r="H137" s="670">
        <v>9.0020000000000003E-2</v>
      </c>
      <c r="I137" s="667">
        <v>0.18004999999999999</v>
      </c>
      <c r="J137" s="668">
        <v>0.18004999999999999</v>
      </c>
      <c r="K137" s="678" t="s">
        <v>354</v>
      </c>
    </row>
    <row r="138" spans="1:11" ht="14.4" customHeight="1" thickBot="1" x14ac:dyDescent="0.35">
      <c r="A138" s="689" t="s">
        <v>484</v>
      </c>
      <c r="B138" s="667">
        <v>0</v>
      </c>
      <c r="C138" s="667">
        <v>111.49299999999999</v>
      </c>
      <c r="D138" s="668">
        <v>111.49299999999999</v>
      </c>
      <c r="E138" s="677" t="s">
        <v>354</v>
      </c>
      <c r="F138" s="667">
        <v>0</v>
      </c>
      <c r="G138" s="668">
        <v>0</v>
      </c>
      <c r="H138" s="670">
        <v>0</v>
      </c>
      <c r="I138" s="667">
        <v>0</v>
      </c>
      <c r="J138" s="668">
        <v>0</v>
      </c>
      <c r="K138" s="678" t="s">
        <v>354</v>
      </c>
    </row>
    <row r="139" spans="1:11" ht="14.4" customHeight="1" thickBot="1" x14ac:dyDescent="0.35">
      <c r="A139" s="689" t="s">
        <v>485</v>
      </c>
      <c r="B139" s="667">
        <v>0</v>
      </c>
      <c r="C139" s="667">
        <v>0.999</v>
      </c>
      <c r="D139" s="668">
        <v>0.999</v>
      </c>
      <c r="E139" s="677" t="s">
        <v>354</v>
      </c>
      <c r="F139" s="667">
        <v>0</v>
      </c>
      <c r="G139" s="668">
        <v>0</v>
      </c>
      <c r="H139" s="670">
        <v>7.6059999999999999</v>
      </c>
      <c r="I139" s="667">
        <v>12.606</v>
      </c>
      <c r="J139" s="668">
        <v>12.606</v>
      </c>
      <c r="K139" s="678" t="s">
        <v>354</v>
      </c>
    </row>
    <row r="140" spans="1:11" ht="14.4" customHeight="1" thickBot="1" x14ac:dyDescent="0.35">
      <c r="A140" s="691" t="s">
        <v>486</v>
      </c>
      <c r="B140" s="667">
        <v>0</v>
      </c>
      <c r="C140" s="667">
        <v>75.391000000000005</v>
      </c>
      <c r="D140" s="668">
        <v>75.391000000000005</v>
      </c>
      <c r="E140" s="677" t="s">
        <v>366</v>
      </c>
      <c r="F140" s="667">
        <v>0</v>
      </c>
      <c r="G140" s="668">
        <v>0</v>
      </c>
      <c r="H140" s="670">
        <v>0</v>
      </c>
      <c r="I140" s="667">
        <v>0</v>
      </c>
      <c r="J140" s="668">
        <v>0</v>
      </c>
      <c r="K140" s="678" t="s">
        <v>354</v>
      </c>
    </row>
    <row r="141" spans="1:11" ht="14.4" customHeight="1" thickBot="1" x14ac:dyDescent="0.35">
      <c r="A141" s="689" t="s">
        <v>487</v>
      </c>
      <c r="B141" s="667">
        <v>0</v>
      </c>
      <c r="C141" s="667">
        <v>75.391000000000005</v>
      </c>
      <c r="D141" s="668">
        <v>75.391000000000005</v>
      </c>
      <c r="E141" s="677" t="s">
        <v>366</v>
      </c>
      <c r="F141" s="667">
        <v>0</v>
      </c>
      <c r="G141" s="668">
        <v>0</v>
      </c>
      <c r="H141" s="670">
        <v>0</v>
      </c>
      <c r="I141" s="667">
        <v>0</v>
      </c>
      <c r="J141" s="668">
        <v>0</v>
      </c>
      <c r="K141" s="678" t="s">
        <v>354</v>
      </c>
    </row>
    <row r="142" spans="1:11" ht="14.4" customHeight="1" thickBot="1" x14ac:dyDescent="0.35">
      <c r="A142" s="691" t="s">
        <v>488</v>
      </c>
      <c r="B142" s="667">
        <v>0</v>
      </c>
      <c r="C142" s="667">
        <v>5</v>
      </c>
      <c r="D142" s="668">
        <v>5</v>
      </c>
      <c r="E142" s="677" t="s">
        <v>366</v>
      </c>
      <c r="F142" s="667">
        <v>0</v>
      </c>
      <c r="G142" s="668">
        <v>0</v>
      </c>
      <c r="H142" s="670">
        <v>0</v>
      </c>
      <c r="I142" s="667">
        <v>0</v>
      </c>
      <c r="J142" s="668">
        <v>0</v>
      </c>
      <c r="K142" s="678" t="s">
        <v>354</v>
      </c>
    </row>
    <row r="143" spans="1:11" ht="14.4" customHeight="1" thickBot="1" x14ac:dyDescent="0.35">
      <c r="A143" s="689" t="s">
        <v>489</v>
      </c>
      <c r="B143" s="667">
        <v>0</v>
      </c>
      <c r="C143" s="667">
        <v>5</v>
      </c>
      <c r="D143" s="668">
        <v>5</v>
      </c>
      <c r="E143" s="677" t="s">
        <v>366</v>
      </c>
      <c r="F143" s="667">
        <v>0</v>
      </c>
      <c r="G143" s="668">
        <v>0</v>
      </c>
      <c r="H143" s="670">
        <v>0</v>
      </c>
      <c r="I143" s="667">
        <v>0</v>
      </c>
      <c r="J143" s="668">
        <v>0</v>
      </c>
      <c r="K143" s="678" t="s">
        <v>354</v>
      </c>
    </row>
    <row r="144" spans="1:11" ht="14.4" customHeight="1" thickBot="1" x14ac:dyDescent="0.35">
      <c r="A144" s="686" t="s">
        <v>490</v>
      </c>
      <c r="B144" s="667">
        <v>1576.0036194361301</v>
      </c>
      <c r="C144" s="667">
        <v>2290.02241</v>
      </c>
      <c r="D144" s="668">
        <v>714.01879056387304</v>
      </c>
      <c r="E144" s="669">
        <v>1.453056567737</v>
      </c>
      <c r="F144" s="667">
        <v>1730</v>
      </c>
      <c r="G144" s="668">
        <v>288.333333333334</v>
      </c>
      <c r="H144" s="670">
        <v>546.53052000000002</v>
      </c>
      <c r="I144" s="667">
        <v>686.09352000000001</v>
      </c>
      <c r="J144" s="668">
        <v>397.76018666666602</v>
      </c>
      <c r="K144" s="671">
        <v>0.39658584970999999</v>
      </c>
    </row>
    <row r="145" spans="1:11" ht="14.4" customHeight="1" thickBot="1" x14ac:dyDescent="0.35">
      <c r="A145" s="687" t="s">
        <v>491</v>
      </c>
      <c r="B145" s="667">
        <v>1568.0036209191401</v>
      </c>
      <c r="C145" s="667">
        <v>1664.9159999999999</v>
      </c>
      <c r="D145" s="668">
        <v>96.912379080863005</v>
      </c>
      <c r="E145" s="669">
        <v>1.061806221483</v>
      </c>
      <c r="F145" s="667">
        <v>1730</v>
      </c>
      <c r="G145" s="668">
        <v>288.333333333334</v>
      </c>
      <c r="H145" s="670">
        <v>131.74299999999999</v>
      </c>
      <c r="I145" s="667">
        <v>264.858</v>
      </c>
      <c r="J145" s="668">
        <v>-23.475333333333001</v>
      </c>
      <c r="K145" s="671">
        <v>0.153097109826</v>
      </c>
    </row>
    <row r="146" spans="1:11" ht="14.4" customHeight="1" thickBot="1" x14ac:dyDescent="0.35">
      <c r="A146" s="688" t="s">
        <v>492</v>
      </c>
      <c r="B146" s="672">
        <v>1568.0036209191401</v>
      </c>
      <c r="C146" s="672">
        <v>1570.8040000000001</v>
      </c>
      <c r="D146" s="673">
        <v>2.8003790808629998</v>
      </c>
      <c r="E146" s="679">
        <v>1.001785951922</v>
      </c>
      <c r="F146" s="672">
        <v>1730</v>
      </c>
      <c r="G146" s="673">
        <v>288.333333333334</v>
      </c>
      <c r="H146" s="675">
        <v>131.74299999999999</v>
      </c>
      <c r="I146" s="672">
        <v>264.858</v>
      </c>
      <c r="J146" s="673">
        <v>-23.475333333333001</v>
      </c>
      <c r="K146" s="680">
        <v>0.153097109826</v>
      </c>
    </row>
    <row r="147" spans="1:11" ht="14.4" customHeight="1" thickBot="1" x14ac:dyDescent="0.35">
      <c r="A147" s="689" t="s">
        <v>493</v>
      </c>
      <c r="B147" s="667">
        <v>358.00082671495602</v>
      </c>
      <c r="C147" s="667">
        <v>359.50599999999997</v>
      </c>
      <c r="D147" s="668">
        <v>1.5051732850440001</v>
      </c>
      <c r="E147" s="669">
        <v>1.0042043849410001</v>
      </c>
      <c r="F147" s="667">
        <v>373.00000000000102</v>
      </c>
      <c r="G147" s="668">
        <v>62.166666666666003</v>
      </c>
      <c r="H147" s="670">
        <v>31.036999999999999</v>
      </c>
      <c r="I147" s="667">
        <v>62.073999999999998</v>
      </c>
      <c r="J147" s="668">
        <v>-9.2666666666E-2</v>
      </c>
      <c r="K147" s="671">
        <v>0.16641823056300001</v>
      </c>
    </row>
    <row r="148" spans="1:11" ht="14.4" customHeight="1" thickBot="1" x14ac:dyDescent="0.35">
      <c r="A148" s="689" t="s">
        <v>494</v>
      </c>
      <c r="B148" s="667">
        <v>854.001972107744</v>
      </c>
      <c r="C148" s="667">
        <v>844.20899999999995</v>
      </c>
      <c r="D148" s="668">
        <v>-9.7929721077429992</v>
      </c>
      <c r="E148" s="669">
        <v>0.988532846026</v>
      </c>
      <c r="F148" s="667">
        <v>1002</v>
      </c>
      <c r="G148" s="668">
        <v>167</v>
      </c>
      <c r="H148" s="670">
        <v>69.867999999999995</v>
      </c>
      <c r="I148" s="667">
        <v>139.73599999999999</v>
      </c>
      <c r="J148" s="668">
        <v>-27.263999999999999</v>
      </c>
      <c r="K148" s="671">
        <v>0.13945708582800001</v>
      </c>
    </row>
    <row r="149" spans="1:11" ht="14.4" customHeight="1" thickBot="1" x14ac:dyDescent="0.35">
      <c r="A149" s="689" t="s">
        <v>495</v>
      </c>
      <c r="B149" s="667">
        <v>60.000138555578999</v>
      </c>
      <c r="C149" s="667">
        <v>69.311999999999998</v>
      </c>
      <c r="D149" s="668">
        <v>9.3118614444199999</v>
      </c>
      <c r="E149" s="669">
        <v>1.1551973323489999</v>
      </c>
      <c r="F149" s="667">
        <v>88</v>
      </c>
      <c r="G149" s="668">
        <v>14.666666666666</v>
      </c>
      <c r="H149" s="670">
        <v>7.3239999999999998</v>
      </c>
      <c r="I149" s="667">
        <v>14.648</v>
      </c>
      <c r="J149" s="668">
        <v>-1.8666666666E-2</v>
      </c>
      <c r="K149" s="671">
        <v>0.16645454545400001</v>
      </c>
    </row>
    <row r="150" spans="1:11" ht="14.4" customHeight="1" thickBot="1" x14ac:dyDescent="0.35">
      <c r="A150" s="689" t="s">
        <v>496</v>
      </c>
      <c r="B150" s="667">
        <v>62.000143174098</v>
      </c>
      <c r="C150" s="667">
        <v>63.143000000000001</v>
      </c>
      <c r="D150" s="668">
        <v>1.1428568259009999</v>
      </c>
      <c r="E150" s="669">
        <v>1.0184331320440001</v>
      </c>
      <c r="F150" s="667">
        <v>63</v>
      </c>
      <c r="G150" s="668">
        <v>10.5</v>
      </c>
      <c r="H150" s="670">
        <v>5.335</v>
      </c>
      <c r="I150" s="667">
        <v>10.67</v>
      </c>
      <c r="J150" s="668">
        <v>0.16999999999900001</v>
      </c>
      <c r="K150" s="671">
        <v>0.169365079365</v>
      </c>
    </row>
    <row r="151" spans="1:11" ht="14.4" customHeight="1" thickBot="1" x14ac:dyDescent="0.35">
      <c r="A151" s="689" t="s">
        <v>497</v>
      </c>
      <c r="B151" s="667">
        <v>234.000540366759</v>
      </c>
      <c r="C151" s="667">
        <v>234.63399999999999</v>
      </c>
      <c r="D151" s="668">
        <v>0.63345963324099996</v>
      </c>
      <c r="E151" s="669">
        <v>1.0027070861980001</v>
      </c>
      <c r="F151" s="667">
        <v>204</v>
      </c>
      <c r="G151" s="668">
        <v>34</v>
      </c>
      <c r="H151" s="670">
        <v>18.178999999999998</v>
      </c>
      <c r="I151" s="667">
        <v>37.729999999999997</v>
      </c>
      <c r="J151" s="668">
        <v>3.7299999999989999</v>
      </c>
      <c r="K151" s="671">
        <v>0.184950980392</v>
      </c>
    </row>
    <row r="152" spans="1:11" ht="14.4" customHeight="1" thickBot="1" x14ac:dyDescent="0.35">
      <c r="A152" s="688" t="s">
        <v>498</v>
      </c>
      <c r="B152" s="672">
        <v>0</v>
      </c>
      <c r="C152" s="672">
        <v>94.111999999999995</v>
      </c>
      <c r="D152" s="673">
        <v>94.111999999999995</v>
      </c>
      <c r="E152" s="674" t="s">
        <v>354</v>
      </c>
      <c r="F152" s="672">
        <v>0</v>
      </c>
      <c r="G152" s="673">
        <v>0</v>
      </c>
      <c r="H152" s="675">
        <v>0</v>
      </c>
      <c r="I152" s="672">
        <v>0</v>
      </c>
      <c r="J152" s="673">
        <v>0</v>
      </c>
      <c r="K152" s="676" t="s">
        <v>354</v>
      </c>
    </row>
    <row r="153" spans="1:11" ht="14.4" customHeight="1" thickBot="1" x14ac:dyDescent="0.35">
      <c r="A153" s="689" t="s">
        <v>499</v>
      </c>
      <c r="B153" s="667">
        <v>0</v>
      </c>
      <c r="C153" s="667">
        <v>94.111999999999995</v>
      </c>
      <c r="D153" s="668">
        <v>94.111999999999995</v>
      </c>
      <c r="E153" s="677" t="s">
        <v>354</v>
      </c>
      <c r="F153" s="667">
        <v>0</v>
      </c>
      <c r="G153" s="668">
        <v>0</v>
      </c>
      <c r="H153" s="670">
        <v>0</v>
      </c>
      <c r="I153" s="667">
        <v>0</v>
      </c>
      <c r="J153" s="668">
        <v>0</v>
      </c>
      <c r="K153" s="678" t="s">
        <v>354</v>
      </c>
    </row>
    <row r="154" spans="1:11" ht="14.4" customHeight="1" thickBot="1" x14ac:dyDescent="0.35">
      <c r="A154" s="687" t="s">
        <v>500</v>
      </c>
      <c r="B154" s="667">
        <v>7.9999985169899999</v>
      </c>
      <c r="C154" s="667">
        <v>625.10640999999998</v>
      </c>
      <c r="D154" s="668">
        <v>617.10641148300897</v>
      </c>
      <c r="E154" s="669">
        <v>78.138315734979003</v>
      </c>
      <c r="F154" s="667">
        <v>0</v>
      </c>
      <c r="G154" s="668">
        <v>0</v>
      </c>
      <c r="H154" s="670">
        <v>414.78751999999997</v>
      </c>
      <c r="I154" s="667">
        <v>421.23552000000001</v>
      </c>
      <c r="J154" s="668">
        <v>421.23552000000001</v>
      </c>
      <c r="K154" s="678" t="s">
        <v>354</v>
      </c>
    </row>
    <row r="155" spans="1:11" ht="14.4" customHeight="1" thickBot="1" x14ac:dyDescent="0.35">
      <c r="A155" s="688" t="s">
        <v>501</v>
      </c>
      <c r="B155" s="672">
        <v>7.9999985169899999</v>
      </c>
      <c r="C155" s="672">
        <v>185.24951999999999</v>
      </c>
      <c r="D155" s="673">
        <v>177.249521483009</v>
      </c>
      <c r="E155" s="679">
        <v>23.156194292605001</v>
      </c>
      <c r="F155" s="672">
        <v>0</v>
      </c>
      <c r="G155" s="673">
        <v>0</v>
      </c>
      <c r="H155" s="675">
        <v>0</v>
      </c>
      <c r="I155" s="672">
        <v>0</v>
      </c>
      <c r="J155" s="673">
        <v>0</v>
      </c>
      <c r="K155" s="676" t="s">
        <v>354</v>
      </c>
    </row>
    <row r="156" spans="1:11" ht="14.4" customHeight="1" thickBot="1" x14ac:dyDescent="0.35">
      <c r="A156" s="689" t="s">
        <v>502</v>
      </c>
      <c r="B156" s="667">
        <v>7.9999985169899999</v>
      </c>
      <c r="C156" s="667">
        <v>172.33951999999999</v>
      </c>
      <c r="D156" s="668">
        <v>164.33952148300901</v>
      </c>
      <c r="E156" s="669">
        <v>21.542443993454999</v>
      </c>
      <c r="F156" s="667">
        <v>0</v>
      </c>
      <c r="G156" s="668">
        <v>0</v>
      </c>
      <c r="H156" s="670">
        <v>0</v>
      </c>
      <c r="I156" s="667">
        <v>0</v>
      </c>
      <c r="J156" s="668">
        <v>0</v>
      </c>
      <c r="K156" s="678" t="s">
        <v>354</v>
      </c>
    </row>
    <row r="157" spans="1:11" ht="14.4" customHeight="1" thickBot="1" x14ac:dyDescent="0.35">
      <c r="A157" s="689" t="s">
        <v>503</v>
      </c>
      <c r="B157" s="667">
        <v>0</v>
      </c>
      <c r="C157" s="667">
        <v>12.91</v>
      </c>
      <c r="D157" s="668">
        <v>12.91</v>
      </c>
      <c r="E157" s="677" t="s">
        <v>366</v>
      </c>
      <c r="F157" s="667">
        <v>0</v>
      </c>
      <c r="G157" s="668">
        <v>0</v>
      </c>
      <c r="H157" s="670">
        <v>0</v>
      </c>
      <c r="I157" s="667">
        <v>0</v>
      </c>
      <c r="J157" s="668">
        <v>0</v>
      </c>
      <c r="K157" s="678" t="s">
        <v>354</v>
      </c>
    </row>
    <row r="158" spans="1:11" ht="14.4" customHeight="1" thickBot="1" x14ac:dyDescent="0.35">
      <c r="A158" s="688" t="s">
        <v>504</v>
      </c>
      <c r="B158" s="672">
        <v>0</v>
      </c>
      <c r="C158" s="672">
        <v>7.7077</v>
      </c>
      <c r="D158" s="673">
        <v>7.7077</v>
      </c>
      <c r="E158" s="674" t="s">
        <v>366</v>
      </c>
      <c r="F158" s="672">
        <v>0</v>
      </c>
      <c r="G158" s="673">
        <v>0</v>
      </c>
      <c r="H158" s="675">
        <v>0</v>
      </c>
      <c r="I158" s="672">
        <v>0</v>
      </c>
      <c r="J158" s="673">
        <v>0</v>
      </c>
      <c r="K158" s="680">
        <v>2</v>
      </c>
    </row>
    <row r="159" spans="1:11" ht="14.4" customHeight="1" thickBot="1" x14ac:dyDescent="0.35">
      <c r="A159" s="689" t="s">
        <v>505</v>
      </c>
      <c r="B159" s="667">
        <v>0</v>
      </c>
      <c r="C159" s="667">
        <v>7.7077</v>
      </c>
      <c r="D159" s="668">
        <v>7.7077</v>
      </c>
      <c r="E159" s="677" t="s">
        <v>366</v>
      </c>
      <c r="F159" s="667">
        <v>0</v>
      </c>
      <c r="G159" s="668">
        <v>0</v>
      </c>
      <c r="H159" s="670">
        <v>0</v>
      </c>
      <c r="I159" s="667">
        <v>0</v>
      </c>
      <c r="J159" s="668">
        <v>0</v>
      </c>
      <c r="K159" s="671">
        <v>2</v>
      </c>
    </row>
    <row r="160" spans="1:11" ht="14.4" customHeight="1" thickBot="1" x14ac:dyDescent="0.35">
      <c r="A160" s="688" t="s">
        <v>506</v>
      </c>
      <c r="B160" s="672">
        <v>0</v>
      </c>
      <c r="C160" s="672">
        <v>425.30628000000002</v>
      </c>
      <c r="D160" s="673">
        <v>425.30628000000002</v>
      </c>
      <c r="E160" s="674" t="s">
        <v>366</v>
      </c>
      <c r="F160" s="672">
        <v>0</v>
      </c>
      <c r="G160" s="673">
        <v>0</v>
      </c>
      <c r="H160" s="675">
        <v>414.78751999999997</v>
      </c>
      <c r="I160" s="672">
        <v>414.78751999999997</v>
      </c>
      <c r="J160" s="673">
        <v>414.78751999999997</v>
      </c>
      <c r="K160" s="676" t="s">
        <v>354</v>
      </c>
    </row>
    <row r="161" spans="1:11" ht="14.4" customHeight="1" thickBot="1" x14ac:dyDescent="0.35">
      <c r="A161" s="689" t="s">
        <v>507</v>
      </c>
      <c r="B161" s="667">
        <v>0</v>
      </c>
      <c r="C161" s="667">
        <v>425.30628000000002</v>
      </c>
      <c r="D161" s="668">
        <v>425.30628000000002</v>
      </c>
      <c r="E161" s="677" t="s">
        <v>366</v>
      </c>
      <c r="F161" s="667">
        <v>0</v>
      </c>
      <c r="G161" s="668">
        <v>0</v>
      </c>
      <c r="H161" s="670">
        <v>414.78751999999997</v>
      </c>
      <c r="I161" s="667">
        <v>414.78751999999997</v>
      </c>
      <c r="J161" s="668">
        <v>414.78751999999997</v>
      </c>
      <c r="K161" s="678" t="s">
        <v>354</v>
      </c>
    </row>
    <row r="162" spans="1:11" ht="14.4" customHeight="1" thickBot="1" x14ac:dyDescent="0.35">
      <c r="A162" s="688" t="s">
        <v>508</v>
      </c>
      <c r="B162" s="672">
        <v>0</v>
      </c>
      <c r="C162" s="672">
        <v>6.8429099999999998</v>
      </c>
      <c r="D162" s="673">
        <v>6.8429099999999998</v>
      </c>
      <c r="E162" s="674" t="s">
        <v>354</v>
      </c>
      <c r="F162" s="672">
        <v>0</v>
      </c>
      <c r="G162" s="673">
        <v>0</v>
      </c>
      <c r="H162" s="675">
        <v>0</v>
      </c>
      <c r="I162" s="672">
        <v>6.4480000000000004</v>
      </c>
      <c r="J162" s="673">
        <v>6.4480000000000004</v>
      </c>
      <c r="K162" s="676" t="s">
        <v>354</v>
      </c>
    </row>
    <row r="163" spans="1:11" ht="14.4" customHeight="1" thickBot="1" x14ac:dyDescent="0.35">
      <c r="A163" s="689" t="s">
        <v>509</v>
      </c>
      <c r="B163" s="667">
        <v>0</v>
      </c>
      <c r="C163" s="667">
        <v>6.8429099999999998</v>
      </c>
      <c r="D163" s="668">
        <v>6.8429099999999998</v>
      </c>
      <c r="E163" s="677" t="s">
        <v>354</v>
      </c>
      <c r="F163" s="667">
        <v>0</v>
      </c>
      <c r="G163" s="668">
        <v>0</v>
      </c>
      <c r="H163" s="670">
        <v>0</v>
      </c>
      <c r="I163" s="667">
        <v>6.4480000000000004</v>
      </c>
      <c r="J163" s="668">
        <v>6.4480000000000004</v>
      </c>
      <c r="K163" s="678" t="s">
        <v>354</v>
      </c>
    </row>
    <row r="164" spans="1:11" ht="14.4" customHeight="1" thickBot="1" x14ac:dyDescent="0.35">
      <c r="A164" s="685" t="s">
        <v>510</v>
      </c>
      <c r="B164" s="667">
        <v>31250.102021830699</v>
      </c>
      <c r="C164" s="667">
        <v>34844.827790000003</v>
      </c>
      <c r="D164" s="668">
        <v>3594.7257681692799</v>
      </c>
      <c r="E164" s="669">
        <v>1.11503084904</v>
      </c>
      <c r="F164" s="667">
        <v>33049.382438115397</v>
      </c>
      <c r="G164" s="668">
        <v>5508.2304063525698</v>
      </c>
      <c r="H164" s="670">
        <v>2826.17569</v>
      </c>
      <c r="I164" s="667">
        <v>5638.7847400000001</v>
      </c>
      <c r="J164" s="668">
        <v>130.55433364743001</v>
      </c>
      <c r="K164" s="671">
        <v>0.17061694724699999</v>
      </c>
    </row>
    <row r="165" spans="1:11" ht="14.4" customHeight="1" thickBot="1" x14ac:dyDescent="0.35">
      <c r="A165" s="686" t="s">
        <v>511</v>
      </c>
      <c r="B165" s="667">
        <v>29244.051765025299</v>
      </c>
      <c r="C165" s="667">
        <v>32838.352529999996</v>
      </c>
      <c r="D165" s="668">
        <v>3594.3007649747501</v>
      </c>
      <c r="E165" s="669">
        <v>1.122907071627</v>
      </c>
      <c r="F165" s="667">
        <v>31049.382438115401</v>
      </c>
      <c r="G165" s="668">
        <v>5174.8970730192405</v>
      </c>
      <c r="H165" s="670">
        <v>2801.9754499999999</v>
      </c>
      <c r="I165" s="667">
        <v>5614.5842000000002</v>
      </c>
      <c r="J165" s="668">
        <v>439.68712698076399</v>
      </c>
      <c r="K165" s="671">
        <v>0.18082756432200001</v>
      </c>
    </row>
    <row r="166" spans="1:11" ht="14.4" customHeight="1" thickBot="1" x14ac:dyDescent="0.35">
      <c r="A166" s="687" t="s">
        <v>512</v>
      </c>
      <c r="B166" s="667">
        <v>29244.051765025299</v>
      </c>
      <c r="C166" s="667">
        <v>32838.352529999996</v>
      </c>
      <c r="D166" s="668">
        <v>3594.3007649747501</v>
      </c>
      <c r="E166" s="669">
        <v>1.122907071627</v>
      </c>
      <c r="F166" s="667">
        <v>31049.382438115401</v>
      </c>
      <c r="G166" s="668">
        <v>5174.8970730192405</v>
      </c>
      <c r="H166" s="670">
        <v>2801.9754499999999</v>
      </c>
      <c r="I166" s="667">
        <v>5614.5842000000002</v>
      </c>
      <c r="J166" s="668">
        <v>439.68712698076399</v>
      </c>
      <c r="K166" s="671">
        <v>0.18082756432200001</v>
      </c>
    </row>
    <row r="167" spans="1:11" ht="14.4" customHeight="1" thickBot="1" x14ac:dyDescent="0.35">
      <c r="A167" s="688" t="s">
        <v>513</v>
      </c>
      <c r="B167" s="672">
        <v>1550.2175914624399</v>
      </c>
      <c r="C167" s="672">
        <v>1318.87238</v>
      </c>
      <c r="D167" s="673">
        <v>-231.34521146244199</v>
      </c>
      <c r="E167" s="679">
        <v>0.85076597457199998</v>
      </c>
      <c r="F167" s="672">
        <v>1327</v>
      </c>
      <c r="G167" s="673">
        <v>221.166666666667</v>
      </c>
      <c r="H167" s="675">
        <v>85.295500000000004</v>
      </c>
      <c r="I167" s="672">
        <v>249.37959000000001</v>
      </c>
      <c r="J167" s="673">
        <v>28.212923333332999</v>
      </c>
      <c r="K167" s="680">
        <v>0.1879273474</v>
      </c>
    </row>
    <row r="168" spans="1:11" ht="14.4" customHeight="1" thickBot="1" x14ac:dyDescent="0.35">
      <c r="A168" s="689" t="s">
        <v>514</v>
      </c>
      <c r="B168" s="667">
        <v>6.8946754231279996</v>
      </c>
      <c r="C168" s="667">
        <v>8.4233899999999995</v>
      </c>
      <c r="D168" s="668">
        <v>1.528714576871</v>
      </c>
      <c r="E168" s="669">
        <v>1.221723936669</v>
      </c>
      <c r="F168" s="667">
        <v>8</v>
      </c>
      <c r="G168" s="668">
        <v>1.333333333333</v>
      </c>
      <c r="H168" s="670">
        <v>0.69418000000000002</v>
      </c>
      <c r="I168" s="667">
        <v>1.25427</v>
      </c>
      <c r="J168" s="668">
        <v>-7.9063333333000002E-2</v>
      </c>
      <c r="K168" s="671">
        <v>0.15678375</v>
      </c>
    </row>
    <row r="169" spans="1:11" ht="14.4" customHeight="1" thickBot="1" x14ac:dyDescent="0.35">
      <c r="A169" s="689" t="s">
        <v>515</v>
      </c>
      <c r="B169" s="667">
        <v>3.2855650425560001</v>
      </c>
      <c r="C169" s="667">
        <v>3.9009999999999998</v>
      </c>
      <c r="D169" s="668">
        <v>0.61543495744300003</v>
      </c>
      <c r="E169" s="669">
        <v>1.1873147995760001</v>
      </c>
      <c r="F169" s="667">
        <v>4</v>
      </c>
      <c r="G169" s="668">
        <v>0.66666666666600005</v>
      </c>
      <c r="H169" s="670">
        <v>0</v>
      </c>
      <c r="I169" s="667">
        <v>0.498</v>
      </c>
      <c r="J169" s="668">
        <v>-0.168666666666</v>
      </c>
      <c r="K169" s="671">
        <v>0.1245</v>
      </c>
    </row>
    <row r="170" spans="1:11" ht="14.4" customHeight="1" thickBot="1" x14ac:dyDescent="0.35">
      <c r="A170" s="689" t="s">
        <v>516</v>
      </c>
      <c r="B170" s="667">
        <v>59.253381607034001</v>
      </c>
      <c r="C170" s="667">
        <v>54.95872</v>
      </c>
      <c r="D170" s="668">
        <v>-4.2946616070339996</v>
      </c>
      <c r="E170" s="669">
        <v>0.92752039646399997</v>
      </c>
      <c r="F170" s="667">
        <v>55</v>
      </c>
      <c r="G170" s="668">
        <v>9.1666666666659999</v>
      </c>
      <c r="H170" s="670">
        <v>1.3913599999999999</v>
      </c>
      <c r="I170" s="667">
        <v>1.3913599999999999</v>
      </c>
      <c r="J170" s="668">
        <v>-7.7753066666660002</v>
      </c>
      <c r="K170" s="671">
        <v>2.5297454545E-2</v>
      </c>
    </row>
    <row r="171" spans="1:11" ht="14.4" customHeight="1" thickBot="1" x14ac:dyDescent="0.35">
      <c r="A171" s="689" t="s">
        <v>517</v>
      </c>
      <c r="B171" s="667">
        <v>57.320593332361</v>
      </c>
      <c r="C171" s="667">
        <v>85.899000000000001</v>
      </c>
      <c r="D171" s="668">
        <v>28.578406667637999</v>
      </c>
      <c r="E171" s="669">
        <v>1.498571368616</v>
      </c>
      <c r="F171" s="667">
        <v>90</v>
      </c>
      <c r="G171" s="668">
        <v>15</v>
      </c>
      <c r="H171" s="670">
        <v>16.19096</v>
      </c>
      <c r="I171" s="667">
        <v>18.61796</v>
      </c>
      <c r="J171" s="668">
        <v>3.6179600000000001</v>
      </c>
      <c r="K171" s="671">
        <v>0.20686622222199999</v>
      </c>
    </row>
    <row r="172" spans="1:11" ht="14.4" customHeight="1" thickBot="1" x14ac:dyDescent="0.35">
      <c r="A172" s="689" t="s">
        <v>518</v>
      </c>
      <c r="B172" s="667">
        <v>1423.4633760573599</v>
      </c>
      <c r="C172" s="667">
        <v>1165.6902700000001</v>
      </c>
      <c r="D172" s="668">
        <v>-257.77310605736199</v>
      </c>
      <c r="E172" s="669">
        <v>0.81891131841300002</v>
      </c>
      <c r="F172" s="667">
        <v>1170</v>
      </c>
      <c r="G172" s="668">
        <v>195</v>
      </c>
      <c r="H172" s="670">
        <v>67.019000000000005</v>
      </c>
      <c r="I172" s="667">
        <v>227.61799999999999</v>
      </c>
      <c r="J172" s="668">
        <v>32.618000000000002</v>
      </c>
      <c r="K172" s="671">
        <v>0.19454529914499999</v>
      </c>
    </row>
    <row r="173" spans="1:11" ht="14.4" customHeight="1" thickBot="1" x14ac:dyDescent="0.35">
      <c r="A173" s="688" t="s">
        <v>519</v>
      </c>
      <c r="B173" s="672">
        <v>7473.7639072789298</v>
      </c>
      <c r="C173" s="672">
        <v>8122.1780699999999</v>
      </c>
      <c r="D173" s="673">
        <v>648.41416272106801</v>
      </c>
      <c r="E173" s="679">
        <v>1.086758716326</v>
      </c>
      <c r="F173" s="672">
        <v>7187.38243811542</v>
      </c>
      <c r="G173" s="673">
        <v>1197.89707301924</v>
      </c>
      <c r="H173" s="675">
        <v>739.08194000000003</v>
      </c>
      <c r="I173" s="672">
        <v>1417.1269400000001</v>
      </c>
      <c r="J173" s="673">
        <v>219.229866980764</v>
      </c>
      <c r="K173" s="680">
        <v>0.197168712281</v>
      </c>
    </row>
    <row r="174" spans="1:11" ht="14.4" customHeight="1" thickBot="1" x14ac:dyDescent="0.35">
      <c r="A174" s="689" t="s">
        <v>520</v>
      </c>
      <c r="B174" s="667">
        <v>2075.00020805746</v>
      </c>
      <c r="C174" s="667">
        <v>2238.1909999999998</v>
      </c>
      <c r="D174" s="668">
        <v>163.190791942537</v>
      </c>
      <c r="E174" s="669">
        <v>1.0786461569050001</v>
      </c>
      <c r="F174" s="667">
        <v>2124</v>
      </c>
      <c r="G174" s="668">
        <v>354</v>
      </c>
      <c r="H174" s="670">
        <v>173.42599999999999</v>
      </c>
      <c r="I174" s="667">
        <v>369.92599999999999</v>
      </c>
      <c r="J174" s="668">
        <v>15.926</v>
      </c>
      <c r="K174" s="671">
        <v>0.17416478342700001</v>
      </c>
    </row>
    <row r="175" spans="1:11" ht="14.4" customHeight="1" thickBot="1" x14ac:dyDescent="0.35">
      <c r="A175" s="689" t="s">
        <v>521</v>
      </c>
      <c r="B175" s="667">
        <v>5359.0005373397298</v>
      </c>
      <c r="C175" s="667">
        <v>5826.3973999999998</v>
      </c>
      <c r="D175" s="668">
        <v>467.39686266026803</v>
      </c>
      <c r="E175" s="669">
        <v>1.0872171703289999</v>
      </c>
      <c r="F175" s="667">
        <v>5010</v>
      </c>
      <c r="G175" s="668">
        <v>835</v>
      </c>
      <c r="H175" s="670">
        <v>563.47199999999998</v>
      </c>
      <c r="I175" s="667">
        <v>1042.9649999999999</v>
      </c>
      <c r="J175" s="668">
        <v>207.965</v>
      </c>
      <c r="K175" s="671">
        <v>0.208176646706</v>
      </c>
    </row>
    <row r="176" spans="1:11" ht="14.4" customHeight="1" thickBot="1" x14ac:dyDescent="0.35">
      <c r="A176" s="689" t="s">
        <v>522</v>
      </c>
      <c r="B176" s="667">
        <v>27.000002707253</v>
      </c>
      <c r="C176" s="667">
        <v>46.959670000000003</v>
      </c>
      <c r="D176" s="668">
        <v>19.959667292746001</v>
      </c>
      <c r="E176" s="669">
        <v>1.7392468626449999</v>
      </c>
      <c r="F176" s="667">
        <v>45.382438115416001</v>
      </c>
      <c r="G176" s="668">
        <v>7.5637396859020001</v>
      </c>
      <c r="H176" s="670">
        <v>0.16894000000000001</v>
      </c>
      <c r="I176" s="667">
        <v>0.20594000000000001</v>
      </c>
      <c r="J176" s="668">
        <v>-7.3577996859020001</v>
      </c>
      <c r="K176" s="671">
        <v>4.5378787149999997E-3</v>
      </c>
    </row>
    <row r="177" spans="1:11" ht="14.4" customHeight="1" thickBot="1" x14ac:dyDescent="0.35">
      <c r="A177" s="689" t="s">
        <v>523</v>
      </c>
      <c r="B177" s="667">
        <v>12.763159174481</v>
      </c>
      <c r="C177" s="667">
        <v>10.63</v>
      </c>
      <c r="D177" s="668">
        <v>-2.1331591744809999</v>
      </c>
      <c r="E177" s="669">
        <v>0.83286589587100002</v>
      </c>
      <c r="F177" s="667">
        <v>8</v>
      </c>
      <c r="G177" s="668">
        <v>1.333333333333</v>
      </c>
      <c r="H177" s="670">
        <v>2.0150000000000001</v>
      </c>
      <c r="I177" s="667">
        <v>4.03</v>
      </c>
      <c r="J177" s="668">
        <v>2.6966666666660002</v>
      </c>
      <c r="K177" s="671">
        <v>0.50375000000000003</v>
      </c>
    </row>
    <row r="178" spans="1:11" ht="14.4" customHeight="1" thickBot="1" x14ac:dyDescent="0.35">
      <c r="A178" s="688" t="s">
        <v>524</v>
      </c>
      <c r="B178" s="672">
        <v>9899.0692314110693</v>
      </c>
      <c r="C178" s="672">
        <v>13199.88651</v>
      </c>
      <c r="D178" s="673">
        <v>3300.8172785889301</v>
      </c>
      <c r="E178" s="679">
        <v>1.333447236444</v>
      </c>
      <c r="F178" s="672">
        <v>11571</v>
      </c>
      <c r="G178" s="673">
        <v>1928.5</v>
      </c>
      <c r="H178" s="675">
        <v>1043.6075800000001</v>
      </c>
      <c r="I178" s="672">
        <v>2228.0405799999999</v>
      </c>
      <c r="J178" s="673">
        <v>299.54057999999998</v>
      </c>
      <c r="K178" s="680">
        <v>0.192553848414</v>
      </c>
    </row>
    <row r="179" spans="1:11" ht="14.4" customHeight="1" thickBot="1" x14ac:dyDescent="0.35">
      <c r="A179" s="689" t="s">
        <v>525</v>
      </c>
      <c r="B179" s="667">
        <v>2122.0684516217202</v>
      </c>
      <c r="C179" s="667">
        <v>4237.2879999999996</v>
      </c>
      <c r="D179" s="668">
        <v>2115.2195483782798</v>
      </c>
      <c r="E179" s="669">
        <v>1.9967725342510001</v>
      </c>
      <c r="F179" s="667">
        <v>3117</v>
      </c>
      <c r="G179" s="668">
        <v>519.5</v>
      </c>
      <c r="H179" s="670">
        <v>321.58499999999998</v>
      </c>
      <c r="I179" s="667">
        <v>645.31100000000004</v>
      </c>
      <c r="J179" s="668">
        <v>125.81100000000001</v>
      </c>
      <c r="K179" s="671">
        <v>0.20702951555900001</v>
      </c>
    </row>
    <row r="180" spans="1:11" ht="14.4" customHeight="1" thickBot="1" x14ac:dyDescent="0.35">
      <c r="A180" s="689" t="s">
        <v>526</v>
      </c>
      <c r="B180" s="667">
        <v>7777.0007797893504</v>
      </c>
      <c r="C180" s="667">
        <v>8920.9673399999992</v>
      </c>
      <c r="D180" s="668">
        <v>1143.96656021065</v>
      </c>
      <c r="E180" s="669">
        <v>1.147096109747</v>
      </c>
      <c r="F180" s="667">
        <v>8454</v>
      </c>
      <c r="G180" s="668">
        <v>1409</v>
      </c>
      <c r="H180" s="670">
        <v>722.02257999999995</v>
      </c>
      <c r="I180" s="667">
        <v>1582.7295799999999</v>
      </c>
      <c r="J180" s="668">
        <v>173.72958</v>
      </c>
      <c r="K180" s="671">
        <v>0.18721665247200001</v>
      </c>
    </row>
    <row r="181" spans="1:11" ht="14.4" customHeight="1" thickBot="1" x14ac:dyDescent="0.35">
      <c r="A181" s="689" t="s">
        <v>527</v>
      </c>
      <c r="B181" s="667">
        <v>0</v>
      </c>
      <c r="C181" s="667">
        <v>41.631169999999997</v>
      </c>
      <c r="D181" s="668">
        <v>41.631169999999997</v>
      </c>
      <c r="E181" s="677" t="s">
        <v>354</v>
      </c>
      <c r="F181" s="667">
        <v>0</v>
      </c>
      <c r="G181" s="668">
        <v>0</v>
      </c>
      <c r="H181" s="670">
        <v>0</v>
      </c>
      <c r="I181" s="667">
        <v>0</v>
      </c>
      <c r="J181" s="668">
        <v>0</v>
      </c>
      <c r="K181" s="678" t="s">
        <v>354</v>
      </c>
    </row>
    <row r="182" spans="1:11" ht="14.4" customHeight="1" thickBot="1" x14ac:dyDescent="0.35">
      <c r="A182" s="688" t="s">
        <v>528</v>
      </c>
      <c r="B182" s="672">
        <v>0</v>
      </c>
      <c r="C182" s="672">
        <v>-2.6324999999999998</v>
      </c>
      <c r="D182" s="673">
        <v>-2.6324999999999998</v>
      </c>
      <c r="E182" s="674" t="s">
        <v>366</v>
      </c>
      <c r="F182" s="672">
        <v>0</v>
      </c>
      <c r="G182" s="673">
        <v>0</v>
      </c>
      <c r="H182" s="675">
        <v>0</v>
      </c>
      <c r="I182" s="672">
        <v>0</v>
      </c>
      <c r="J182" s="673">
        <v>0</v>
      </c>
      <c r="K182" s="676" t="s">
        <v>354</v>
      </c>
    </row>
    <row r="183" spans="1:11" ht="14.4" customHeight="1" thickBot="1" x14ac:dyDescent="0.35">
      <c r="A183" s="689" t="s">
        <v>529</v>
      </c>
      <c r="B183" s="667">
        <v>0</v>
      </c>
      <c r="C183" s="667">
        <v>-2.6324999999999998</v>
      </c>
      <c r="D183" s="668">
        <v>-2.6324999999999998</v>
      </c>
      <c r="E183" s="677" t="s">
        <v>366</v>
      </c>
      <c r="F183" s="667">
        <v>0</v>
      </c>
      <c r="G183" s="668">
        <v>0</v>
      </c>
      <c r="H183" s="670">
        <v>0</v>
      </c>
      <c r="I183" s="667">
        <v>0</v>
      </c>
      <c r="J183" s="668">
        <v>0</v>
      </c>
      <c r="K183" s="678" t="s">
        <v>354</v>
      </c>
    </row>
    <row r="184" spans="1:11" ht="14.4" customHeight="1" thickBot="1" x14ac:dyDescent="0.35">
      <c r="A184" s="688" t="s">
        <v>530</v>
      </c>
      <c r="B184" s="672">
        <v>10321.001034872799</v>
      </c>
      <c r="C184" s="672">
        <v>9687.3442899999991</v>
      </c>
      <c r="D184" s="673">
        <v>-633.65674487281103</v>
      </c>
      <c r="E184" s="679">
        <v>0.93860510790200002</v>
      </c>
      <c r="F184" s="672">
        <v>10964</v>
      </c>
      <c r="G184" s="673">
        <v>1827.3333333333301</v>
      </c>
      <c r="H184" s="675">
        <v>933.97816</v>
      </c>
      <c r="I184" s="672">
        <v>1719.99944</v>
      </c>
      <c r="J184" s="673">
        <v>-107.33389333333299</v>
      </c>
      <c r="K184" s="680">
        <v>0.15687700109399999</v>
      </c>
    </row>
    <row r="185" spans="1:11" ht="14.4" customHeight="1" thickBot="1" x14ac:dyDescent="0.35">
      <c r="A185" s="689" t="s">
        <v>531</v>
      </c>
      <c r="B185" s="667">
        <v>5034.0005047524201</v>
      </c>
      <c r="C185" s="667">
        <v>4192.3611700000001</v>
      </c>
      <c r="D185" s="668">
        <v>-841.63933475242095</v>
      </c>
      <c r="E185" s="669">
        <v>0.83280904839799996</v>
      </c>
      <c r="F185" s="667">
        <v>5271</v>
      </c>
      <c r="G185" s="668">
        <v>878.5</v>
      </c>
      <c r="H185" s="670">
        <v>433.84158000000002</v>
      </c>
      <c r="I185" s="667">
        <v>765.4325</v>
      </c>
      <c r="J185" s="668">
        <v>-113.0675</v>
      </c>
      <c r="K185" s="671">
        <v>0.145215803452</v>
      </c>
    </row>
    <row r="186" spans="1:11" ht="14.4" customHeight="1" thickBot="1" x14ac:dyDescent="0.35">
      <c r="A186" s="689" t="s">
        <v>532</v>
      </c>
      <c r="B186" s="667">
        <v>5287.0005301203901</v>
      </c>
      <c r="C186" s="667">
        <v>5494.9831199999999</v>
      </c>
      <c r="D186" s="668">
        <v>207.98258987961</v>
      </c>
      <c r="E186" s="669">
        <v>1.0393384847780001</v>
      </c>
      <c r="F186" s="667">
        <v>5693</v>
      </c>
      <c r="G186" s="668">
        <v>948.83333333333303</v>
      </c>
      <c r="H186" s="670">
        <v>500.13657999999998</v>
      </c>
      <c r="I186" s="667">
        <v>954.56694000000005</v>
      </c>
      <c r="J186" s="668">
        <v>5.7336066666659997</v>
      </c>
      <c r="K186" s="671">
        <v>0.167673799402</v>
      </c>
    </row>
    <row r="187" spans="1:11" ht="14.4" customHeight="1" thickBot="1" x14ac:dyDescent="0.35">
      <c r="A187" s="688" t="s">
        <v>533</v>
      </c>
      <c r="B187" s="672">
        <v>0</v>
      </c>
      <c r="C187" s="672">
        <v>512.70378000000005</v>
      </c>
      <c r="D187" s="673">
        <v>512.70378000000005</v>
      </c>
      <c r="E187" s="674" t="s">
        <v>354</v>
      </c>
      <c r="F187" s="672">
        <v>0</v>
      </c>
      <c r="G187" s="673">
        <v>0</v>
      </c>
      <c r="H187" s="675">
        <v>1.227E-2</v>
      </c>
      <c r="I187" s="672">
        <v>3.7650000000000003E-2</v>
      </c>
      <c r="J187" s="673">
        <v>3.7650000000000003E-2</v>
      </c>
      <c r="K187" s="676" t="s">
        <v>354</v>
      </c>
    </row>
    <row r="188" spans="1:11" ht="14.4" customHeight="1" thickBot="1" x14ac:dyDescent="0.35">
      <c r="A188" s="689" t="s">
        <v>534</v>
      </c>
      <c r="B188" s="667">
        <v>0</v>
      </c>
      <c r="C188" s="667">
        <v>65.228650000000002</v>
      </c>
      <c r="D188" s="668">
        <v>65.228650000000002</v>
      </c>
      <c r="E188" s="677" t="s">
        <v>354</v>
      </c>
      <c r="F188" s="667">
        <v>0</v>
      </c>
      <c r="G188" s="668">
        <v>0</v>
      </c>
      <c r="H188" s="670">
        <v>0</v>
      </c>
      <c r="I188" s="667">
        <v>0</v>
      </c>
      <c r="J188" s="668">
        <v>0</v>
      </c>
      <c r="K188" s="678" t="s">
        <v>354</v>
      </c>
    </row>
    <row r="189" spans="1:11" ht="14.4" customHeight="1" thickBot="1" x14ac:dyDescent="0.35">
      <c r="A189" s="689" t="s">
        <v>535</v>
      </c>
      <c r="B189" s="667">
        <v>0</v>
      </c>
      <c r="C189" s="667">
        <v>447.47512999999998</v>
      </c>
      <c r="D189" s="668">
        <v>447.47512999999998</v>
      </c>
      <c r="E189" s="677" t="s">
        <v>354</v>
      </c>
      <c r="F189" s="667">
        <v>0</v>
      </c>
      <c r="G189" s="668">
        <v>0</v>
      </c>
      <c r="H189" s="670">
        <v>1.227E-2</v>
      </c>
      <c r="I189" s="667">
        <v>3.7650000000000003E-2</v>
      </c>
      <c r="J189" s="668">
        <v>3.7650000000000003E-2</v>
      </c>
      <c r="K189" s="678" t="s">
        <v>354</v>
      </c>
    </row>
    <row r="190" spans="1:11" ht="14.4" customHeight="1" thickBot="1" x14ac:dyDescent="0.35">
      <c r="A190" s="686" t="s">
        <v>536</v>
      </c>
      <c r="B190" s="667">
        <v>2006.0502568054601</v>
      </c>
      <c r="C190" s="667">
        <v>2006.4752599999999</v>
      </c>
      <c r="D190" s="668">
        <v>0.42500319453800001</v>
      </c>
      <c r="E190" s="669">
        <v>1.000211860691</v>
      </c>
      <c r="F190" s="667">
        <v>2000</v>
      </c>
      <c r="G190" s="668">
        <v>333.33333333333297</v>
      </c>
      <c r="H190" s="670">
        <v>24.200240000000001</v>
      </c>
      <c r="I190" s="667">
        <v>24.20054</v>
      </c>
      <c r="J190" s="668">
        <v>-309.13279333333298</v>
      </c>
      <c r="K190" s="671">
        <v>1.210027E-2</v>
      </c>
    </row>
    <row r="191" spans="1:11" ht="14.4" customHeight="1" thickBot="1" x14ac:dyDescent="0.35">
      <c r="A191" s="692" t="s">
        <v>537</v>
      </c>
      <c r="B191" s="672">
        <v>2006.0502568054601</v>
      </c>
      <c r="C191" s="672">
        <v>2006.4752599999999</v>
      </c>
      <c r="D191" s="673">
        <v>0.42500319453800001</v>
      </c>
      <c r="E191" s="679">
        <v>1.000211860691</v>
      </c>
      <c r="F191" s="672">
        <v>2000</v>
      </c>
      <c r="G191" s="673">
        <v>333.33333333333297</v>
      </c>
      <c r="H191" s="675">
        <v>24.200240000000001</v>
      </c>
      <c r="I191" s="672">
        <v>24.20054</v>
      </c>
      <c r="J191" s="673">
        <v>-309.13279333333298</v>
      </c>
      <c r="K191" s="680">
        <v>1.210027E-2</v>
      </c>
    </row>
    <row r="192" spans="1:11" ht="14.4" customHeight="1" thickBot="1" x14ac:dyDescent="0.35">
      <c r="A192" s="688" t="s">
        <v>538</v>
      </c>
      <c r="B192" s="672">
        <v>0</v>
      </c>
      <c r="C192" s="672">
        <v>16.335260000000002</v>
      </c>
      <c r="D192" s="673">
        <v>16.335260000000002</v>
      </c>
      <c r="E192" s="674" t="s">
        <v>354</v>
      </c>
      <c r="F192" s="672">
        <v>0</v>
      </c>
      <c r="G192" s="673">
        <v>0</v>
      </c>
      <c r="H192" s="675">
        <v>24.200240000000001</v>
      </c>
      <c r="I192" s="672">
        <v>24.20054</v>
      </c>
      <c r="J192" s="673">
        <v>24.20054</v>
      </c>
      <c r="K192" s="676" t="s">
        <v>354</v>
      </c>
    </row>
    <row r="193" spans="1:11" ht="14.4" customHeight="1" thickBot="1" x14ac:dyDescent="0.35">
      <c r="A193" s="689" t="s">
        <v>539</v>
      </c>
      <c r="B193" s="667">
        <v>0</v>
      </c>
      <c r="C193" s="667">
        <v>2.5999999999999998E-4</v>
      </c>
      <c r="D193" s="668">
        <v>2.5999999999999998E-4</v>
      </c>
      <c r="E193" s="677" t="s">
        <v>354</v>
      </c>
      <c r="F193" s="667">
        <v>0</v>
      </c>
      <c r="G193" s="668">
        <v>0</v>
      </c>
      <c r="H193" s="670">
        <v>2.4000000000000001E-4</v>
      </c>
      <c r="I193" s="667">
        <v>5.4000000000000001E-4</v>
      </c>
      <c r="J193" s="668">
        <v>5.4000000000000001E-4</v>
      </c>
      <c r="K193" s="678" t="s">
        <v>354</v>
      </c>
    </row>
    <row r="194" spans="1:11" ht="14.4" customHeight="1" thickBot="1" x14ac:dyDescent="0.35">
      <c r="A194" s="689" t="s">
        <v>540</v>
      </c>
      <c r="B194" s="667">
        <v>0</v>
      </c>
      <c r="C194" s="667">
        <v>16.335000000000001</v>
      </c>
      <c r="D194" s="668">
        <v>16.335000000000001</v>
      </c>
      <c r="E194" s="677" t="s">
        <v>366</v>
      </c>
      <c r="F194" s="667">
        <v>0</v>
      </c>
      <c r="G194" s="668">
        <v>0</v>
      </c>
      <c r="H194" s="670">
        <v>24.2</v>
      </c>
      <c r="I194" s="667">
        <v>24.2</v>
      </c>
      <c r="J194" s="668">
        <v>24.2</v>
      </c>
      <c r="K194" s="678" t="s">
        <v>366</v>
      </c>
    </row>
    <row r="195" spans="1:11" ht="14.4" customHeight="1" thickBot="1" x14ac:dyDescent="0.35">
      <c r="A195" s="688" t="s">
        <v>541</v>
      </c>
      <c r="B195" s="672">
        <v>2006.0502568054601</v>
      </c>
      <c r="C195" s="672">
        <v>1990.14</v>
      </c>
      <c r="D195" s="673">
        <v>-15.910256805462</v>
      </c>
      <c r="E195" s="679">
        <v>0.99206886430100005</v>
      </c>
      <c r="F195" s="672">
        <v>2000</v>
      </c>
      <c r="G195" s="673">
        <v>333.33333333333297</v>
      </c>
      <c r="H195" s="675">
        <v>0</v>
      </c>
      <c r="I195" s="672">
        <v>0</v>
      </c>
      <c r="J195" s="673">
        <v>-333.33333333333297</v>
      </c>
      <c r="K195" s="680">
        <v>0</v>
      </c>
    </row>
    <row r="196" spans="1:11" ht="14.4" customHeight="1" thickBot="1" x14ac:dyDescent="0.35">
      <c r="A196" s="689" t="s">
        <v>542</v>
      </c>
      <c r="B196" s="667">
        <v>5.6912398261939998</v>
      </c>
      <c r="C196" s="667">
        <v>0</v>
      </c>
      <c r="D196" s="668">
        <v>-5.6912398261939998</v>
      </c>
      <c r="E196" s="669">
        <v>0</v>
      </c>
      <c r="F196" s="667">
        <v>0</v>
      </c>
      <c r="G196" s="668">
        <v>0</v>
      </c>
      <c r="H196" s="670">
        <v>0</v>
      </c>
      <c r="I196" s="667">
        <v>0</v>
      </c>
      <c r="J196" s="668">
        <v>0</v>
      </c>
      <c r="K196" s="671">
        <v>2</v>
      </c>
    </row>
    <row r="197" spans="1:11" ht="14.4" customHeight="1" thickBot="1" x14ac:dyDescent="0.35">
      <c r="A197" s="689" t="s">
        <v>543</v>
      </c>
      <c r="B197" s="667">
        <v>2000.0002005373101</v>
      </c>
      <c r="C197" s="667">
        <v>0</v>
      </c>
      <c r="D197" s="668">
        <v>-2000.0002005373101</v>
      </c>
      <c r="E197" s="669">
        <v>0</v>
      </c>
      <c r="F197" s="667">
        <v>2000</v>
      </c>
      <c r="G197" s="668">
        <v>333.33333333333297</v>
      </c>
      <c r="H197" s="670">
        <v>0</v>
      </c>
      <c r="I197" s="667">
        <v>0</v>
      </c>
      <c r="J197" s="668">
        <v>-333.33333333333297</v>
      </c>
      <c r="K197" s="671">
        <v>0</v>
      </c>
    </row>
    <row r="198" spans="1:11" ht="14.4" customHeight="1" thickBot="1" x14ac:dyDescent="0.35">
      <c r="A198" s="689" t="s">
        <v>544</v>
      </c>
      <c r="B198" s="667">
        <v>0</v>
      </c>
      <c r="C198" s="667">
        <v>1990.14</v>
      </c>
      <c r="D198" s="668">
        <v>1990.14</v>
      </c>
      <c r="E198" s="677" t="s">
        <v>366</v>
      </c>
      <c r="F198" s="667">
        <v>0</v>
      </c>
      <c r="G198" s="668">
        <v>0</v>
      </c>
      <c r="H198" s="670">
        <v>0</v>
      </c>
      <c r="I198" s="667">
        <v>0</v>
      </c>
      <c r="J198" s="668">
        <v>0</v>
      </c>
      <c r="K198" s="671">
        <v>2</v>
      </c>
    </row>
    <row r="199" spans="1:11" ht="14.4" customHeight="1" thickBot="1" x14ac:dyDescent="0.35">
      <c r="A199" s="689" t="s">
        <v>545</v>
      </c>
      <c r="B199" s="667">
        <v>0.358816441953</v>
      </c>
      <c r="C199" s="667">
        <v>0</v>
      </c>
      <c r="D199" s="668">
        <v>-0.358816441953</v>
      </c>
      <c r="E199" s="669">
        <v>0</v>
      </c>
      <c r="F199" s="667">
        <v>0</v>
      </c>
      <c r="G199" s="668">
        <v>0</v>
      </c>
      <c r="H199" s="670">
        <v>0</v>
      </c>
      <c r="I199" s="667">
        <v>0</v>
      </c>
      <c r="J199" s="668">
        <v>0</v>
      </c>
      <c r="K199" s="671">
        <v>2</v>
      </c>
    </row>
    <row r="200" spans="1:11" ht="14.4" customHeight="1" thickBot="1" x14ac:dyDescent="0.35">
      <c r="A200" s="685" t="s">
        <v>546</v>
      </c>
      <c r="B200" s="667">
        <v>5268.41974994456</v>
      </c>
      <c r="C200" s="667">
        <v>5521.7313999999997</v>
      </c>
      <c r="D200" s="668">
        <v>253.31165005543701</v>
      </c>
      <c r="E200" s="669">
        <v>1.0480811442660001</v>
      </c>
      <c r="F200" s="667">
        <v>0</v>
      </c>
      <c r="G200" s="668">
        <v>0</v>
      </c>
      <c r="H200" s="670">
        <v>407.23633000000001</v>
      </c>
      <c r="I200" s="667">
        <v>832.26754000000005</v>
      </c>
      <c r="J200" s="668">
        <v>832.26754000000005</v>
      </c>
      <c r="K200" s="678" t="s">
        <v>366</v>
      </c>
    </row>
    <row r="201" spans="1:11" ht="14.4" customHeight="1" thickBot="1" x14ac:dyDescent="0.35">
      <c r="A201" s="690" t="s">
        <v>547</v>
      </c>
      <c r="B201" s="672">
        <v>5268.41974994456</v>
      </c>
      <c r="C201" s="672">
        <v>5521.7313999999997</v>
      </c>
      <c r="D201" s="673">
        <v>253.31165005543701</v>
      </c>
      <c r="E201" s="679">
        <v>1.0480811442660001</v>
      </c>
      <c r="F201" s="672">
        <v>0</v>
      </c>
      <c r="G201" s="673">
        <v>0</v>
      </c>
      <c r="H201" s="675">
        <v>407.23633000000001</v>
      </c>
      <c r="I201" s="672">
        <v>832.26754000000005</v>
      </c>
      <c r="J201" s="673">
        <v>832.26754000000005</v>
      </c>
      <c r="K201" s="676" t="s">
        <v>366</v>
      </c>
    </row>
    <row r="202" spans="1:11" ht="14.4" customHeight="1" thickBot="1" x14ac:dyDescent="0.35">
      <c r="A202" s="692" t="s">
        <v>54</v>
      </c>
      <c r="B202" s="672">
        <v>5268.41974994456</v>
      </c>
      <c r="C202" s="672">
        <v>5521.7313999999997</v>
      </c>
      <c r="D202" s="673">
        <v>253.31165005543701</v>
      </c>
      <c r="E202" s="679">
        <v>1.0480811442660001</v>
      </c>
      <c r="F202" s="672">
        <v>0</v>
      </c>
      <c r="G202" s="673">
        <v>0</v>
      </c>
      <c r="H202" s="675">
        <v>407.23633000000001</v>
      </c>
      <c r="I202" s="672">
        <v>832.26754000000005</v>
      </c>
      <c r="J202" s="673">
        <v>832.26754000000005</v>
      </c>
      <c r="K202" s="676" t="s">
        <v>366</v>
      </c>
    </row>
    <row r="203" spans="1:11" ht="14.4" customHeight="1" thickBot="1" x14ac:dyDescent="0.35">
      <c r="A203" s="691" t="s">
        <v>548</v>
      </c>
      <c r="B203" s="667">
        <v>0</v>
      </c>
      <c r="C203" s="667">
        <v>0</v>
      </c>
      <c r="D203" s="668">
        <v>0</v>
      </c>
      <c r="E203" s="669">
        <v>1</v>
      </c>
      <c r="F203" s="667">
        <v>0</v>
      </c>
      <c r="G203" s="668">
        <v>0</v>
      </c>
      <c r="H203" s="670">
        <v>6.8180500000000004</v>
      </c>
      <c r="I203" s="667">
        <v>9.7705900000000003</v>
      </c>
      <c r="J203" s="668">
        <v>9.7705900000000003</v>
      </c>
      <c r="K203" s="678" t="s">
        <v>366</v>
      </c>
    </row>
    <row r="204" spans="1:11" ht="14.4" customHeight="1" thickBot="1" x14ac:dyDescent="0.35">
      <c r="A204" s="689" t="s">
        <v>549</v>
      </c>
      <c r="B204" s="667">
        <v>0</v>
      </c>
      <c r="C204" s="667">
        <v>0</v>
      </c>
      <c r="D204" s="668">
        <v>0</v>
      </c>
      <c r="E204" s="669">
        <v>1</v>
      </c>
      <c r="F204" s="667">
        <v>0</v>
      </c>
      <c r="G204" s="668">
        <v>0</v>
      </c>
      <c r="H204" s="670">
        <v>6.8180500000000004</v>
      </c>
      <c r="I204" s="667">
        <v>9.7705900000000003</v>
      </c>
      <c r="J204" s="668">
        <v>9.7705900000000003</v>
      </c>
      <c r="K204" s="678" t="s">
        <v>366</v>
      </c>
    </row>
    <row r="205" spans="1:11" ht="14.4" customHeight="1" thickBot="1" x14ac:dyDescent="0.35">
      <c r="A205" s="688" t="s">
        <v>550</v>
      </c>
      <c r="B205" s="672">
        <v>158.54097941969701</v>
      </c>
      <c r="C205" s="672">
        <v>146.62799999999999</v>
      </c>
      <c r="D205" s="673">
        <v>-11.912979419697001</v>
      </c>
      <c r="E205" s="679">
        <v>0.92485867399499999</v>
      </c>
      <c r="F205" s="672">
        <v>0</v>
      </c>
      <c r="G205" s="673">
        <v>0</v>
      </c>
      <c r="H205" s="675">
        <v>11.964</v>
      </c>
      <c r="I205" s="672">
        <v>24.183</v>
      </c>
      <c r="J205" s="673">
        <v>24.183</v>
      </c>
      <c r="K205" s="676" t="s">
        <v>366</v>
      </c>
    </row>
    <row r="206" spans="1:11" ht="14.4" customHeight="1" thickBot="1" x14ac:dyDescent="0.35">
      <c r="A206" s="689" t="s">
        <v>551</v>
      </c>
      <c r="B206" s="667">
        <v>158.54097941969701</v>
      </c>
      <c r="C206" s="667">
        <v>146.62799999999999</v>
      </c>
      <c r="D206" s="668">
        <v>-11.912979419697001</v>
      </c>
      <c r="E206" s="669">
        <v>0.92485867399499999</v>
      </c>
      <c r="F206" s="667">
        <v>0</v>
      </c>
      <c r="G206" s="668">
        <v>0</v>
      </c>
      <c r="H206" s="670">
        <v>11.964</v>
      </c>
      <c r="I206" s="667">
        <v>24.183</v>
      </c>
      <c r="J206" s="668">
        <v>24.183</v>
      </c>
      <c r="K206" s="678" t="s">
        <v>366</v>
      </c>
    </row>
    <row r="207" spans="1:11" ht="14.4" customHeight="1" thickBot="1" x14ac:dyDescent="0.35">
      <c r="A207" s="688" t="s">
        <v>552</v>
      </c>
      <c r="B207" s="672">
        <v>476.05309916306999</v>
      </c>
      <c r="C207" s="672">
        <v>431.01513999999997</v>
      </c>
      <c r="D207" s="673">
        <v>-45.037959163069999</v>
      </c>
      <c r="E207" s="679">
        <v>0.90539299241500004</v>
      </c>
      <c r="F207" s="672">
        <v>0</v>
      </c>
      <c r="G207" s="673">
        <v>0</v>
      </c>
      <c r="H207" s="675">
        <v>30.111239999999999</v>
      </c>
      <c r="I207" s="672">
        <v>77.120140000000006</v>
      </c>
      <c r="J207" s="673">
        <v>77.120140000000006</v>
      </c>
      <c r="K207" s="676" t="s">
        <v>366</v>
      </c>
    </row>
    <row r="208" spans="1:11" ht="14.4" customHeight="1" thickBot="1" x14ac:dyDescent="0.35">
      <c r="A208" s="689" t="s">
        <v>553</v>
      </c>
      <c r="B208" s="667">
        <v>353.09410531619898</v>
      </c>
      <c r="C208" s="667">
        <v>314.96600000000001</v>
      </c>
      <c r="D208" s="668">
        <v>-38.128105316198997</v>
      </c>
      <c r="E208" s="669">
        <v>0.892017157063</v>
      </c>
      <c r="F208" s="667">
        <v>0</v>
      </c>
      <c r="G208" s="668">
        <v>0</v>
      </c>
      <c r="H208" s="670">
        <v>19.98</v>
      </c>
      <c r="I208" s="667">
        <v>43.66</v>
      </c>
      <c r="J208" s="668">
        <v>43.66</v>
      </c>
      <c r="K208" s="678" t="s">
        <v>366</v>
      </c>
    </row>
    <row r="209" spans="1:11" ht="14.4" customHeight="1" thickBot="1" x14ac:dyDescent="0.35">
      <c r="A209" s="689" t="s">
        <v>554</v>
      </c>
      <c r="B209" s="667">
        <v>10.558005347716</v>
      </c>
      <c r="C209" s="667">
        <v>2.3711000000000002</v>
      </c>
      <c r="D209" s="668">
        <v>-8.1869053477159994</v>
      </c>
      <c r="E209" s="669">
        <v>0.22457840490700001</v>
      </c>
      <c r="F209" s="667">
        <v>0</v>
      </c>
      <c r="G209" s="668">
        <v>0</v>
      </c>
      <c r="H209" s="670">
        <v>0</v>
      </c>
      <c r="I209" s="667">
        <v>0</v>
      </c>
      <c r="J209" s="668">
        <v>0</v>
      </c>
      <c r="K209" s="671">
        <v>2</v>
      </c>
    </row>
    <row r="210" spans="1:11" ht="14.4" customHeight="1" thickBot="1" x14ac:dyDescent="0.35">
      <c r="A210" s="689" t="s">
        <v>555</v>
      </c>
      <c r="B210" s="667">
        <v>112.40098849915501</v>
      </c>
      <c r="C210" s="667">
        <v>113.67804</v>
      </c>
      <c r="D210" s="668">
        <v>1.2770515008450001</v>
      </c>
      <c r="E210" s="669">
        <v>1.0113615682370001</v>
      </c>
      <c r="F210" s="667">
        <v>0</v>
      </c>
      <c r="G210" s="668">
        <v>0</v>
      </c>
      <c r="H210" s="670">
        <v>10.13124</v>
      </c>
      <c r="I210" s="667">
        <v>33.460140000000003</v>
      </c>
      <c r="J210" s="668">
        <v>33.460140000000003</v>
      </c>
      <c r="K210" s="678" t="s">
        <v>366</v>
      </c>
    </row>
    <row r="211" spans="1:11" ht="14.4" customHeight="1" thickBot="1" x14ac:dyDescent="0.35">
      <c r="A211" s="688" t="s">
        <v>556</v>
      </c>
      <c r="B211" s="672">
        <v>514.42035343718101</v>
      </c>
      <c r="C211" s="672">
        <v>542.17125999999996</v>
      </c>
      <c r="D211" s="673">
        <v>27.750906562819001</v>
      </c>
      <c r="E211" s="679">
        <v>1.053945973127</v>
      </c>
      <c r="F211" s="672">
        <v>0</v>
      </c>
      <c r="G211" s="673">
        <v>0</v>
      </c>
      <c r="H211" s="675">
        <v>44.076099999999997</v>
      </c>
      <c r="I211" s="672">
        <v>91.974649999999997</v>
      </c>
      <c r="J211" s="673">
        <v>91.974649999999997</v>
      </c>
      <c r="K211" s="676" t="s">
        <v>366</v>
      </c>
    </row>
    <row r="212" spans="1:11" ht="14.4" customHeight="1" thickBot="1" x14ac:dyDescent="0.35">
      <c r="A212" s="689" t="s">
        <v>557</v>
      </c>
      <c r="B212" s="667">
        <v>514.42035343718101</v>
      </c>
      <c r="C212" s="667">
        <v>542.17125999999996</v>
      </c>
      <c r="D212" s="668">
        <v>27.750906562819001</v>
      </c>
      <c r="E212" s="669">
        <v>1.053945973127</v>
      </c>
      <c r="F212" s="667">
        <v>0</v>
      </c>
      <c r="G212" s="668">
        <v>0</v>
      </c>
      <c r="H212" s="670">
        <v>44.076099999999997</v>
      </c>
      <c r="I212" s="667">
        <v>91.974649999999997</v>
      </c>
      <c r="J212" s="668">
        <v>91.974649999999997</v>
      </c>
      <c r="K212" s="678" t="s">
        <v>366</v>
      </c>
    </row>
    <row r="213" spans="1:11" ht="14.4" customHeight="1" thickBot="1" x14ac:dyDescent="0.35">
      <c r="A213" s="688" t="s">
        <v>558</v>
      </c>
      <c r="B213" s="672">
        <v>0</v>
      </c>
      <c r="C213" s="672">
        <v>7.2220000000000004</v>
      </c>
      <c r="D213" s="673">
        <v>7.2220000000000004</v>
      </c>
      <c r="E213" s="674" t="s">
        <v>366</v>
      </c>
      <c r="F213" s="672">
        <v>0</v>
      </c>
      <c r="G213" s="673">
        <v>0</v>
      </c>
      <c r="H213" s="675">
        <v>1.117</v>
      </c>
      <c r="I213" s="672">
        <v>1.117</v>
      </c>
      <c r="J213" s="673">
        <v>1.117</v>
      </c>
      <c r="K213" s="676" t="s">
        <v>366</v>
      </c>
    </row>
    <row r="214" spans="1:11" ht="14.4" customHeight="1" thickBot="1" x14ac:dyDescent="0.35">
      <c r="A214" s="689" t="s">
        <v>559</v>
      </c>
      <c r="B214" s="667">
        <v>0</v>
      </c>
      <c r="C214" s="667">
        <v>7.2220000000000004</v>
      </c>
      <c r="D214" s="668">
        <v>7.2220000000000004</v>
      </c>
      <c r="E214" s="677" t="s">
        <v>366</v>
      </c>
      <c r="F214" s="667">
        <v>0</v>
      </c>
      <c r="G214" s="668">
        <v>0</v>
      </c>
      <c r="H214" s="670">
        <v>1.117</v>
      </c>
      <c r="I214" s="667">
        <v>1.117</v>
      </c>
      <c r="J214" s="668">
        <v>1.117</v>
      </c>
      <c r="K214" s="678" t="s">
        <v>366</v>
      </c>
    </row>
    <row r="215" spans="1:11" ht="14.4" customHeight="1" thickBot="1" x14ac:dyDescent="0.35">
      <c r="A215" s="688" t="s">
        <v>560</v>
      </c>
      <c r="B215" s="672">
        <v>1149.1847238692801</v>
      </c>
      <c r="C215" s="672">
        <v>1099.5260000000001</v>
      </c>
      <c r="D215" s="673">
        <v>-49.658723869277999</v>
      </c>
      <c r="E215" s="679">
        <v>0.95678786635599999</v>
      </c>
      <c r="F215" s="672">
        <v>0</v>
      </c>
      <c r="G215" s="673">
        <v>0</v>
      </c>
      <c r="H215" s="675">
        <v>63.633940000000003</v>
      </c>
      <c r="I215" s="672">
        <v>130.36989</v>
      </c>
      <c r="J215" s="673">
        <v>130.36989</v>
      </c>
      <c r="K215" s="676" t="s">
        <v>366</v>
      </c>
    </row>
    <row r="216" spans="1:11" ht="14.4" customHeight="1" thickBot="1" x14ac:dyDescent="0.35">
      <c r="A216" s="689" t="s">
        <v>561</v>
      </c>
      <c r="B216" s="667">
        <v>1149.1847238692801</v>
      </c>
      <c r="C216" s="667">
        <v>1099.5260000000001</v>
      </c>
      <c r="D216" s="668">
        <v>-49.658723869277999</v>
      </c>
      <c r="E216" s="669">
        <v>0.95678786635599999</v>
      </c>
      <c r="F216" s="667">
        <v>0</v>
      </c>
      <c r="G216" s="668">
        <v>0</v>
      </c>
      <c r="H216" s="670">
        <v>63.633940000000003</v>
      </c>
      <c r="I216" s="667">
        <v>130.36989</v>
      </c>
      <c r="J216" s="668">
        <v>130.36989</v>
      </c>
      <c r="K216" s="678" t="s">
        <v>366</v>
      </c>
    </row>
    <row r="217" spans="1:11" ht="14.4" customHeight="1" thickBot="1" x14ac:dyDescent="0.35">
      <c r="A217" s="688" t="s">
        <v>562</v>
      </c>
      <c r="B217" s="672">
        <v>0</v>
      </c>
      <c r="C217" s="672">
        <v>255.34754000000001</v>
      </c>
      <c r="D217" s="673">
        <v>255.34754000000001</v>
      </c>
      <c r="E217" s="674" t="s">
        <v>366</v>
      </c>
      <c r="F217" s="672">
        <v>0</v>
      </c>
      <c r="G217" s="673">
        <v>0</v>
      </c>
      <c r="H217" s="675">
        <v>23.51961</v>
      </c>
      <c r="I217" s="672">
        <v>34.237389999999998</v>
      </c>
      <c r="J217" s="673">
        <v>34.237389999999998</v>
      </c>
      <c r="K217" s="676" t="s">
        <v>366</v>
      </c>
    </row>
    <row r="218" spans="1:11" ht="14.4" customHeight="1" thickBot="1" x14ac:dyDescent="0.35">
      <c r="A218" s="689" t="s">
        <v>563</v>
      </c>
      <c r="B218" s="667">
        <v>0</v>
      </c>
      <c r="C218" s="667">
        <v>255.34754000000001</v>
      </c>
      <c r="D218" s="668">
        <v>255.34754000000001</v>
      </c>
      <c r="E218" s="677" t="s">
        <v>366</v>
      </c>
      <c r="F218" s="667">
        <v>0</v>
      </c>
      <c r="G218" s="668">
        <v>0</v>
      </c>
      <c r="H218" s="670">
        <v>23.51961</v>
      </c>
      <c r="I218" s="667">
        <v>34.237389999999998</v>
      </c>
      <c r="J218" s="668">
        <v>34.237389999999998</v>
      </c>
      <c r="K218" s="678" t="s">
        <v>366</v>
      </c>
    </row>
    <row r="219" spans="1:11" ht="14.4" customHeight="1" thickBot="1" x14ac:dyDescent="0.35">
      <c r="A219" s="688" t="s">
        <v>564</v>
      </c>
      <c r="B219" s="672">
        <v>2970.2205940553399</v>
      </c>
      <c r="C219" s="672">
        <v>3039.8214600000001</v>
      </c>
      <c r="D219" s="673">
        <v>69.600865944662999</v>
      </c>
      <c r="E219" s="679">
        <v>1.0234328945410001</v>
      </c>
      <c r="F219" s="672">
        <v>0</v>
      </c>
      <c r="G219" s="673">
        <v>0</v>
      </c>
      <c r="H219" s="675">
        <v>225.99638999999999</v>
      </c>
      <c r="I219" s="672">
        <v>463.49488000000002</v>
      </c>
      <c r="J219" s="673">
        <v>463.49488000000002</v>
      </c>
      <c r="K219" s="676" t="s">
        <v>366</v>
      </c>
    </row>
    <row r="220" spans="1:11" ht="14.4" customHeight="1" thickBot="1" x14ac:dyDescent="0.35">
      <c r="A220" s="689" t="s">
        <v>565</v>
      </c>
      <c r="B220" s="667">
        <v>2970.2205940553399</v>
      </c>
      <c r="C220" s="667">
        <v>3039.8214600000001</v>
      </c>
      <c r="D220" s="668">
        <v>69.600865944662999</v>
      </c>
      <c r="E220" s="669">
        <v>1.0234328945410001</v>
      </c>
      <c r="F220" s="667">
        <v>0</v>
      </c>
      <c r="G220" s="668">
        <v>0</v>
      </c>
      <c r="H220" s="670">
        <v>225.99638999999999</v>
      </c>
      <c r="I220" s="667">
        <v>463.49488000000002</v>
      </c>
      <c r="J220" s="668">
        <v>463.49488000000002</v>
      </c>
      <c r="K220" s="678" t="s">
        <v>366</v>
      </c>
    </row>
    <row r="221" spans="1:11" ht="14.4" customHeight="1" thickBot="1" x14ac:dyDescent="0.35">
      <c r="A221" s="693"/>
      <c r="B221" s="667">
        <v>-12356.9574744741</v>
      </c>
      <c r="C221" s="667">
        <v>-14672.85079</v>
      </c>
      <c r="D221" s="668">
        <v>-2315.8933155259301</v>
      </c>
      <c r="E221" s="669">
        <v>1.187416143521</v>
      </c>
      <c r="F221" s="667">
        <v>-8511.3375300922598</v>
      </c>
      <c r="G221" s="668">
        <v>-1418.55625501538</v>
      </c>
      <c r="H221" s="670">
        <v>-1562.3964800000001</v>
      </c>
      <c r="I221" s="667">
        <v>-3037.0775100000001</v>
      </c>
      <c r="J221" s="668">
        <v>-1618.5212549846201</v>
      </c>
      <c r="K221" s="671">
        <v>0.35682729057099999</v>
      </c>
    </row>
    <row r="222" spans="1:11" ht="14.4" customHeight="1" thickBot="1" x14ac:dyDescent="0.35">
      <c r="A222" s="694" t="s">
        <v>66</v>
      </c>
      <c r="B222" s="681">
        <v>-12356.9574744741</v>
      </c>
      <c r="C222" s="681">
        <v>-14672.85079</v>
      </c>
      <c r="D222" s="682">
        <v>-2315.8933155259301</v>
      </c>
      <c r="E222" s="683">
        <v>-1.0806118016090001</v>
      </c>
      <c r="F222" s="681">
        <v>-8511.3375300922598</v>
      </c>
      <c r="G222" s="682">
        <v>-1418.55625501538</v>
      </c>
      <c r="H222" s="681">
        <v>-1562.3964800000001</v>
      </c>
      <c r="I222" s="681">
        <v>-3037.0775100000001</v>
      </c>
      <c r="J222" s="682">
        <v>-1618.5212549846201</v>
      </c>
      <c r="K222" s="684">
        <v>0.35682729057099999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8" t="s">
        <v>176</v>
      </c>
      <c r="B1" s="549"/>
      <c r="C1" s="549"/>
      <c r="D1" s="549"/>
      <c r="E1" s="549"/>
      <c r="F1" s="549"/>
      <c r="G1" s="519"/>
      <c r="H1" s="550"/>
      <c r="I1" s="550"/>
    </row>
    <row r="2" spans="1:10" ht="14.4" customHeight="1" thickBot="1" x14ac:dyDescent="0.35">
      <c r="A2" s="374" t="s">
        <v>353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504">
        <v>2015</v>
      </c>
      <c r="D3" s="435">
        <v>2016</v>
      </c>
      <c r="E3" s="11"/>
      <c r="F3" s="527">
        <v>2017</v>
      </c>
      <c r="G3" s="545"/>
      <c r="H3" s="545"/>
      <c r="I3" s="528"/>
    </row>
    <row r="4" spans="1:10" ht="14.4" customHeight="1" thickBot="1" x14ac:dyDescent="0.35">
      <c r="A4" s="439" t="s">
        <v>0</v>
      </c>
      <c r="B4" s="440" t="s">
        <v>279</v>
      </c>
      <c r="C4" s="546" t="s">
        <v>94</v>
      </c>
      <c r="D4" s="547"/>
      <c r="E4" s="441"/>
      <c r="F4" s="436" t="s">
        <v>94</v>
      </c>
      <c r="G4" s="437" t="s">
        <v>95</v>
      </c>
      <c r="H4" s="437" t="s">
        <v>69</v>
      </c>
      <c r="I4" s="438" t="s">
        <v>96</v>
      </c>
    </row>
    <row r="5" spans="1:10" ht="14.4" customHeight="1" x14ac:dyDescent="0.3">
      <c r="A5" s="695" t="s">
        <v>566</v>
      </c>
      <c r="B5" s="696" t="s">
        <v>567</v>
      </c>
      <c r="C5" s="697" t="s">
        <v>568</v>
      </c>
      <c r="D5" s="697" t="s">
        <v>568</v>
      </c>
      <c r="E5" s="697"/>
      <c r="F5" s="697" t="s">
        <v>568</v>
      </c>
      <c r="G5" s="697" t="s">
        <v>568</v>
      </c>
      <c r="H5" s="697" t="s">
        <v>568</v>
      </c>
      <c r="I5" s="698" t="s">
        <v>568</v>
      </c>
      <c r="J5" s="699" t="s">
        <v>74</v>
      </c>
    </row>
    <row r="6" spans="1:10" ht="14.4" customHeight="1" x14ac:dyDescent="0.3">
      <c r="A6" s="695" t="s">
        <v>566</v>
      </c>
      <c r="B6" s="696" t="s">
        <v>362</v>
      </c>
      <c r="C6" s="697">
        <v>90.696240000000003</v>
      </c>
      <c r="D6" s="697">
        <v>96.658180000000002</v>
      </c>
      <c r="E6" s="697"/>
      <c r="F6" s="697">
        <v>88.872790000000009</v>
      </c>
      <c r="G6" s="697">
        <v>169</v>
      </c>
      <c r="H6" s="697">
        <v>-80.127209999999991</v>
      </c>
      <c r="I6" s="698">
        <v>0.5258744970414202</v>
      </c>
      <c r="J6" s="699" t="s">
        <v>1</v>
      </c>
    </row>
    <row r="7" spans="1:10" ht="14.4" customHeight="1" x14ac:dyDescent="0.3">
      <c r="A7" s="695" t="s">
        <v>566</v>
      </c>
      <c r="B7" s="696" t="s">
        <v>363</v>
      </c>
      <c r="C7" s="697">
        <v>0</v>
      </c>
      <c r="D7" s="697">
        <v>8.9151699999999998</v>
      </c>
      <c r="E7" s="697"/>
      <c r="F7" s="697">
        <v>0</v>
      </c>
      <c r="G7" s="697">
        <v>5</v>
      </c>
      <c r="H7" s="697">
        <v>-5</v>
      </c>
      <c r="I7" s="698">
        <v>0</v>
      </c>
      <c r="J7" s="699" t="s">
        <v>1</v>
      </c>
    </row>
    <row r="8" spans="1:10" ht="14.4" customHeight="1" x14ac:dyDescent="0.3">
      <c r="A8" s="695" t="s">
        <v>566</v>
      </c>
      <c r="B8" s="696" t="s">
        <v>364</v>
      </c>
      <c r="C8" s="697">
        <v>6.1408400000000007</v>
      </c>
      <c r="D8" s="697">
        <v>11.298069999999999</v>
      </c>
      <c r="E8" s="697"/>
      <c r="F8" s="697">
        <v>3.0991499999999998</v>
      </c>
      <c r="G8" s="697">
        <v>11.666666666666666</v>
      </c>
      <c r="H8" s="697">
        <v>-8.5675166666666662</v>
      </c>
      <c r="I8" s="698">
        <v>0.26564142857142858</v>
      </c>
      <c r="J8" s="699" t="s">
        <v>1</v>
      </c>
    </row>
    <row r="9" spans="1:10" ht="14.4" customHeight="1" x14ac:dyDescent="0.3">
      <c r="A9" s="695" t="s">
        <v>566</v>
      </c>
      <c r="B9" s="696" t="s">
        <v>365</v>
      </c>
      <c r="C9" s="697" t="s">
        <v>568</v>
      </c>
      <c r="D9" s="697">
        <v>7.6548600000000002</v>
      </c>
      <c r="E9" s="697"/>
      <c r="F9" s="697">
        <v>0</v>
      </c>
      <c r="G9" s="697">
        <v>1.6666666666666667</v>
      </c>
      <c r="H9" s="697">
        <v>-1.6666666666666667</v>
      </c>
      <c r="I9" s="698">
        <v>0</v>
      </c>
      <c r="J9" s="699" t="s">
        <v>1</v>
      </c>
    </row>
    <row r="10" spans="1:10" ht="14.4" customHeight="1" x14ac:dyDescent="0.3">
      <c r="A10" s="695" t="s">
        <v>566</v>
      </c>
      <c r="B10" s="696" t="s">
        <v>367</v>
      </c>
      <c r="C10" s="697">
        <v>0</v>
      </c>
      <c r="D10" s="697">
        <v>0</v>
      </c>
      <c r="E10" s="697"/>
      <c r="F10" s="697" t="s">
        <v>568</v>
      </c>
      <c r="G10" s="697" t="s">
        <v>568</v>
      </c>
      <c r="H10" s="697" t="s">
        <v>568</v>
      </c>
      <c r="I10" s="698" t="s">
        <v>568</v>
      </c>
      <c r="J10" s="699" t="s">
        <v>1</v>
      </c>
    </row>
    <row r="11" spans="1:10" ht="14.4" customHeight="1" x14ac:dyDescent="0.3">
      <c r="A11" s="695" t="s">
        <v>566</v>
      </c>
      <c r="B11" s="696" t="s">
        <v>368</v>
      </c>
      <c r="C11" s="697">
        <v>0</v>
      </c>
      <c r="D11" s="697">
        <v>197.32512</v>
      </c>
      <c r="E11" s="697"/>
      <c r="F11" s="697">
        <v>0</v>
      </c>
      <c r="G11" s="697">
        <v>74.166666666666671</v>
      </c>
      <c r="H11" s="697">
        <v>-74.166666666666671</v>
      </c>
      <c r="I11" s="698">
        <v>0</v>
      </c>
      <c r="J11" s="699" t="s">
        <v>1</v>
      </c>
    </row>
    <row r="12" spans="1:10" ht="14.4" customHeight="1" x14ac:dyDescent="0.3">
      <c r="A12" s="695" t="s">
        <v>566</v>
      </c>
      <c r="B12" s="696" t="s">
        <v>369</v>
      </c>
      <c r="C12" s="697">
        <v>17.042349999999999</v>
      </c>
      <c r="D12" s="697">
        <v>34.149469999999994</v>
      </c>
      <c r="E12" s="697"/>
      <c r="F12" s="697">
        <v>27.847660000000001</v>
      </c>
      <c r="G12" s="697">
        <v>46.666666666666337</v>
      </c>
      <c r="H12" s="697">
        <v>-18.819006666666336</v>
      </c>
      <c r="I12" s="698">
        <v>0.5967355714285757</v>
      </c>
      <c r="J12" s="699" t="s">
        <v>1</v>
      </c>
    </row>
    <row r="13" spans="1:10" ht="14.4" customHeight="1" x14ac:dyDescent="0.3">
      <c r="A13" s="695" t="s">
        <v>566</v>
      </c>
      <c r="B13" s="696" t="s">
        <v>370</v>
      </c>
      <c r="C13" s="697">
        <v>60.0092</v>
      </c>
      <c r="D13" s="697">
        <v>25.961729999999999</v>
      </c>
      <c r="E13" s="697"/>
      <c r="F13" s="697">
        <v>0.627</v>
      </c>
      <c r="G13" s="697">
        <v>23.333333333333332</v>
      </c>
      <c r="H13" s="697">
        <v>-22.706333333333333</v>
      </c>
      <c r="I13" s="698">
        <v>2.6871428571428574E-2</v>
      </c>
      <c r="J13" s="699" t="s">
        <v>1</v>
      </c>
    </row>
    <row r="14" spans="1:10" ht="14.4" customHeight="1" x14ac:dyDescent="0.3">
      <c r="A14" s="695" t="s">
        <v>566</v>
      </c>
      <c r="B14" s="696" t="s">
        <v>371</v>
      </c>
      <c r="C14" s="697">
        <v>18.14537</v>
      </c>
      <c r="D14" s="697">
        <v>20.028750000000002</v>
      </c>
      <c r="E14" s="697"/>
      <c r="F14" s="697">
        <v>19.365690000000001</v>
      </c>
      <c r="G14" s="697">
        <v>15.833333333333165</v>
      </c>
      <c r="H14" s="697">
        <v>3.5323566666668356</v>
      </c>
      <c r="I14" s="698">
        <v>1.2230962105263288</v>
      </c>
      <c r="J14" s="699" t="s">
        <v>1</v>
      </c>
    </row>
    <row r="15" spans="1:10" ht="14.4" customHeight="1" x14ac:dyDescent="0.3">
      <c r="A15" s="695" t="s">
        <v>566</v>
      </c>
      <c r="B15" s="696" t="s">
        <v>569</v>
      </c>
      <c r="C15" s="697">
        <v>192.03399999999999</v>
      </c>
      <c r="D15" s="697">
        <v>401.99135000000001</v>
      </c>
      <c r="E15" s="697"/>
      <c r="F15" s="697">
        <v>139.81229000000002</v>
      </c>
      <c r="G15" s="697">
        <v>347.3333333333328</v>
      </c>
      <c r="H15" s="697">
        <v>-207.52104333333278</v>
      </c>
      <c r="I15" s="698">
        <v>0.40253058541266862</v>
      </c>
      <c r="J15" s="699" t="s">
        <v>570</v>
      </c>
    </row>
    <row r="17" spans="1:10" ht="14.4" customHeight="1" x14ac:dyDescent="0.3">
      <c r="A17" s="695" t="s">
        <v>566</v>
      </c>
      <c r="B17" s="696" t="s">
        <v>567</v>
      </c>
      <c r="C17" s="697" t="s">
        <v>568</v>
      </c>
      <c r="D17" s="697" t="s">
        <v>568</v>
      </c>
      <c r="E17" s="697"/>
      <c r="F17" s="697" t="s">
        <v>568</v>
      </c>
      <c r="G17" s="697" t="s">
        <v>568</v>
      </c>
      <c r="H17" s="697" t="s">
        <v>568</v>
      </c>
      <c r="I17" s="698" t="s">
        <v>568</v>
      </c>
      <c r="J17" s="699" t="s">
        <v>74</v>
      </c>
    </row>
    <row r="18" spans="1:10" ht="14.4" customHeight="1" x14ac:dyDescent="0.3">
      <c r="A18" s="695" t="s">
        <v>571</v>
      </c>
      <c r="B18" s="696" t="s">
        <v>572</v>
      </c>
      <c r="C18" s="697" t="s">
        <v>568</v>
      </c>
      <c r="D18" s="697" t="s">
        <v>568</v>
      </c>
      <c r="E18" s="697"/>
      <c r="F18" s="697" t="s">
        <v>568</v>
      </c>
      <c r="G18" s="697" t="s">
        <v>568</v>
      </c>
      <c r="H18" s="697" t="s">
        <v>568</v>
      </c>
      <c r="I18" s="698" t="s">
        <v>568</v>
      </c>
      <c r="J18" s="699" t="s">
        <v>0</v>
      </c>
    </row>
    <row r="19" spans="1:10" ht="14.4" customHeight="1" x14ac:dyDescent="0.3">
      <c r="A19" s="695" t="s">
        <v>571</v>
      </c>
      <c r="B19" s="696" t="s">
        <v>362</v>
      </c>
      <c r="C19" s="697">
        <v>24.937820000000002</v>
      </c>
      <c r="D19" s="697">
        <v>36.639859999999999</v>
      </c>
      <c r="E19" s="697"/>
      <c r="F19" s="697">
        <v>34.10051</v>
      </c>
      <c r="G19" s="697">
        <v>42.945146690219666</v>
      </c>
      <c r="H19" s="697">
        <v>-8.8446366902196658</v>
      </c>
      <c r="I19" s="698">
        <v>0.79404805031824599</v>
      </c>
      <c r="J19" s="699" t="s">
        <v>1</v>
      </c>
    </row>
    <row r="20" spans="1:10" ht="14.4" customHeight="1" x14ac:dyDescent="0.3">
      <c r="A20" s="695" t="s">
        <v>571</v>
      </c>
      <c r="B20" s="696" t="s">
        <v>363</v>
      </c>
      <c r="C20" s="697">
        <v>0</v>
      </c>
      <c r="D20" s="697">
        <v>8.9151699999999998</v>
      </c>
      <c r="E20" s="697"/>
      <c r="F20" s="697">
        <v>0</v>
      </c>
      <c r="G20" s="697">
        <v>5</v>
      </c>
      <c r="H20" s="697">
        <v>-5</v>
      </c>
      <c r="I20" s="698">
        <v>0</v>
      </c>
      <c r="J20" s="699" t="s">
        <v>1</v>
      </c>
    </row>
    <row r="21" spans="1:10" ht="14.4" customHeight="1" x14ac:dyDescent="0.3">
      <c r="A21" s="695" t="s">
        <v>571</v>
      </c>
      <c r="B21" s="696" t="s">
        <v>364</v>
      </c>
      <c r="C21" s="697">
        <v>6.1408400000000007</v>
      </c>
      <c r="D21" s="697">
        <v>11.298069999999999</v>
      </c>
      <c r="E21" s="697"/>
      <c r="F21" s="697">
        <v>3.0991499999999998</v>
      </c>
      <c r="G21" s="697">
        <v>11.666666666666666</v>
      </c>
      <c r="H21" s="697">
        <v>-8.5675166666666662</v>
      </c>
      <c r="I21" s="698">
        <v>0.26564142857142858</v>
      </c>
      <c r="J21" s="699" t="s">
        <v>1</v>
      </c>
    </row>
    <row r="22" spans="1:10" ht="14.4" customHeight="1" x14ac:dyDescent="0.3">
      <c r="A22" s="695" t="s">
        <v>571</v>
      </c>
      <c r="B22" s="696" t="s">
        <v>365</v>
      </c>
      <c r="C22" s="697" t="s">
        <v>568</v>
      </c>
      <c r="D22" s="697">
        <v>7.6548600000000002</v>
      </c>
      <c r="E22" s="697"/>
      <c r="F22" s="697">
        <v>0</v>
      </c>
      <c r="G22" s="697">
        <v>1.6666666666666667</v>
      </c>
      <c r="H22" s="697">
        <v>-1.6666666666666667</v>
      </c>
      <c r="I22" s="698">
        <v>0</v>
      </c>
      <c r="J22" s="699" t="s">
        <v>1</v>
      </c>
    </row>
    <row r="23" spans="1:10" ht="14.4" customHeight="1" x14ac:dyDescent="0.3">
      <c r="A23" s="695" t="s">
        <v>571</v>
      </c>
      <c r="B23" s="696" t="s">
        <v>367</v>
      </c>
      <c r="C23" s="697">
        <v>0</v>
      </c>
      <c r="D23" s="697">
        <v>0</v>
      </c>
      <c r="E23" s="697"/>
      <c r="F23" s="697" t="s">
        <v>568</v>
      </c>
      <c r="G23" s="697" t="s">
        <v>568</v>
      </c>
      <c r="H23" s="697" t="s">
        <v>568</v>
      </c>
      <c r="I23" s="698" t="s">
        <v>568</v>
      </c>
      <c r="J23" s="699" t="s">
        <v>1</v>
      </c>
    </row>
    <row r="24" spans="1:10" ht="14.4" customHeight="1" x14ac:dyDescent="0.3">
      <c r="A24" s="695" t="s">
        <v>571</v>
      </c>
      <c r="B24" s="696" t="s">
        <v>368</v>
      </c>
      <c r="C24" s="697">
        <v>0</v>
      </c>
      <c r="D24" s="697">
        <v>197.32512</v>
      </c>
      <c r="E24" s="697"/>
      <c r="F24" s="697">
        <v>0</v>
      </c>
      <c r="G24" s="697">
        <v>74.166666666666671</v>
      </c>
      <c r="H24" s="697">
        <v>-74.166666666666671</v>
      </c>
      <c r="I24" s="698">
        <v>0</v>
      </c>
      <c r="J24" s="699" t="s">
        <v>1</v>
      </c>
    </row>
    <row r="25" spans="1:10" ht="14.4" customHeight="1" x14ac:dyDescent="0.3">
      <c r="A25" s="695" t="s">
        <v>571</v>
      </c>
      <c r="B25" s="696" t="s">
        <v>369</v>
      </c>
      <c r="C25" s="697">
        <v>16.139589999999998</v>
      </c>
      <c r="D25" s="697">
        <v>34.149469999999994</v>
      </c>
      <c r="E25" s="697"/>
      <c r="F25" s="697">
        <v>27.5137</v>
      </c>
      <c r="G25" s="697">
        <v>46.207763332986836</v>
      </c>
      <c r="H25" s="697">
        <v>-18.694063332986836</v>
      </c>
      <c r="I25" s="698">
        <v>0.5954345766906769</v>
      </c>
      <c r="J25" s="699" t="s">
        <v>1</v>
      </c>
    </row>
    <row r="26" spans="1:10" ht="14.4" customHeight="1" x14ac:dyDescent="0.3">
      <c r="A26" s="695" t="s">
        <v>571</v>
      </c>
      <c r="B26" s="696" t="s">
        <v>370</v>
      </c>
      <c r="C26" s="697">
        <v>60.0092</v>
      </c>
      <c r="D26" s="697">
        <v>25.961729999999999</v>
      </c>
      <c r="E26" s="697"/>
      <c r="F26" s="697">
        <v>0.627</v>
      </c>
      <c r="G26" s="697">
        <v>23.333333333333332</v>
      </c>
      <c r="H26" s="697">
        <v>-22.706333333333333</v>
      </c>
      <c r="I26" s="698">
        <v>2.6871428571428574E-2</v>
      </c>
      <c r="J26" s="699" t="s">
        <v>1</v>
      </c>
    </row>
    <row r="27" spans="1:10" ht="14.4" customHeight="1" x14ac:dyDescent="0.3">
      <c r="A27" s="695" t="s">
        <v>571</v>
      </c>
      <c r="B27" s="696" t="s">
        <v>371</v>
      </c>
      <c r="C27" s="697">
        <v>0</v>
      </c>
      <c r="D27" s="697">
        <v>0</v>
      </c>
      <c r="E27" s="697"/>
      <c r="F27" s="697" t="s">
        <v>568</v>
      </c>
      <c r="G27" s="697" t="s">
        <v>568</v>
      </c>
      <c r="H27" s="697" t="s">
        <v>568</v>
      </c>
      <c r="I27" s="698" t="s">
        <v>568</v>
      </c>
      <c r="J27" s="699" t="s">
        <v>1</v>
      </c>
    </row>
    <row r="28" spans="1:10" ht="14.4" customHeight="1" x14ac:dyDescent="0.3">
      <c r="A28" s="695" t="s">
        <v>571</v>
      </c>
      <c r="B28" s="696" t="s">
        <v>573</v>
      </c>
      <c r="C28" s="697">
        <v>107.22745</v>
      </c>
      <c r="D28" s="697">
        <v>321.94427999999999</v>
      </c>
      <c r="E28" s="697"/>
      <c r="F28" s="697">
        <v>65.34035999999999</v>
      </c>
      <c r="G28" s="697">
        <v>204.98624335653986</v>
      </c>
      <c r="H28" s="697">
        <v>-139.64588335653985</v>
      </c>
      <c r="I28" s="698">
        <v>0.31875485364328171</v>
      </c>
      <c r="J28" s="699" t="s">
        <v>574</v>
      </c>
    </row>
    <row r="29" spans="1:10" ht="14.4" customHeight="1" x14ac:dyDescent="0.3">
      <c r="A29" s="695" t="s">
        <v>568</v>
      </c>
      <c r="B29" s="696" t="s">
        <v>568</v>
      </c>
      <c r="C29" s="697" t="s">
        <v>568</v>
      </c>
      <c r="D29" s="697" t="s">
        <v>568</v>
      </c>
      <c r="E29" s="697"/>
      <c r="F29" s="697" t="s">
        <v>568</v>
      </c>
      <c r="G29" s="697" t="s">
        <v>568</v>
      </c>
      <c r="H29" s="697" t="s">
        <v>568</v>
      </c>
      <c r="I29" s="698" t="s">
        <v>568</v>
      </c>
      <c r="J29" s="699" t="s">
        <v>575</v>
      </c>
    </row>
    <row r="30" spans="1:10" ht="14.4" customHeight="1" x14ac:dyDescent="0.3">
      <c r="A30" s="695" t="s">
        <v>576</v>
      </c>
      <c r="B30" s="696" t="s">
        <v>577</v>
      </c>
      <c r="C30" s="697" t="s">
        <v>568</v>
      </c>
      <c r="D30" s="697" t="s">
        <v>568</v>
      </c>
      <c r="E30" s="697"/>
      <c r="F30" s="697" t="s">
        <v>568</v>
      </c>
      <c r="G30" s="697" t="s">
        <v>568</v>
      </c>
      <c r="H30" s="697" t="s">
        <v>568</v>
      </c>
      <c r="I30" s="698" t="s">
        <v>568</v>
      </c>
      <c r="J30" s="699" t="s">
        <v>0</v>
      </c>
    </row>
    <row r="31" spans="1:10" ht="14.4" customHeight="1" x14ac:dyDescent="0.3">
      <c r="A31" s="695" t="s">
        <v>576</v>
      </c>
      <c r="B31" s="696" t="s">
        <v>362</v>
      </c>
      <c r="C31" s="697">
        <v>28.731780000000001</v>
      </c>
      <c r="D31" s="697">
        <v>21.015999999999998</v>
      </c>
      <c r="E31" s="697"/>
      <c r="F31" s="697">
        <v>19.327240000000003</v>
      </c>
      <c r="G31" s="697">
        <v>34.616160213774499</v>
      </c>
      <c r="H31" s="697">
        <v>-15.288920213774496</v>
      </c>
      <c r="I31" s="698">
        <v>0.55832997884927993</v>
      </c>
      <c r="J31" s="699" t="s">
        <v>1</v>
      </c>
    </row>
    <row r="32" spans="1:10" ht="14.4" customHeight="1" x14ac:dyDescent="0.3">
      <c r="A32" s="695" t="s">
        <v>576</v>
      </c>
      <c r="B32" s="696" t="s">
        <v>369</v>
      </c>
      <c r="C32" s="697">
        <v>0.48169000000000001</v>
      </c>
      <c r="D32" s="697">
        <v>0</v>
      </c>
      <c r="E32" s="697"/>
      <c r="F32" s="697">
        <v>0</v>
      </c>
      <c r="G32" s="697">
        <v>0.19476093617800003</v>
      </c>
      <c r="H32" s="697">
        <v>-0.19476093617800003</v>
      </c>
      <c r="I32" s="698">
        <v>0</v>
      </c>
      <c r="J32" s="699" t="s">
        <v>1</v>
      </c>
    </row>
    <row r="33" spans="1:10" ht="14.4" customHeight="1" x14ac:dyDescent="0.3">
      <c r="A33" s="695" t="s">
        <v>576</v>
      </c>
      <c r="B33" s="696" t="s">
        <v>371</v>
      </c>
      <c r="C33" s="697">
        <v>0</v>
      </c>
      <c r="D33" s="697">
        <v>0</v>
      </c>
      <c r="E33" s="697"/>
      <c r="F33" s="697" t="s">
        <v>568</v>
      </c>
      <c r="G33" s="697" t="s">
        <v>568</v>
      </c>
      <c r="H33" s="697" t="s">
        <v>568</v>
      </c>
      <c r="I33" s="698" t="s">
        <v>568</v>
      </c>
      <c r="J33" s="699" t="s">
        <v>1</v>
      </c>
    </row>
    <row r="34" spans="1:10" ht="14.4" customHeight="1" x14ac:dyDescent="0.3">
      <c r="A34" s="695" t="s">
        <v>576</v>
      </c>
      <c r="B34" s="696" t="s">
        <v>578</v>
      </c>
      <c r="C34" s="697">
        <v>29.213470000000001</v>
      </c>
      <c r="D34" s="697">
        <v>21.015999999999998</v>
      </c>
      <c r="E34" s="697"/>
      <c r="F34" s="697">
        <v>19.327240000000003</v>
      </c>
      <c r="G34" s="697">
        <v>34.810921149952499</v>
      </c>
      <c r="H34" s="697">
        <v>-15.483681149952496</v>
      </c>
      <c r="I34" s="698">
        <v>0.55520622154022992</v>
      </c>
      <c r="J34" s="699" t="s">
        <v>574</v>
      </c>
    </row>
    <row r="35" spans="1:10" ht="14.4" customHeight="1" x14ac:dyDescent="0.3">
      <c r="A35" s="695" t="s">
        <v>568</v>
      </c>
      <c r="B35" s="696" t="s">
        <v>568</v>
      </c>
      <c r="C35" s="697" t="s">
        <v>568</v>
      </c>
      <c r="D35" s="697" t="s">
        <v>568</v>
      </c>
      <c r="E35" s="697"/>
      <c r="F35" s="697" t="s">
        <v>568</v>
      </c>
      <c r="G35" s="697" t="s">
        <v>568</v>
      </c>
      <c r="H35" s="697" t="s">
        <v>568</v>
      </c>
      <c r="I35" s="698" t="s">
        <v>568</v>
      </c>
      <c r="J35" s="699" t="s">
        <v>575</v>
      </c>
    </row>
    <row r="36" spans="1:10" ht="14.4" customHeight="1" x14ac:dyDescent="0.3">
      <c r="A36" s="695" t="s">
        <v>579</v>
      </c>
      <c r="B36" s="696" t="s">
        <v>580</v>
      </c>
      <c r="C36" s="697" t="s">
        <v>568</v>
      </c>
      <c r="D36" s="697" t="s">
        <v>568</v>
      </c>
      <c r="E36" s="697"/>
      <c r="F36" s="697" t="s">
        <v>568</v>
      </c>
      <c r="G36" s="697" t="s">
        <v>568</v>
      </c>
      <c r="H36" s="697" t="s">
        <v>568</v>
      </c>
      <c r="I36" s="698" t="s">
        <v>568</v>
      </c>
      <c r="J36" s="699" t="s">
        <v>0</v>
      </c>
    </row>
    <row r="37" spans="1:10" ht="14.4" customHeight="1" x14ac:dyDescent="0.3">
      <c r="A37" s="695" t="s">
        <v>579</v>
      </c>
      <c r="B37" s="696" t="s">
        <v>362</v>
      </c>
      <c r="C37" s="697">
        <v>25.04147</v>
      </c>
      <c r="D37" s="697">
        <v>20.679400000000001</v>
      </c>
      <c r="E37" s="697"/>
      <c r="F37" s="697">
        <v>13.263490000000001</v>
      </c>
      <c r="G37" s="697">
        <v>37.547177459071669</v>
      </c>
      <c r="H37" s="697">
        <v>-24.283687459071668</v>
      </c>
      <c r="I37" s="698">
        <v>0.35324865669218092</v>
      </c>
      <c r="J37" s="699" t="s">
        <v>1</v>
      </c>
    </row>
    <row r="38" spans="1:10" ht="14.4" customHeight="1" x14ac:dyDescent="0.3">
      <c r="A38" s="695" t="s">
        <v>579</v>
      </c>
      <c r="B38" s="696" t="s">
        <v>369</v>
      </c>
      <c r="C38" s="697">
        <v>0.33810000000000001</v>
      </c>
      <c r="D38" s="697">
        <v>0</v>
      </c>
      <c r="E38" s="697"/>
      <c r="F38" s="697">
        <v>0</v>
      </c>
      <c r="G38" s="697">
        <v>4.8553718905666669E-2</v>
      </c>
      <c r="H38" s="697">
        <v>-4.8553718905666669E-2</v>
      </c>
      <c r="I38" s="698">
        <v>0</v>
      </c>
      <c r="J38" s="699" t="s">
        <v>1</v>
      </c>
    </row>
    <row r="39" spans="1:10" ht="14.4" customHeight="1" x14ac:dyDescent="0.3">
      <c r="A39" s="695" t="s">
        <v>579</v>
      </c>
      <c r="B39" s="696" t="s">
        <v>371</v>
      </c>
      <c r="C39" s="697" t="s">
        <v>568</v>
      </c>
      <c r="D39" s="697">
        <v>0</v>
      </c>
      <c r="E39" s="697"/>
      <c r="F39" s="697">
        <v>0</v>
      </c>
      <c r="G39" s="697">
        <v>0.17305844193516665</v>
      </c>
      <c r="H39" s="697">
        <v>-0.17305844193516665</v>
      </c>
      <c r="I39" s="698">
        <v>0</v>
      </c>
      <c r="J39" s="699" t="s">
        <v>1</v>
      </c>
    </row>
    <row r="40" spans="1:10" ht="14.4" customHeight="1" x14ac:dyDescent="0.3">
      <c r="A40" s="695" t="s">
        <v>579</v>
      </c>
      <c r="B40" s="696" t="s">
        <v>581</v>
      </c>
      <c r="C40" s="697">
        <v>25.379570000000001</v>
      </c>
      <c r="D40" s="697">
        <v>20.679400000000001</v>
      </c>
      <c r="E40" s="697"/>
      <c r="F40" s="697">
        <v>13.263490000000001</v>
      </c>
      <c r="G40" s="697">
        <v>37.768789619912503</v>
      </c>
      <c r="H40" s="697">
        <v>-24.505299619912503</v>
      </c>
      <c r="I40" s="698">
        <v>0.35117593477253528</v>
      </c>
      <c r="J40" s="699" t="s">
        <v>574</v>
      </c>
    </row>
    <row r="41" spans="1:10" ht="14.4" customHeight="1" x14ac:dyDescent="0.3">
      <c r="A41" s="695" t="s">
        <v>568</v>
      </c>
      <c r="B41" s="696" t="s">
        <v>568</v>
      </c>
      <c r="C41" s="697" t="s">
        <v>568</v>
      </c>
      <c r="D41" s="697" t="s">
        <v>568</v>
      </c>
      <c r="E41" s="697"/>
      <c r="F41" s="697" t="s">
        <v>568</v>
      </c>
      <c r="G41" s="697" t="s">
        <v>568</v>
      </c>
      <c r="H41" s="697" t="s">
        <v>568</v>
      </c>
      <c r="I41" s="698" t="s">
        <v>568</v>
      </c>
      <c r="J41" s="699" t="s">
        <v>575</v>
      </c>
    </row>
    <row r="42" spans="1:10" ht="14.4" customHeight="1" x14ac:dyDescent="0.3">
      <c r="A42" s="695" t="s">
        <v>582</v>
      </c>
      <c r="B42" s="696" t="s">
        <v>583</v>
      </c>
      <c r="C42" s="697" t="s">
        <v>568</v>
      </c>
      <c r="D42" s="697" t="s">
        <v>568</v>
      </c>
      <c r="E42" s="697"/>
      <c r="F42" s="697" t="s">
        <v>568</v>
      </c>
      <c r="G42" s="697" t="s">
        <v>568</v>
      </c>
      <c r="H42" s="697" t="s">
        <v>568</v>
      </c>
      <c r="I42" s="698" t="s">
        <v>568</v>
      </c>
      <c r="J42" s="699" t="s">
        <v>0</v>
      </c>
    </row>
    <row r="43" spans="1:10" ht="14.4" customHeight="1" x14ac:dyDescent="0.3">
      <c r="A43" s="695" t="s">
        <v>582</v>
      </c>
      <c r="B43" s="696" t="s">
        <v>362</v>
      </c>
      <c r="C43" s="697">
        <v>11.98517</v>
      </c>
      <c r="D43" s="697">
        <v>18.32292</v>
      </c>
      <c r="E43" s="697"/>
      <c r="F43" s="697">
        <v>13.687580000000001</v>
      </c>
      <c r="G43" s="697">
        <v>20.558182303600834</v>
      </c>
      <c r="H43" s="697">
        <v>-6.8706023036008332</v>
      </c>
      <c r="I43" s="698">
        <v>0.66579718955029288</v>
      </c>
      <c r="J43" s="699" t="s">
        <v>1</v>
      </c>
    </row>
    <row r="44" spans="1:10" ht="14.4" customHeight="1" x14ac:dyDescent="0.3">
      <c r="A44" s="695" t="s">
        <v>582</v>
      </c>
      <c r="B44" s="696" t="s">
        <v>369</v>
      </c>
      <c r="C44" s="697">
        <v>8.2970000000000002E-2</v>
      </c>
      <c r="D44" s="697">
        <v>0</v>
      </c>
      <c r="E44" s="697"/>
      <c r="F44" s="697">
        <v>0</v>
      </c>
      <c r="G44" s="697">
        <v>0.12625317174299999</v>
      </c>
      <c r="H44" s="697">
        <v>-0.12625317174299999</v>
      </c>
      <c r="I44" s="698">
        <v>0</v>
      </c>
      <c r="J44" s="699" t="s">
        <v>1</v>
      </c>
    </row>
    <row r="45" spans="1:10" ht="14.4" customHeight="1" x14ac:dyDescent="0.3">
      <c r="A45" s="695" t="s">
        <v>582</v>
      </c>
      <c r="B45" s="696" t="s">
        <v>371</v>
      </c>
      <c r="C45" s="697">
        <v>18.14537</v>
      </c>
      <c r="D45" s="697">
        <v>20.028750000000002</v>
      </c>
      <c r="E45" s="697"/>
      <c r="F45" s="697">
        <v>19.365690000000001</v>
      </c>
      <c r="G45" s="697">
        <v>15.660274891397998</v>
      </c>
      <c r="H45" s="697">
        <v>3.7054151086020024</v>
      </c>
      <c r="I45" s="698">
        <v>1.2366123924578962</v>
      </c>
      <c r="J45" s="699" t="s">
        <v>1</v>
      </c>
    </row>
    <row r="46" spans="1:10" ht="14.4" customHeight="1" x14ac:dyDescent="0.3">
      <c r="A46" s="695" t="s">
        <v>582</v>
      </c>
      <c r="B46" s="696" t="s">
        <v>584</v>
      </c>
      <c r="C46" s="697">
        <v>30.213509999999999</v>
      </c>
      <c r="D46" s="697">
        <v>38.351669999999999</v>
      </c>
      <c r="E46" s="697"/>
      <c r="F46" s="697">
        <v>33.053269999999998</v>
      </c>
      <c r="G46" s="697">
        <v>36.344710366741829</v>
      </c>
      <c r="H46" s="697">
        <v>-3.2914403667418313</v>
      </c>
      <c r="I46" s="698">
        <v>0.90943825570408865</v>
      </c>
      <c r="J46" s="699" t="s">
        <v>574</v>
      </c>
    </row>
    <row r="47" spans="1:10" ht="14.4" customHeight="1" x14ac:dyDescent="0.3">
      <c r="A47" s="695" t="s">
        <v>568</v>
      </c>
      <c r="B47" s="696" t="s">
        <v>568</v>
      </c>
      <c r="C47" s="697" t="s">
        <v>568</v>
      </c>
      <c r="D47" s="697" t="s">
        <v>568</v>
      </c>
      <c r="E47" s="697"/>
      <c r="F47" s="697" t="s">
        <v>568</v>
      </c>
      <c r="G47" s="697" t="s">
        <v>568</v>
      </c>
      <c r="H47" s="697" t="s">
        <v>568</v>
      </c>
      <c r="I47" s="698" t="s">
        <v>568</v>
      </c>
      <c r="J47" s="699" t="s">
        <v>575</v>
      </c>
    </row>
    <row r="48" spans="1:10" ht="14.4" customHeight="1" x14ac:dyDescent="0.3">
      <c r="A48" s="695" t="s">
        <v>585</v>
      </c>
      <c r="B48" s="696" t="s">
        <v>586</v>
      </c>
      <c r="C48" s="697" t="s">
        <v>568</v>
      </c>
      <c r="D48" s="697" t="s">
        <v>568</v>
      </c>
      <c r="E48" s="697"/>
      <c r="F48" s="697" t="s">
        <v>568</v>
      </c>
      <c r="G48" s="697" t="s">
        <v>568</v>
      </c>
      <c r="H48" s="697" t="s">
        <v>568</v>
      </c>
      <c r="I48" s="698" t="s">
        <v>568</v>
      </c>
      <c r="J48" s="699" t="s">
        <v>0</v>
      </c>
    </row>
    <row r="49" spans="1:10" ht="14.4" customHeight="1" x14ac:dyDescent="0.3">
      <c r="A49" s="695" t="s">
        <v>585</v>
      </c>
      <c r="B49" s="696" t="s">
        <v>362</v>
      </c>
      <c r="C49" s="697" t="s">
        <v>568</v>
      </c>
      <c r="D49" s="697">
        <v>0</v>
      </c>
      <c r="E49" s="697"/>
      <c r="F49" s="697">
        <v>8.4939700000000009</v>
      </c>
      <c r="G49" s="697">
        <v>33.333333333333336</v>
      </c>
      <c r="H49" s="697">
        <v>-24.839363333333335</v>
      </c>
      <c r="I49" s="698">
        <v>0.25481910000000002</v>
      </c>
      <c r="J49" s="699" t="s">
        <v>1</v>
      </c>
    </row>
    <row r="50" spans="1:10" ht="14.4" customHeight="1" x14ac:dyDescent="0.3">
      <c r="A50" s="695" t="s">
        <v>585</v>
      </c>
      <c r="B50" s="696" t="s">
        <v>369</v>
      </c>
      <c r="C50" s="697" t="s">
        <v>568</v>
      </c>
      <c r="D50" s="697">
        <v>0</v>
      </c>
      <c r="E50" s="697"/>
      <c r="F50" s="697">
        <v>0.33395999999999998</v>
      </c>
      <c r="G50" s="697">
        <v>8.9335506852833327E-2</v>
      </c>
      <c r="H50" s="697">
        <v>0.24462449314716667</v>
      </c>
      <c r="I50" s="698">
        <v>3.7382672552599754</v>
      </c>
      <c r="J50" s="699" t="s">
        <v>1</v>
      </c>
    </row>
    <row r="51" spans="1:10" ht="14.4" customHeight="1" x14ac:dyDescent="0.3">
      <c r="A51" s="695" t="s">
        <v>585</v>
      </c>
      <c r="B51" s="696" t="s">
        <v>587</v>
      </c>
      <c r="C51" s="697" t="s">
        <v>568</v>
      </c>
      <c r="D51" s="697">
        <v>0</v>
      </c>
      <c r="E51" s="697"/>
      <c r="F51" s="697">
        <v>8.8279300000000003</v>
      </c>
      <c r="G51" s="697">
        <v>33.422668840186169</v>
      </c>
      <c r="H51" s="697">
        <v>-24.594738840186167</v>
      </c>
      <c r="I51" s="698">
        <v>0.26413001433881983</v>
      </c>
      <c r="J51" s="699" t="s">
        <v>574</v>
      </c>
    </row>
    <row r="52" spans="1:10" ht="14.4" customHeight="1" x14ac:dyDescent="0.3">
      <c r="A52" s="695" t="s">
        <v>568</v>
      </c>
      <c r="B52" s="696" t="s">
        <v>568</v>
      </c>
      <c r="C52" s="697" t="s">
        <v>568</v>
      </c>
      <c r="D52" s="697" t="s">
        <v>568</v>
      </c>
      <c r="E52" s="697"/>
      <c r="F52" s="697" t="s">
        <v>568</v>
      </c>
      <c r="G52" s="697" t="s">
        <v>568</v>
      </c>
      <c r="H52" s="697" t="s">
        <v>568</v>
      </c>
      <c r="I52" s="698" t="s">
        <v>568</v>
      </c>
      <c r="J52" s="699" t="s">
        <v>575</v>
      </c>
    </row>
    <row r="53" spans="1:10" ht="14.4" customHeight="1" x14ac:dyDescent="0.3">
      <c r="A53" s="695" t="s">
        <v>566</v>
      </c>
      <c r="B53" s="696" t="s">
        <v>569</v>
      </c>
      <c r="C53" s="697">
        <v>192.03399999999999</v>
      </c>
      <c r="D53" s="697">
        <v>401.99135000000001</v>
      </c>
      <c r="E53" s="697"/>
      <c r="F53" s="697">
        <v>139.81228999999996</v>
      </c>
      <c r="G53" s="697">
        <v>347.3333333333328</v>
      </c>
      <c r="H53" s="697">
        <v>-207.52104333333284</v>
      </c>
      <c r="I53" s="698">
        <v>0.40253058541266845</v>
      </c>
      <c r="J53" s="699" t="s">
        <v>570</v>
      </c>
    </row>
  </sheetData>
  <mergeCells count="3">
    <mergeCell ref="F3:I3"/>
    <mergeCell ref="C4:D4"/>
    <mergeCell ref="A1:I1"/>
  </mergeCells>
  <conditionalFormatting sqref="F16 F54:F65537">
    <cfRule type="cellIs" dxfId="79" priority="18" stopIfTrue="1" operator="greaterThan">
      <formula>1</formula>
    </cfRule>
  </conditionalFormatting>
  <conditionalFormatting sqref="H5:H15">
    <cfRule type="expression" dxfId="78" priority="14">
      <formula>$H5&gt;0</formula>
    </cfRule>
  </conditionalFormatting>
  <conditionalFormatting sqref="I5:I15">
    <cfRule type="expression" dxfId="77" priority="15">
      <formula>$I5&gt;1</formula>
    </cfRule>
  </conditionalFormatting>
  <conditionalFormatting sqref="B5:B15">
    <cfRule type="expression" dxfId="76" priority="11">
      <formula>OR($J5="NS",$J5="SumaNS",$J5="Účet")</formula>
    </cfRule>
  </conditionalFormatting>
  <conditionalFormatting sqref="B5:D15 F5:I15">
    <cfRule type="expression" dxfId="75" priority="17">
      <formula>AND($J5&lt;&gt;"",$J5&lt;&gt;"mezeraKL")</formula>
    </cfRule>
  </conditionalFormatting>
  <conditionalFormatting sqref="B5:D15 F5:I15">
    <cfRule type="expression" dxfId="7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3" priority="13">
      <formula>OR($J5="SumaNS",$J5="NS")</formula>
    </cfRule>
  </conditionalFormatting>
  <conditionalFormatting sqref="A5:A15">
    <cfRule type="expression" dxfId="72" priority="9">
      <formula>AND($J5&lt;&gt;"mezeraKL",$J5&lt;&gt;"")</formula>
    </cfRule>
  </conditionalFormatting>
  <conditionalFormatting sqref="A5:A15">
    <cfRule type="expression" dxfId="71" priority="10">
      <formula>AND($J5&lt;&gt;"",$J5&lt;&gt;"mezeraKL")</formula>
    </cfRule>
  </conditionalFormatting>
  <conditionalFormatting sqref="H17:H53">
    <cfRule type="expression" dxfId="70" priority="5">
      <formula>$H17&gt;0</formula>
    </cfRule>
  </conditionalFormatting>
  <conditionalFormatting sqref="A17:A53">
    <cfRule type="expression" dxfId="69" priority="2">
      <formula>AND($J17&lt;&gt;"mezeraKL",$J17&lt;&gt;"")</formula>
    </cfRule>
  </conditionalFormatting>
  <conditionalFormatting sqref="I17:I53">
    <cfRule type="expression" dxfId="68" priority="6">
      <formula>$I17&gt;1</formula>
    </cfRule>
  </conditionalFormatting>
  <conditionalFormatting sqref="B17:B53">
    <cfRule type="expression" dxfId="67" priority="1">
      <formula>OR($J17="NS",$J17="SumaNS",$J17="Účet")</formula>
    </cfRule>
  </conditionalFormatting>
  <conditionalFormatting sqref="A17:D53 F17:I53">
    <cfRule type="expression" dxfId="66" priority="8">
      <formula>AND($J17&lt;&gt;"",$J17&lt;&gt;"mezeraKL")</formula>
    </cfRule>
  </conditionalFormatting>
  <conditionalFormatting sqref="B17:D53 F17:I53">
    <cfRule type="expression" dxfId="6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55" t="s">
        <v>205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</row>
    <row r="2" spans="1:14" ht="14.4" customHeight="1" thickBot="1" x14ac:dyDescent="0.35">
      <c r="A2" s="374" t="s">
        <v>353</v>
      </c>
      <c r="B2" s="66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1"/>
      <c r="D3" s="552"/>
      <c r="E3" s="552"/>
      <c r="F3" s="552"/>
      <c r="G3" s="552"/>
      <c r="H3" s="552"/>
      <c r="I3" s="552"/>
      <c r="J3" s="553" t="s">
        <v>159</v>
      </c>
      <c r="K3" s="554"/>
      <c r="L3" s="203">
        <f>IF(M3&lt;&gt;0,N3/M3,0)</f>
        <v>122.13203074095068</v>
      </c>
      <c r="M3" s="203">
        <f>SUBTOTAL(9,M5:M1048576)</f>
        <v>986.2</v>
      </c>
      <c r="N3" s="204">
        <f>SUBTOTAL(9,N5:N1048576)</f>
        <v>120446.60871672558</v>
      </c>
    </row>
    <row r="4" spans="1:14" s="330" customFormat="1" ht="14.4" customHeight="1" thickBot="1" x14ac:dyDescent="0.35">
      <c r="A4" s="700" t="s">
        <v>4</v>
      </c>
      <c r="B4" s="701" t="s">
        <v>5</v>
      </c>
      <c r="C4" s="701" t="s">
        <v>0</v>
      </c>
      <c r="D4" s="701" t="s">
        <v>6</v>
      </c>
      <c r="E4" s="701" t="s">
        <v>7</v>
      </c>
      <c r="F4" s="701" t="s">
        <v>1</v>
      </c>
      <c r="G4" s="701" t="s">
        <v>8</v>
      </c>
      <c r="H4" s="701" t="s">
        <v>9</v>
      </c>
      <c r="I4" s="701" t="s">
        <v>10</v>
      </c>
      <c r="J4" s="702" t="s">
        <v>11</v>
      </c>
      <c r="K4" s="702" t="s">
        <v>12</v>
      </c>
      <c r="L4" s="703" t="s">
        <v>184</v>
      </c>
      <c r="M4" s="703" t="s">
        <v>13</v>
      </c>
      <c r="N4" s="704" t="s">
        <v>201</v>
      </c>
    </row>
    <row r="5" spans="1:14" ht="14.4" customHeight="1" x14ac:dyDescent="0.3">
      <c r="A5" s="705" t="s">
        <v>566</v>
      </c>
      <c r="B5" s="706" t="s">
        <v>1053</v>
      </c>
      <c r="C5" s="707" t="s">
        <v>571</v>
      </c>
      <c r="D5" s="708" t="s">
        <v>1054</v>
      </c>
      <c r="E5" s="707" t="s">
        <v>588</v>
      </c>
      <c r="F5" s="708" t="s">
        <v>1059</v>
      </c>
      <c r="G5" s="707"/>
      <c r="H5" s="707" t="s">
        <v>589</v>
      </c>
      <c r="I5" s="707" t="s">
        <v>590</v>
      </c>
      <c r="J5" s="707" t="s">
        <v>591</v>
      </c>
      <c r="K5" s="707" t="s">
        <v>592</v>
      </c>
      <c r="L5" s="709">
        <v>46.989999999999995</v>
      </c>
      <c r="M5" s="709">
        <v>1</v>
      </c>
      <c r="N5" s="710">
        <v>46.989999999999995</v>
      </c>
    </row>
    <row r="6" spans="1:14" ht="14.4" customHeight="1" x14ac:dyDescent="0.3">
      <c r="A6" s="711" t="s">
        <v>566</v>
      </c>
      <c r="B6" s="712" t="s">
        <v>1053</v>
      </c>
      <c r="C6" s="713" t="s">
        <v>571</v>
      </c>
      <c r="D6" s="714" t="s">
        <v>1054</v>
      </c>
      <c r="E6" s="713" t="s">
        <v>588</v>
      </c>
      <c r="F6" s="714" t="s">
        <v>1059</v>
      </c>
      <c r="G6" s="713"/>
      <c r="H6" s="713" t="s">
        <v>593</v>
      </c>
      <c r="I6" s="713" t="s">
        <v>594</v>
      </c>
      <c r="J6" s="713" t="s">
        <v>595</v>
      </c>
      <c r="K6" s="713" t="s">
        <v>596</v>
      </c>
      <c r="L6" s="715">
        <v>46.539999999999992</v>
      </c>
      <c r="M6" s="715">
        <v>2</v>
      </c>
      <c r="N6" s="716">
        <v>93.079999999999984</v>
      </c>
    </row>
    <row r="7" spans="1:14" ht="14.4" customHeight="1" x14ac:dyDescent="0.3">
      <c r="A7" s="711" t="s">
        <v>566</v>
      </c>
      <c r="B7" s="712" t="s">
        <v>1053</v>
      </c>
      <c r="C7" s="713" t="s">
        <v>571</v>
      </c>
      <c r="D7" s="714" t="s">
        <v>1054</v>
      </c>
      <c r="E7" s="713" t="s">
        <v>588</v>
      </c>
      <c r="F7" s="714" t="s">
        <v>1059</v>
      </c>
      <c r="G7" s="713" t="s">
        <v>597</v>
      </c>
      <c r="H7" s="713" t="s">
        <v>598</v>
      </c>
      <c r="I7" s="713" t="s">
        <v>598</v>
      </c>
      <c r="J7" s="713" t="s">
        <v>599</v>
      </c>
      <c r="K7" s="713" t="s">
        <v>600</v>
      </c>
      <c r="L7" s="715">
        <v>171.59999988724232</v>
      </c>
      <c r="M7" s="715">
        <v>19</v>
      </c>
      <c r="N7" s="716">
        <v>3260.3999978576039</v>
      </c>
    </row>
    <row r="8" spans="1:14" ht="14.4" customHeight="1" x14ac:dyDescent="0.3">
      <c r="A8" s="711" t="s">
        <v>566</v>
      </c>
      <c r="B8" s="712" t="s">
        <v>1053</v>
      </c>
      <c r="C8" s="713" t="s">
        <v>571</v>
      </c>
      <c r="D8" s="714" t="s">
        <v>1054</v>
      </c>
      <c r="E8" s="713" t="s">
        <v>588</v>
      </c>
      <c r="F8" s="714" t="s">
        <v>1059</v>
      </c>
      <c r="G8" s="713" t="s">
        <v>597</v>
      </c>
      <c r="H8" s="713" t="s">
        <v>601</v>
      </c>
      <c r="I8" s="713" t="s">
        <v>601</v>
      </c>
      <c r="J8" s="713" t="s">
        <v>602</v>
      </c>
      <c r="K8" s="713" t="s">
        <v>603</v>
      </c>
      <c r="L8" s="715">
        <v>173.69</v>
      </c>
      <c r="M8" s="715">
        <v>2</v>
      </c>
      <c r="N8" s="716">
        <v>347.38</v>
      </c>
    </row>
    <row r="9" spans="1:14" ht="14.4" customHeight="1" x14ac:dyDescent="0.3">
      <c r="A9" s="711" t="s">
        <v>566</v>
      </c>
      <c r="B9" s="712" t="s">
        <v>1053</v>
      </c>
      <c r="C9" s="713" t="s">
        <v>571</v>
      </c>
      <c r="D9" s="714" t="s">
        <v>1054</v>
      </c>
      <c r="E9" s="713" t="s">
        <v>588</v>
      </c>
      <c r="F9" s="714" t="s">
        <v>1059</v>
      </c>
      <c r="G9" s="713" t="s">
        <v>597</v>
      </c>
      <c r="H9" s="713" t="s">
        <v>604</v>
      </c>
      <c r="I9" s="713" t="s">
        <v>604</v>
      </c>
      <c r="J9" s="713" t="s">
        <v>599</v>
      </c>
      <c r="K9" s="713" t="s">
        <v>605</v>
      </c>
      <c r="L9" s="715">
        <v>93.5</v>
      </c>
      <c r="M9" s="715">
        <v>11</v>
      </c>
      <c r="N9" s="716">
        <v>1028.5</v>
      </c>
    </row>
    <row r="10" spans="1:14" ht="14.4" customHeight="1" x14ac:dyDescent="0.3">
      <c r="A10" s="711" t="s">
        <v>566</v>
      </c>
      <c r="B10" s="712" t="s">
        <v>1053</v>
      </c>
      <c r="C10" s="713" t="s">
        <v>571</v>
      </c>
      <c r="D10" s="714" t="s">
        <v>1054</v>
      </c>
      <c r="E10" s="713" t="s">
        <v>588</v>
      </c>
      <c r="F10" s="714" t="s">
        <v>1059</v>
      </c>
      <c r="G10" s="713" t="s">
        <v>597</v>
      </c>
      <c r="H10" s="713" t="s">
        <v>606</v>
      </c>
      <c r="I10" s="713" t="s">
        <v>607</v>
      </c>
      <c r="J10" s="713" t="s">
        <v>608</v>
      </c>
      <c r="K10" s="713" t="s">
        <v>609</v>
      </c>
      <c r="L10" s="715">
        <v>87.2</v>
      </c>
      <c r="M10" s="715">
        <v>3</v>
      </c>
      <c r="N10" s="716">
        <v>261.60000000000002</v>
      </c>
    </row>
    <row r="11" spans="1:14" ht="14.4" customHeight="1" x14ac:dyDescent="0.3">
      <c r="A11" s="711" t="s">
        <v>566</v>
      </c>
      <c r="B11" s="712" t="s">
        <v>1053</v>
      </c>
      <c r="C11" s="713" t="s">
        <v>571</v>
      </c>
      <c r="D11" s="714" t="s">
        <v>1054</v>
      </c>
      <c r="E11" s="713" t="s">
        <v>588</v>
      </c>
      <c r="F11" s="714" t="s">
        <v>1059</v>
      </c>
      <c r="G11" s="713" t="s">
        <v>597</v>
      </c>
      <c r="H11" s="713" t="s">
        <v>610</v>
      </c>
      <c r="I11" s="713" t="s">
        <v>611</v>
      </c>
      <c r="J11" s="713" t="s">
        <v>612</v>
      </c>
      <c r="K11" s="713" t="s">
        <v>613</v>
      </c>
      <c r="L11" s="715">
        <v>64.54000000000002</v>
      </c>
      <c r="M11" s="715">
        <v>2</v>
      </c>
      <c r="N11" s="716">
        <v>129.08000000000004</v>
      </c>
    </row>
    <row r="12" spans="1:14" ht="14.4" customHeight="1" x14ac:dyDescent="0.3">
      <c r="A12" s="711" t="s">
        <v>566</v>
      </c>
      <c r="B12" s="712" t="s">
        <v>1053</v>
      </c>
      <c r="C12" s="713" t="s">
        <v>571</v>
      </c>
      <c r="D12" s="714" t="s">
        <v>1054</v>
      </c>
      <c r="E12" s="713" t="s">
        <v>588</v>
      </c>
      <c r="F12" s="714" t="s">
        <v>1059</v>
      </c>
      <c r="G12" s="713" t="s">
        <v>597</v>
      </c>
      <c r="H12" s="713" t="s">
        <v>614</v>
      </c>
      <c r="I12" s="713" t="s">
        <v>615</v>
      </c>
      <c r="J12" s="713" t="s">
        <v>616</v>
      </c>
      <c r="K12" s="713" t="s">
        <v>617</v>
      </c>
      <c r="L12" s="715">
        <v>73.56771843025183</v>
      </c>
      <c r="M12" s="715">
        <v>8</v>
      </c>
      <c r="N12" s="716">
        <v>588.54174744201464</v>
      </c>
    </row>
    <row r="13" spans="1:14" ht="14.4" customHeight="1" x14ac:dyDescent="0.3">
      <c r="A13" s="711" t="s">
        <v>566</v>
      </c>
      <c r="B13" s="712" t="s">
        <v>1053</v>
      </c>
      <c r="C13" s="713" t="s">
        <v>571</v>
      </c>
      <c r="D13" s="714" t="s">
        <v>1054</v>
      </c>
      <c r="E13" s="713" t="s">
        <v>588</v>
      </c>
      <c r="F13" s="714" t="s">
        <v>1059</v>
      </c>
      <c r="G13" s="713" t="s">
        <v>597</v>
      </c>
      <c r="H13" s="713" t="s">
        <v>618</v>
      </c>
      <c r="I13" s="713" t="s">
        <v>619</v>
      </c>
      <c r="J13" s="713" t="s">
        <v>620</v>
      </c>
      <c r="K13" s="713" t="s">
        <v>621</v>
      </c>
      <c r="L13" s="715">
        <v>66.719999999999985</v>
      </c>
      <c r="M13" s="715">
        <v>2</v>
      </c>
      <c r="N13" s="716">
        <v>133.43999999999997</v>
      </c>
    </row>
    <row r="14" spans="1:14" ht="14.4" customHeight="1" x14ac:dyDescent="0.3">
      <c r="A14" s="711" t="s">
        <v>566</v>
      </c>
      <c r="B14" s="712" t="s">
        <v>1053</v>
      </c>
      <c r="C14" s="713" t="s">
        <v>571</v>
      </c>
      <c r="D14" s="714" t="s">
        <v>1054</v>
      </c>
      <c r="E14" s="713" t="s">
        <v>588</v>
      </c>
      <c r="F14" s="714" t="s">
        <v>1059</v>
      </c>
      <c r="G14" s="713" t="s">
        <v>597</v>
      </c>
      <c r="H14" s="713" t="s">
        <v>622</v>
      </c>
      <c r="I14" s="713" t="s">
        <v>623</v>
      </c>
      <c r="J14" s="713" t="s">
        <v>624</v>
      </c>
      <c r="K14" s="713" t="s">
        <v>625</v>
      </c>
      <c r="L14" s="715">
        <v>40.170000000000009</v>
      </c>
      <c r="M14" s="715">
        <v>17</v>
      </c>
      <c r="N14" s="716">
        <v>682.8900000000001</v>
      </c>
    </row>
    <row r="15" spans="1:14" ht="14.4" customHeight="1" x14ac:dyDescent="0.3">
      <c r="A15" s="711" t="s">
        <v>566</v>
      </c>
      <c r="B15" s="712" t="s">
        <v>1053</v>
      </c>
      <c r="C15" s="713" t="s">
        <v>571</v>
      </c>
      <c r="D15" s="714" t="s">
        <v>1054</v>
      </c>
      <c r="E15" s="713" t="s">
        <v>588</v>
      </c>
      <c r="F15" s="714" t="s">
        <v>1059</v>
      </c>
      <c r="G15" s="713" t="s">
        <v>597</v>
      </c>
      <c r="H15" s="713" t="s">
        <v>626</v>
      </c>
      <c r="I15" s="713" t="s">
        <v>627</v>
      </c>
      <c r="J15" s="713" t="s">
        <v>624</v>
      </c>
      <c r="K15" s="713" t="s">
        <v>628</v>
      </c>
      <c r="L15" s="715">
        <v>77.609999999999957</v>
      </c>
      <c r="M15" s="715">
        <v>2</v>
      </c>
      <c r="N15" s="716">
        <v>155.21999999999991</v>
      </c>
    </row>
    <row r="16" spans="1:14" ht="14.4" customHeight="1" x14ac:dyDescent="0.3">
      <c r="A16" s="711" t="s">
        <v>566</v>
      </c>
      <c r="B16" s="712" t="s">
        <v>1053</v>
      </c>
      <c r="C16" s="713" t="s">
        <v>571</v>
      </c>
      <c r="D16" s="714" t="s">
        <v>1054</v>
      </c>
      <c r="E16" s="713" t="s">
        <v>588</v>
      </c>
      <c r="F16" s="714" t="s">
        <v>1059</v>
      </c>
      <c r="G16" s="713" t="s">
        <v>597</v>
      </c>
      <c r="H16" s="713" t="s">
        <v>629</v>
      </c>
      <c r="I16" s="713" t="s">
        <v>630</v>
      </c>
      <c r="J16" s="713" t="s">
        <v>631</v>
      </c>
      <c r="K16" s="713" t="s">
        <v>632</v>
      </c>
      <c r="L16" s="715">
        <v>66.720000000000027</v>
      </c>
      <c r="M16" s="715">
        <v>6</v>
      </c>
      <c r="N16" s="716">
        <v>400.32000000000016</v>
      </c>
    </row>
    <row r="17" spans="1:14" ht="14.4" customHeight="1" x14ac:dyDescent="0.3">
      <c r="A17" s="711" t="s">
        <v>566</v>
      </c>
      <c r="B17" s="712" t="s">
        <v>1053</v>
      </c>
      <c r="C17" s="713" t="s">
        <v>571</v>
      </c>
      <c r="D17" s="714" t="s">
        <v>1054</v>
      </c>
      <c r="E17" s="713" t="s">
        <v>588</v>
      </c>
      <c r="F17" s="714" t="s">
        <v>1059</v>
      </c>
      <c r="G17" s="713" t="s">
        <v>597</v>
      </c>
      <c r="H17" s="713" t="s">
        <v>633</v>
      </c>
      <c r="I17" s="713" t="s">
        <v>634</v>
      </c>
      <c r="J17" s="713" t="s">
        <v>635</v>
      </c>
      <c r="K17" s="713" t="s">
        <v>636</v>
      </c>
      <c r="L17" s="715">
        <v>126.85000000000001</v>
      </c>
      <c r="M17" s="715">
        <v>1</v>
      </c>
      <c r="N17" s="716">
        <v>126.85000000000001</v>
      </c>
    </row>
    <row r="18" spans="1:14" ht="14.4" customHeight="1" x14ac:dyDescent="0.3">
      <c r="A18" s="711" t="s">
        <v>566</v>
      </c>
      <c r="B18" s="712" t="s">
        <v>1053</v>
      </c>
      <c r="C18" s="713" t="s">
        <v>571</v>
      </c>
      <c r="D18" s="714" t="s">
        <v>1054</v>
      </c>
      <c r="E18" s="713" t="s">
        <v>588</v>
      </c>
      <c r="F18" s="714" t="s">
        <v>1059</v>
      </c>
      <c r="G18" s="713" t="s">
        <v>597</v>
      </c>
      <c r="H18" s="713" t="s">
        <v>637</v>
      </c>
      <c r="I18" s="713" t="s">
        <v>638</v>
      </c>
      <c r="J18" s="713" t="s">
        <v>639</v>
      </c>
      <c r="K18" s="713" t="s">
        <v>640</v>
      </c>
      <c r="L18" s="715">
        <v>135.97074183580588</v>
      </c>
      <c r="M18" s="715">
        <v>1</v>
      </c>
      <c r="N18" s="716">
        <v>135.97074183580588</v>
      </c>
    </row>
    <row r="19" spans="1:14" ht="14.4" customHeight="1" x14ac:dyDescent="0.3">
      <c r="A19" s="711" t="s">
        <v>566</v>
      </c>
      <c r="B19" s="712" t="s">
        <v>1053</v>
      </c>
      <c r="C19" s="713" t="s">
        <v>571</v>
      </c>
      <c r="D19" s="714" t="s">
        <v>1054</v>
      </c>
      <c r="E19" s="713" t="s">
        <v>588</v>
      </c>
      <c r="F19" s="714" t="s">
        <v>1059</v>
      </c>
      <c r="G19" s="713" t="s">
        <v>597</v>
      </c>
      <c r="H19" s="713" t="s">
        <v>641</v>
      </c>
      <c r="I19" s="713" t="s">
        <v>642</v>
      </c>
      <c r="J19" s="713" t="s">
        <v>643</v>
      </c>
      <c r="K19" s="713" t="s">
        <v>644</v>
      </c>
      <c r="L19" s="715">
        <v>38.980000000000004</v>
      </c>
      <c r="M19" s="715">
        <v>2</v>
      </c>
      <c r="N19" s="716">
        <v>77.960000000000008</v>
      </c>
    </row>
    <row r="20" spans="1:14" ht="14.4" customHeight="1" x14ac:dyDescent="0.3">
      <c r="A20" s="711" t="s">
        <v>566</v>
      </c>
      <c r="B20" s="712" t="s">
        <v>1053</v>
      </c>
      <c r="C20" s="713" t="s">
        <v>571</v>
      </c>
      <c r="D20" s="714" t="s">
        <v>1054</v>
      </c>
      <c r="E20" s="713" t="s">
        <v>588</v>
      </c>
      <c r="F20" s="714" t="s">
        <v>1059</v>
      </c>
      <c r="G20" s="713" t="s">
        <v>597</v>
      </c>
      <c r="H20" s="713" t="s">
        <v>645</v>
      </c>
      <c r="I20" s="713" t="s">
        <v>646</v>
      </c>
      <c r="J20" s="713" t="s">
        <v>647</v>
      </c>
      <c r="K20" s="713" t="s">
        <v>648</v>
      </c>
      <c r="L20" s="715">
        <v>61.45</v>
      </c>
      <c r="M20" s="715">
        <v>2</v>
      </c>
      <c r="N20" s="716">
        <v>122.9</v>
      </c>
    </row>
    <row r="21" spans="1:14" ht="14.4" customHeight="1" x14ac:dyDescent="0.3">
      <c r="A21" s="711" t="s">
        <v>566</v>
      </c>
      <c r="B21" s="712" t="s">
        <v>1053</v>
      </c>
      <c r="C21" s="713" t="s">
        <v>571</v>
      </c>
      <c r="D21" s="714" t="s">
        <v>1054</v>
      </c>
      <c r="E21" s="713" t="s">
        <v>588</v>
      </c>
      <c r="F21" s="714" t="s">
        <v>1059</v>
      </c>
      <c r="G21" s="713" t="s">
        <v>597</v>
      </c>
      <c r="H21" s="713" t="s">
        <v>649</v>
      </c>
      <c r="I21" s="713" t="s">
        <v>650</v>
      </c>
      <c r="J21" s="713" t="s">
        <v>651</v>
      </c>
      <c r="K21" s="713" t="s">
        <v>652</v>
      </c>
      <c r="L21" s="715">
        <v>128.39012176594724</v>
      </c>
      <c r="M21" s="715">
        <v>1</v>
      </c>
      <c r="N21" s="716">
        <v>128.39012176594724</v>
      </c>
    </row>
    <row r="22" spans="1:14" ht="14.4" customHeight="1" x14ac:dyDescent="0.3">
      <c r="A22" s="711" t="s">
        <v>566</v>
      </c>
      <c r="B22" s="712" t="s">
        <v>1053</v>
      </c>
      <c r="C22" s="713" t="s">
        <v>571</v>
      </c>
      <c r="D22" s="714" t="s">
        <v>1054</v>
      </c>
      <c r="E22" s="713" t="s">
        <v>588</v>
      </c>
      <c r="F22" s="714" t="s">
        <v>1059</v>
      </c>
      <c r="G22" s="713" t="s">
        <v>597</v>
      </c>
      <c r="H22" s="713" t="s">
        <v>653</v>
      </c>
      <c r="I22" s="713" t="s">
        <v>654</v>
      </c>
      <c r="J22" s="713" t="s">
        <v>655</v>
      </c>
      <c r="K22" s="713" t="s">
        <v>656</v>
      </c>
      <c r="L22" s="715">
        <v>82.57</v>
      </c>
      <c r="M22" s="715">
        <v>2</v>
      </c>
      <c r="N22" s="716">
        <v>165.14</v>
      </c>
    </row>
    <row r="23" spans="1:14" ht="14.4" customHeight="1" x14ac:dyDescent="0.3">
      <c r="A23" s="711" t="s">
        <v>566</v>
      </c>
      <c r="B23" s="712" t="s">
        <v>1053</v>
      </c>
      <c r="C23" s="713" t="s">
        <v>571</v>
      </c>
      <c r="D23" s="714" t="s">
        <v>1054</v>
      </c>
      <c r="E23" s="713" t="s">
        <v>588</v>
      </c>
      <c r="F23" s="714" t="s">
        <v>1059</v>
      </c>
      <c r="G23" s="713" t="s">
        <v>597</v>
      </c>
      <c r="H23" s="713" t="s">
        <v>657</v>
      </c>
      <c r="I23" s="713" t="s">
        <v>658</v>
      </c>
      <c r="J23" s="713" t="s">
        <v>659</v>
      </c>
      <c r="K23" s="713" t="s">
        <v>660</v>
      </c>
      <c r="L23" s="715">
        <v>229.55999999999995</v>
      </c>
      <c r="M23" s="715">
        <v>1</v>
      </c>
      <c r="N23" s="716">
        <v>229.55999999999995</v>
      </c>
    </row>
    <row r="24" spans="1:14" ht="14.4" customHeight="1" x14ac:dyDescent="0.3">
      <c r="A24" s="711" t="s">
        <v>566</v>
      </c>
      <c r="B24" s="712" t="s">
        <v>1053</v>
      </c>
      <c r="C24" s="713" t="s">
        <v>571</v>
      </c>
      <c r="D24" s="714" t="s">
        <v>1054</v>
      </c>
      <c r="E24" s="713" t="s">
        <v>588</v>
      </c>
      <c r="F24" s="714" t="s">
        <v>1059</v>
      </c>
      <c r="G24" s="713" t="s">
        <v>597</v>
      </c>
      <c r="H24" s="713" t="s">
        <v>661</v>
      </c>
      <c r="I24" s="713" t="s">
        <v>662</v>
      </c>
      <c r="J24" s="713" t="s">
        <v>663</v>
      </c>
      <c r="K24" s="713" t="s">
        <v>664</v>
      </c>
      <c r="L24" s="715">
        <v>117.41</v>
      </c>
      <c r="M24" s="715">
        <v>1</v>
      </c>
      <c r="N24" s="716">
        <v>117.41</v>
      </c>
    </row>
    <row r="25" spans="1:14" ht="14.4" customHeight="1" x14ac:dyDescent="0.3">
      <c r="A25" s="711" t="s">
        <v>566</v>
      </c>
      <c r="B25" s="712" t="s">
        <v>1053</v>
      </c>
      <c r="C25" s="713" t="s">
        <v>571</v>
      </c>
      <c r="D25" s="714" t="s">
        <v>1054</v>
      </c>
      <c r="E25" s="713" t="s">
        <v>588</v>
      </c>
      <c r="F25" s="714" t="s">
        <v>1059</v>
      </c>
      <c r="G25" s="713" t="s">
        <v>597</v>
      </c>
      <c r="H25" s="713" t="s">
        <v>665</v>
      </c>
      <c r="I25" s="713" t="s">
        <v>666</v>
      </c>
      <c r="J25" s="713" t="s">
        <v>667</v>
      </c>
      <c r="K25" s="713" t="s">
        <v>668</v>
      </c>
      <c r="L25" s="715">
        <v>125.43</v>
      </c>
      <c r="M25" s="715">
        <v>1</v>
      </c>
      <c r="N25" s="716">
        <v>125.43</v>
      </c>
    </row>
    <row r="26" spans="1:14" ht="14.4" customHeight="1" x14ac:dyDescent="0.3">
      <c r="A26" s="711" t="s">
        <v>566</v>
      </c>
      <c r="B26" s="712" t="s">
        <v>1053</v>
      </c>
      <c r="C26" s="713" t="s">
        <v>571</v>
      </c>
      <c r="D26" s="714" t="s">
        <v>1054</v>
      </c>
      <c r="E26" s="713" t="s">
        <v>588</v>
      </c>
      <c r="F26" s="714" t="s">
        <v>1059</v>
      </c>
      <c r="G26" s="713" t="s">
        <v>597</v>
      </c>
      <c r="H26" s="713" t="s">
        <v>669</v>
      </c>
      <c r="I26" s="713" t="s">
        <v>670</v>
      </c>
      <c r="J26" s="713" t="s">
        <v>671</v>
      </c>
      <c r="K26" s="713" t="s">
        <v>672</v>
      </c>
      <c r="L26" s="715">
        <v>60.139999999999993</v>
      </c>
      <c r="M26" s="715">
        <v>8</v>
      </c>
      <c r="N26" s="716">
        <v>481.11999999999995</v>
      </c>
    </row>
    <row r="27" spans="1:14" ht="14.4" customHeight="1" x14ac:dyDescent="0.3">
      <c r="A27" s="711" t="s">
        <v>566</v>
      </c>
      <c r="B27" s="712" t="s">
        <v>1053</v>
      </c>
      <c r="C27" s="713" t="s">
        <v>571</v>
      </c>
      <c r="D27" s="714" t="s">
        <v>1054</v>
      </c>
      <c r="E27" s="713" t="s">
        <v>588</v>
      </c>
      <c r="F27" s="714" t="s">
        <v>1059</v>
      </c>
      <c r="G27" s="713" t="s">
        <v>597</v>
      </c>
      <c r="H27" s="713" t="s">
        <v>673</v>
      </c>
      <c r="I27" s="713" t="s">
        <v>674</v>
      </c>
      <c r="J27" s="713" t="s">
        <v>675</v>
      </c>
      <c r="K27" s="713" t="s">
        <v>676</v>
      </c>
      <c r="L27" s="715">
        <v>126.35999999999993</v>
      </c>
      <c r="M27" s="715">
        <v>1</v>
      </c>
      <c r="N27" s="716">
        <v>126.35999999999993</v>
      </c>
    </row>
    <row r="28" spans="1:14" ht="14.4" customHeight="1" x14ac:dyDescent="0.3">
      <c r="A28" s="711" t="s">
        <v>566</v>
      </c>
      <c r="B28" s="712" t="s">
        <v>1053</v>
      </c>
      <c r="C28" s="713" t="s">
        <v>571</v>
      </c>
      <c r="D28" s="714" t="s">
        <v>1054</v>
      </c>
      <c r="E28" s="713" t="s">
        <v>588</v>
      </c>
      <c r="F28" s="714" t="s">
        <v>1059</v>
      </c>
      <c r="G28" s="713" t="s">
        <v>597</v>
      </c>
      <c r="H28" s="713" t="s">
        <v>677</v>
      </c>
      <c r="I28" s="713" t="s">
        <v>678</v>
      </c>
      <c r="J28" s="713" t="s">
        <v>679</v>
      </c>
      <c r="K28" s="713" t="s">
        <v>680</v>
      </c>
      <c r="L28" s="715">
        <v>86.22</v>
      </c>
      <c r="M28" s="715">
        <v>1</v>
      </c>
      <c r="N28" s="716">
        <v>86.22</v>
      </c>
    </row>
    <row r="29" spans="1:14" ht="14.4" customHeight="1" x14ac:dyDescent="0.3">
      <c r="A29" s="711" t="s">
        <v>566</v>
      </c>
      <c r="B29" s="712" t="s">
        <v>1053</v>
      </c>
      <c r="C29" s="713" t="s">
        <v>571</v>
      </c>
      <c r="D29" s="714" t="s">
        <v>1054</v>
      </c>
      <c r="E29" s="713" t="s">
        <v>588</v>
      </c>
      <c r="F29" s="714" t="s">
        <v>1059</v>
      </c>
      <c r="G29" s="713" t="s">
        <v>597</v>
      </c>
      <c r="H29" s="713" t="s">
        <v>681</v>
      </c>
      <c r="I29" s="713" t="s">
        <v>682</v>
      </c>
      <c r="J29" s="713" t="s">
        <v>683</v>
      </c>
      <c r="K29" s="713" t="s">
        <v>684</v>
      </c>
      <c r="L29" s="715">
        <v>210.02000000000007</v>
      </c>
      <c r="M29" s="715">
        <v>1</v>
      </c>
      <c r="N29" s="716">
        <v>210.02000000000007</v>
      </c>
    </row>
    <row r="30" spans="1:14" ht="14.4" customHeight="1" x14ac:dyDescent="0.3">
      <c r="A30" s="711" t="s">
        <v>566</v>
      </c>
      <c r="B30" s="712" t="s">
        <v>1053</v>
      </c>
      <c r="C30" s="713" t="s">
        <v>571</v>
      </c>
      <c r="D30" s="714" t="s">
        <v>1054</v>
      </c>
      <c r="E30" s="713" t="s">
        <v>588</v>
      </c>
      <c r="F30" s="714" t="s">
        <v>1059</v>
      </c>
      <c r="G30" s="713" t="s">
        <v>597</v>
      </c>
      <c r="H30" s="713" t="s">
        <v>685</v>
      </c>
      <c r="I30" s="713" t="s">
        <v>686</v>
      </c>
      <c r="J30" s="713" t="s">
        <v>687</v>
      </c>
      <c r="K30" s="713" t="s">
        <v>688</v>
      </c>
      <c r="L30" s="715">
        <v>60.300000000000026</v>
      </c>
      <c r="M30" s="715">
        <v>1</v>
      </c>
      <c r="N30" s="716">
        <v>60.300000000000026</v>
      </c>
    </row>
    <row r="31" spans="1:14" ht="14.4" customHeight="1" x14ac:dyDescent="0.3">
      <c r="A31" s="711" t="s">
        <v>566</v>
      </c>
      <c r="B31" s="712" t="s">
        <v>1053</v>
      </c>
      <c r="C31" s="713" t="s">
        <v>571</v>
      </c>
      <c r="D31" s="714" t="s">
        <v>1054</v>
      </c>
      <c r="E31" s="713" t="s">
        <v>588</v>
      </c>
      <c r="F31" s="714" t="s">
        <v>1059</v>
      </c>
      <c r="G31" s="713" t="s">
        <v>597</v>
      </c>
      <c r="H31" s="713" t="s">
        <v>689</v>
      </c>
      <c r="I31" s="713" t="s">
        <v>690</v>
      </c>
      <c r="J31" s="713" t="s">
        <v>691</v>
      </c>
      <c r="K31" s="713" t="s">
        <v>692</v>
      </c>
      <c r="L31" s="715">
        <v>26.28</v>
      </c>
      <c r="M31" s="715">
        <v>4</v>
      </c>
      <c r="N31" s="716">
        <v>105.12</v>
      </c>
    </row>
    <row r="32" spans="1:14" ht="14.4" customHeight="1" x14ac:dyDescent="0.3">
      <c r="A32" s="711" t="s">
        <v>566</v>
      </c>
      <c r="B32" s="712" t="s">
        <v>1053</v>
      </c>
      <c r="C32" s="713" t="s">
        <v>571</v>
      </c>
      <c r="D32" s="714" t="s">
        <v>1054</v>
      </c>
      <c r="E32" s="713" t="s">
        <v>588</v>
      </c>
      <c r="F32" s="714" t="s">
        <v>1059</v>
      </c>
      <c r="G32" s="713" t="s">
        <v>597</v>
      </c>
      <c r="H32" s="713" t="s">
        <v>693</v>
      </c>
      <c r="I32" s="713" t="s">
        <v>694</v>
      </c>
      <c r="J32" s="713" t="s">
        <v>695</v>
      </c>
      <c r="K32" s="713" t="s">
        <v>696</v>
      </c>
      <c r="L32" s="715">
        <v>72.679999999999993</v>
      </c>
      <c r="M32" s="715">
        <v>3</v>
      </c>
      <c r="N32" s="716">
        <v>218.03999999999996</v>
      </c>
    </row>
    <row r="33" spans="1:14" ht="14.4" customHeight="1" x14ac:dyDescent="0.3">
      <c r="A33" s="711" t="s">
        <v>566</v>
      </c>
      <c r="B33" s="712" t="s">
        <v>1053</v>
      </c>
      <c r="C33" s="713" t="s">
        <v>571</v>
      </c>
      <c r="D33" s="714" t="s">
        <v>1054</v>
      </c>
      <c r="E33" s="713" t="s">
        <v>588</v>
      </c>
      <c r="F33" s="714" t="s">
        <v>1059</v>
      </c>
      <c r="G33" s="713" t="s">
        <v>597</v>
      </c>
      <c r="H33" s="713" t="s">
        <v>697</v>
      </c>
      <c r="I33" s="713" t="s">
        <v>698</v>
      </c>
      <c r="J33" s="713" t="s">
        <v>699</v>
      </c>
      <c r="K33" s="713" t="s">
        <v>700</v>
      </c>
      <c r="L33" s="715">
        <v>67.38998797637737</v>
      </c>
      <c r="M33" s="715">
        <v>6</v>
      </c>
      <c r="N33" s="716">
        <v>404.33992785826422</v>
      </c>
    </row>
    <row r="34" spans="1:14" ht="14.4" customHeight="1" x14ac:dyDescent="0.3">
      <c r="A34" s="711" t="s">
        <v>566</v>
      </c>
      <c r="B34" s="712" t="s">
        <v>1053</v>
      </c>
      <c r="C34" s="713" t="s">
        <v>571</v>
      </c>
      <c r="D34" s="714" t="s">
        <v>1054</v>
      </c>
      <c r="E34" s="713" t="s">
        <v>588</v>
      </c>
      <c r="F34" s="714" t="s">
        <v>1059</v>
      </c>
      <c r="G34" s="713" t="s">
        <v>597</v>
      </c>
      <c r="H34" s="713" t="s">
        <v>701</v>
      </c>
      <c r="I34" s="713" t="s">
        <v>702</v>
      </c>
      <c r="J34" s="713" t="s">
        <v>703</v>
      </c>
      <c r="K34" s="713" t="s">
        <v>704</v>
      </c>
      <c r="L34" s="715">
        <v>73.470000000000027</v>
      </c>
      <c r="M34" s="715">
        <v>3</v>
      </c>
      <c r="N34" s="716">
        <v>220.41000000000008</v>
      </c>
    </row>
    <row r="35" spans="1:14" ht="14.4" customHeight="1" x14ac:dyDescent="0.3">
      <c r="A35" s="711" t="s">
        <v>566</v>
      </c>
      <c r="B35" s="712" t="s">
        <v>1053</v>
      </c>
      <c r="C35" s="713" t="s">
        <v>571</v>
      </c>
      <c r="D35" s="714" t="s">
        <v>1054</v>
      </c>
      <c r="E35" s="713" t="s">
        <v>588</v>
      </c>
      <c r="F35" s="714" t="s">
        <v>1059</v>
      </c>
      <c r="G35" s="713" t="s">
        <v>597</v>
      </c>
      <c r="H35" s="713" t="s">
        <v>705</v>
      </c>
      <c r="I35" s="713" t="s">
        <v>706</v>
      </c>
      <c r="J35" s="713" t="s">
        <v>707</v>
      </c>
      <c r="K35" s="713" t="s">
        <v>708</v>
      </c>
      <c r="L35" s="715">
        <v>53.900000000000013</v>
      </c>
      <c r="M35" s="715">
        <v>1</v>
      </c>
      <c r="N35" s="716">
        <v>53.900000000000013</v>
      </c>
    </row>
    <row r="36" spans="1:14" ht="14.4" customHeight="1" x14ac:dyDescent="0.3">
      <c r="A36" s="711" t="s">
        <v>566</v>
      </c>
      <c r="B36" s="712" t="s">
        <v>1053</v>
      </c>
      <c r="C36" s="713" t="s">
        <v>571</v>
      </c>
      <c r="D36" s="714" t="s">
        <v>1054</v>
      </c>
      <c r="E36" s="713" t="s">
        <v>588</v>
      </c>
      <c r="F36" s="714" t="s">
        <v>1059</v>
      </c>
      <c r="G36" s="713" t="s">
        <v>597</v>
      </c>
      <c r="H36" s="713" t="s">
        <v>709</v>
      </c>
      <c r="I36" s="713" t="s">
        <v>710</v>
      </c>
      <c r="J36" s="713" t="s">
        <v>711</v>
      </c>
      <c r="K36" s="713" t="s">
        <v>712</v>
      </c>
      <c r="L36" s="715">
        <v>58.2</v>
      </c>
      <c r="M36" s="715">
        <v>2</v>
      </c>
      <c r="N36" s="716">
        <v>116.4</v>
      </c>
    </row>
    <row r="37" spans="1:14" ht="14.4" customHeight="1" x14ac:dyDescent="0.3">
      <c r="A37" s="711" t="s">
        <v>566</v>
      </c>
      <c r="B37" s="712" t="s">
        <v>1053</v>
      </c>
      <c r="C37" s="713" t="s">
        <v>571</v>
      </c>
      <c r="D37" s="714" t="s">
        <v>1054</v>
      </c>
      <c r="E37" s="713" t="s">
        <v>588</v>
      </c>
      <c r="F37" s="714" t="s">
        <v>1059</v>
      </c>
      <c r="G37" s="713" t="s">
        <v>597</v>
      </c>
      <c r="H37" s="713" t="s">
        <v>713</v>
      </c>
      <c r="I37" s="713" t="s">
        <v>714</v>
      </c>
      <c r="J37" s="713" t="s">
        <v>715</v>
      </c>
      <c r="K37" s="713" t="s">
        <v>716</v>
      </c>
      <c r="L37" s="715">
        <v>28.410000000000014</v>
      </c>
      <c r="M37" s="715">
        <v>7</v>
      </c>
      <c r="N37" s="716">
        <v>198.87000000000009</v>
      </c>
    </row>
    <row r="38" spans="1:14" ht="14.4" customHeight="1" x14ac:dyDescent="0.3">
      <c r="A38" s="711" t="s">
        <v>566</v>
      </c>
      <c r="B38" s="712" t="s">
        <v>1053</v>
      </c>
      <c r="C38" s="713" t="s">
        <v>571</v>
      </c>
      <c r="D38" s="714" t="s">
        <v>1054</v>
      </c>
      <c r="E38" s="713" t="s">
        <v>588</v>
      </c>
      <c r="F38" s="714" t="s">
        <v>1059</v>
      </c>
      <c r="G38" s="713" t="s">
        <v>597</v>
      </c>
      <c r="H38" s="713" t="s">
        <v>717</v>
      </c>
      <c r="I38" s="713" t="s">
        <v>718</v>
      </c>
      <c r="J38" s="713" t="s">
        <v>719</v>
      </c>
      <c r="K38" s="713" t="s">
        <v>720</v>
      </c>
      <c r="L38" s="715">
        <v>57.120000000000005</v>
      </c>
      <c r="M38" s="715">
        <v>3</v>
      </c>
      <c r="N38" s="716">
        <v>171.36</v>
      </c>
    </row>
    <row r="39" spans="1:14" ht="14.4" customHeight="1" x14ac:dyDescent="0.3">
      <c r="A39" s="711" t="s">
        <v>566</v>
      </c>
      <c r="B39" s="712" t="s">
        <v>1053</v>
      </c>
      <c r="C39" s="713" t="s">
        <v>571</v>
      </c>
      <c r="D39" s="714" t="s">
        <v>1054</v>
      </c>
      <c r="E39" s="713" t="s">
        <v>588</v>
      </c>
      <c r="F39" s="714" t="s">
        <v>1059</v>
      </c>
      <c r="G39" s="713" t="s">
        <v>597</v>
      </c>
      <c r="H39" s="713" t="s">
        <v>721</v>
      </c>
      <c r="I39" s="713" t="s">
        <v>722</v>
      </c>
      <c r="J39" s="713" t="s">
        <v>723</v>
      </c>
      <c r="K39" s="713" t="s">
        <v>724</v>
      </c>
      <c r="L39" s="715">
        <v>74.88</v>
      </c>
      <c r="M39" s="715">
        <v>3</v>
      </c>
      <c r="N39" s="716">
        <v>224.64</v>
      </c>
    </row>
    <row r="40" spans="1:14" ht="14.4" customHeight="1" x14ac:dyDescent="0.3">
      <c r="A40" s="711" t="s">
        <v>566</v>
      </c>
      <c r="B40" s="712" t="s">
        <v>1053</v>
      </c>
      <c r="C40" s="713" t="s">
        <v>571</v>
      </c>
      <c r="D40" s="714" t="s">
        <v>1054</v>
      </c>
      <c r="E40" s="713" t="s">
        <v>588</v>
      </c>
      <c r="F40" s="714" t="s">
        <v>1059</v>
      </c>
      <c r="G40" s="713" t="s">
        <v>597</v>
      </c>
      <c r="H40" s="713" t="s">
        <v>725</v>
      </c>
      <c r="I40" s="713" t="s">
        <v>726</v>
      </c>
      <c r="J40" s="713" t="s">
        <v>727</v>
      </c>
      <c r="K40" s="713" t="s">
        <v>728</v>
      </c>
      <c r="L40" s="715">
        <v>66.54000000000002</v>
      </c>
      <c r="M40" s="715">
        <v>1</v>
      </c>
      <c r="N40" s="716">
        <v>66.54000000000002</v>
      </c>
    </row>
    <row r="41" spans="1:14" ht="14.4" customHeight="1" x14ac:dyDescent="0.3">
      <c r="A41" s="711" t="s">
        <v>566</v>
      </c>
      <c r="B41" s="712" t="s">
        <v>1053</v>
      </c>
      <c r="C41" s="713" t="s">
        <v>571</v>
      </c>
      <c r="D41" s="714" t="s">
        <v>1054</v>
      </c>
      <c r="E41" s="713" t="s">
        <v>588</v>
      </c>
      <c r="F41" s="714" t="s">
        <v>1059</v>
      </c>
      <c r="G41" s="713" t="s">
        <v>597</v>
      </c>
      <c r="H41" s="713" t="s">
        <v>729</v>
      </c>
      <c r="I41" s="713" t="s">
        <v>730</v>
      </c>
      <c r="J41" s="713" t="s">
        <v>731</v>
      </c>
      <c r="K41" s="713" t="s">
        <v>732</v>
      </c>
      <c r="L41" s="715">
        <v>188.88072377638105</v>
      </c>
      <c r="M41" s="715">
        <v>2</v>
      </c>
      <c r="N41" s="716">
        <v>377.76144755276209</v>
      </c>
    </row>
    <row r="42" spans="1:14" ht="14.4" customHeight="1" x14ac:dyDescent="0.3">
      <c r="A42" s="711" t="s">
        <v>566</v>
      </c>
      <c r="B42" s="712" t="s">
        <v>1053</v>
      </c>
      <c r="C42" s="713" t="s">
        <v>571</v>
      </c>
      <c r="D42" s="714" t="s">
        <v>1054</v>
      </c>
      <c r="E42" s="713" t="s">
        <v>588</v>
      </c>
      <c r="F42" s="714" t="s">
        <v>1059</v>
      </c>
      <c r="G42" s="713" t="s">
        <v>597</v>
      </c>
      <c r="H42" s="713" t="s">
        <v>733</v>
      </c>
      <c r="I42" s="713" t="s">
        <v>734</v>
      </c>
      <c r="J42" s="713" t="s">
        <v>735</v>
      </c>
      <c r="K42" s="713" t="s">
        <v>736</v>
      </c>
      <c r="L42" s="715">
        <v>62.399999999999991</v>
      </c>
      <c r="M42" s="715">
        <v>2</v>
      </c>
      <c r="N42" s="716">
        <v>124.79999999999998</v>
      </c>
    </row>
    <row r="43" spans="1:14" ht="14.4" customHeight="1" x14ac:dyDescent="0.3">
      <c r="A43" s="711" t="s">
        <v>566</v>
      </c>
      <c r="B43" s="712" t="s">
        <v>1053</v>
      </c>
      <c r="C43" s="713" t="s">
        <v>571</v>
      </c>
      <c r="D43" s="714" t="s">
        <v>1054</v>
      </c>
      <c r="E43" s="713" t="s">
        <v>588</v>
      </c>
      <c r="F43" s="714" t="s">
        <v>1059</v>
      </c>
      <c r="G43" s="713" t="s">
        <v>597</v>
      </c>
      <c r="H43" s="713" t="s">
        <v>737</v>
      </c>
      <c r="I43" s="713" t="s">
        <v>738</v>
      </c>
      <c r="J43" s="713" t="s">
        <v>739</v>
      </c>
      <c r="K43" s="713"/>
      <c r="L43" s="715">
        <v>169.91999999999996</v>
      </c>
      <c r="M43" s="715">
        <v>1</v>
      </c>
      <c r="N43" s="716">
        <v>169.91999999999996</v>
      </c>
    </row>
    <row r="44" spans="1:14" ht="14.4" customHeight="1" x14ac:dyDescent="0.3">
      <c r="A44" s="711" t="s">
        <v>566</v>
      </c>
      <c r="B44" s="712" t="s">
        <v>1053</v>
      </c>
      <c r="C44" s="713" t="s">
        <v>571</v>
      </c>
      <c r="D44" s="714" t="s">
        <v>1054</v>
      </c>
      <c r="E44" s="713" t="s">
        <v>588</v>
      </c>
      <c r="F44" s="714" t="s">
        <v>1059</v>
      </c>
      <c r="G44" s="713" t="s">
        <v>597</v>
      </c>
      <c r="H44" s="713" t="s">
        <v>740</v>
      </c>
      <c r="I44" s="713" t="s">
        <v>741</v>
      </c>
      <c r="J44" s="713" t="s">
        <v>742</v>
      </c>
      <c r="K44" s="713" t="s">
        <v>743</v>
      </c>
      <c r="L44" s="715">
        <v>60.213004191198479</v>
      </c>
      <c r="M44" s="715">
        <v>6</v>
      </c>
      <c r="N44" s="716">
        <v>361.27802514719087</v>
      </c>
    </row>
    <row r="45" spans="1:14" ht="14.4" customHeight="1" x14ac:dyDescent="0.3">
      <c r="A45" s="711" t="s">
        <v>566</v>
      </c>
      <c r="B45" s="712" t="s">
        <v>1053</v>
      </c>
      <c r="C45" s="713" t="s">
        <v>571</v>
      </c>
      <c r="D45" s="714" t="s">
        <v>1054</v>
      </c>
      <c r="E45" s="713" t="s">
        <v>588</v>
      </c>
      <c r="F45" s="714" t="s">
        <v>1059</v>
      </c>
      <c r="G45" s="713" t="s">
        <v>597</v>
      </c>
      <c r="H45" s="713" t="s">
        <v>744</v>
      </c>
      <c r="I45" s="713" t="s">
        <v>745</v>
      </c>
      <c r="J45" s="713" t="s">
        <v>746</v>
      </c>
      <c r="K45" s="713" t="s">
        <v>747</v>
      </c>
      <c r="L45" s="715">
        <v>152.15999999999997</v>
      </c>
      <c r="M45" s="715">
        <v>19</v>
      </c>
      <c r="N45" s="716">
        <v>2891.0399999999995</v>
      </c>
    </row>
    <row r="46" spans="1:14" ht="14.4" customHeight="1" x14ac:dyDescent="0.3">
      <c r="A46" s="711" t="s">
        <v>566</v>
      </c>
      <c r="B46" s="712" t="s">
        <v>1053</v>
      </c>
      <c r="C46" s="713" t="s">
        <v>571</v>
      </c>
      <c r="D46" s="714" t="s">
        <v>1054</v>
      </c>
      <c r="E46" s="713" t="s">
        <v>588</v>
      </c>
      <c r="F46" s="714" t="s">
        <v>1059</v>
      </c>
      <c r="G46" s="713" t="s">
        <v>597</v>
      </c>
      <c r="H46" s="713" t="s">
        <v>748</v>
      </c>
      <c r="I46" s="713" t="s">
        <v>738</v>
      </c>
      <c r="J46" s="713" t="s">
        <v>749</v>
      </c>
      <c r="K46" s="713"/>
      <c r="L46" s="715">
        <v>579.99602470209209</v>
      </c>
      <c r="M46" s="715">
        <v>1</v>
      </c>
      <c r="N46" s="716">
        <v>579.99602470209209</v>
      </c>
    </row>
    <row r="47" spans="1:14" ht="14.4" customHeight="1" x14ac:dyDescent="0.3">
      <c r="A47" s="711" t="s">
        <v>566</v>
      </c>
      <c r="B47" s="712" t="s">
        <v>1053</v>
      </c>
      <c r="C47" s="713" t="s">
        <v>571</v>
      </c>
      <c r="D47" s="714" t="s">
        <v>1054</v>
      </c>
      <c r="E47" s="713" t="s">
        <v>588</v>
      </c>
      <c r="F47" s="714" t="s">
        <v>1059</v>
      </c>
      <c r="G47" s="713" t="s">
        <v>597</v>
      </c>
      <c r="H47" s="713" t="s">
        <v>750</v>
      </c>
      <c r="I47" s="713" t="s">
        <v>751</v>
      </c>
      <c r="J47" s="713" t="s">
        <v>752</v>
      </c>
      <c r="K47" s="713" t="s">
        <v>753</v>
      </c>
      <c r="L47" s="715">
        <v>149.4</v>
      </c>
      <c r="M47" s="715">
        <v>2</v>
      </c>
      <c r="N47" s="716">
        <v>298.8</v>
      </c>
    </row>
    <row r="48" spans="1:14" ht="14.4" customHeight="1" x14ac:dyDescent="0.3">
      <c r="A48" s="711" t="s">
        <v>566</v>
      </c>
      <c r="B48" s="712" t="s">
        <v>1053</v>
      </c>
      <c r="C48" s="713" t="s">
        <v>571</v>
      </c>
      <c r="D48" s="714" t="s">
        <v>1054</v>
      </c>
      <c r="E48" s="713" t="s">
        <v>588</v>
      </c>
      <c r="F48" s="714" t="s">
        <v>1059</v>
      </c>
      <c r="G48" s="713" t="s">
        <v>597</v>
      </c>
      <c r="H48" s="713" t="s">
        <v>754</v>
      </c>
      <c r="I48" s="713" t="s">
        <v>755</v>
      </c>
      <c r="J48" s="713" t="s">
        <v>756</v>
      </c>
      <c r="K48" s="713" t="s">
        <v>757</v>
      </c>
      <c r="L48" s="715">
        <v>46.2</v>
      </c>
      <c r="M48" s="715">
        <v>4</v>
      </c>
      <c r="N48" s="716">
        <v>184.8</v>
      </c>
    </row>
    <row r="49" spans="1:14" ht="14.4" customHeight="1" x14ac:dyDescent="0.3">
      <c r="A49" s="711" t="s">
        <v>566</v>
      </c>
      <c r="B49" s="712" t="s">
        <v>1053</v>
      </c>
      <c r="C49" s="713" t="s">
        <v>571</v>
      </c>
      <c r="D49" s="714" t="s">
        <v>1054</v>
      </c>
      <c r="E49" s="713" t="s">
        <v>588</v>
      </c>
      <c r="F49" s="714" t="s">
        <v>1059</v>
      </c>
      <c r="G49" s="713" t="s">
        <v>597</v>
      </c>
      <c r="H49" s="713" t="s">
        <v>758</v>
      </c>
      <c r="I49" s="713" t="s">
        <v>738</v>
      </c>
      <c r="J49" s="713" t="s">
        <v>759</v>
      </c>
      <c r="K49" s="713" t="s">
        <v>760</v>
      </c>
      <c r="L49" s="715">
        <v>23.701493055555556</v>
      </c>
      <c r="M49" s="715">
        <v>12</v>
      </c>
      <c r="N49" s="716">
        <v>284.41791666666666</v>
      </c>
    </row>
    <row r="50" spans="1:14" ht="14.4" customHeight="1" x14ac:dyDescent="0.3">
      <c r="A50" s="711" t="s">
        <v>566</v>
      </c>
      <c r="B50" s="712" t="s">
        <v>1053</v>
      </c>
      <c r="C50" s="713" t="s">
        <v>571</v>
      </c>
      <c r="D50" s="714" t="s">
        <v>1054</v>
      </c>
      <c r="E50" s="713" t="s">
        <v>588</v>
      </c>
      <c r="F50" s="714" t="s">
        <v>1059</v>
      </c>
      <c r="G50" s="713" t="s">
        <v>597</v>
      </c>
      <c r="H50" s="713" t="s">
        <v>761</v>
      </c>
      <c r="I50" s="713" t="s">
        <v>762</v>
      </c>
      <c r="J50" s="713" t="s">
        <v>763</v>
      </c>
      <c r="K50" s="713" t="s">
        <v>764</v>
      </c>
      <c r="L50" s="715">
        <v>77.28000000000003</v>
      </c>
      <c r="M50" s="715">
        <v>1</v>
      </c>
      <c r="N50" s="716">
        <v>77.28000000000003</v>
      </c>
    </row>
    <row r="51" spans="1:14" ht="14.4" customHeight="1" x14ac:dyDescent="0.3">
      <c r="A51" s="711" t="s">
        <v>566</v>
      </c>
      <c r="B51" s="712" t="s">
        <v>1053</v>
      </c>
      <c r="C51" s="713" t="s">
        <v>571</v>
      </c>
      <c r="D51" s="714" t="s">
        <v>1054</v>
      </c>
      <c r="E51" s="713" t="s">
        <v>588</v>
      </c>
      <c r="F51" s="714" t="s">
        <v>1059</v>
      </c>
      <c r="G51" s="713" t="s">
        <v>597</v>
      </c>
      <c r="H51" s="713" t="s">
        <v>765</v>
      </c>
      <c r="I51" s="713" t="s">
        <v>766</v>
      </c>
      <c r="J51" s="713" t="s">
        <v>767</v>
      </c>
      <c r="K51" s="713" t="s">
        <v>768</v>
      </c>
      <c r="L51" s="715">
        <v>39.459957757636339</v>
      </c>
      <c r="M51" s="715">
        <v>2</v>
      </c>
      <c r="N51" s="716">
        <v>78.919915515272677</v>
      </c>
    </row>
    <row r="52" spans="1:14" ht="14.4" customHeight="1" x14ac:dyDescent="0.3">
      <c r="A52" s="711" t="s">
        <v>566</v>
      </c>
      <c r="B52" s="712" t="s">
        <v>1053</v>
      </c>
      <c r="C52" s="713" t="s">
        <v>571</v>
      </c>
      <c r="D52" s="714" t="s">
        <v>1054</v>
      </c>
      <c r="E52" s="713" t="s">
        <v>588</v>
      </c>
      <c r="F52" s="714" t="s">
        <v>1059</v>
      </c>
      <c r="G52" s="713" t="s">
        <v>597</v>
      </c>
      <c r="H52" s="713" t="s">
        <v>769</v>
      </c>
      <c r="I52" s="713" t="s">
        <v>770</v>
      </c>
      <c r="J52" s="713" t="s">
        <v>771</v>
      </c>
      <c r="K52" s="713" t="s">
        <v>772</v>
      </c>
      <c r="L52" s="715">
        <v>56.140000000000036</v>
      </c>
      <c r="M52" s="715">
        <v>1</v>
      </c>
      <c r="N52" s="716">
        <v>56.140000000000036</v>
      </c>
    </row>
    <row r="53" spans="1:14" ht="14.4" customHeight="1" x14ac:dyDescent="0.3">
      <c r="A53" s="711" t="s">
        <v>566</v>
      </c>
      <c r="B53" s="712" t="s">
        <v>1053</v>
      </c>
      <c r="C53" s="713" t="s">
        <v>571</v>
      </c>
      <c r="D53" s="714" t="s">
        <v>1054</v>
      </c>
      <c r="E53" s="713" t="s">
        <v>588</v>
      </c>
      <c r="F53" s="714" t="s">
        <v>1059</v>
      </c>
      <c r="G53" s="713" t="s">
        <v>597</v>
      </c>
      <c r="H53" s="713" t="s">
        <v>773</v>
      </c>
      <c r="I53" s="713" t="s">
        <v>738</v>
      </c>
      <c r="J53" s="713" t="s">
        <v>774</v>
      </c>
      <c r="K53" s="713"/>
      <c r="L53" s="715">
        <v>168.32447198387959</v>
      </c>
      <c r="M53" s="715">
        <v>1</v>
      </c>
      <c r="N53" s="716">
        <v>168.32447198387959</v>
      </c>
    </row>
    <row r="54" spans="1:14" ht="14.4" customHeight="1" x14ac:dyDescent="0.3">
      <c r="A54" s="711" t="s">
        <v>566</v>
      </c>
      <c r="B54" s="712" t="s">
        <v>1053</v>
      </c>
      <c r="C54" s="713" t="s">
        <v>571</v>
      </c>
      <c r="D54" s="714" t="s">
        <v>1054</v>
      </c>
      <c r="E54" s="713" t="s">
        <v>588</v>
      </c>
      <c r="F54" s="714" t="s">
        <v>1059</v>
      </c>
      <c r="G54" s="713" t="s">
        <v>597</v>
      </c>
      <c r="H54" s="713" t="s">
        <v>775</v>
      </c>
      <c r="I54" s="713" t="s">
        <v>776</v>
      </c>
      <c r="J54" s="713" t="s">
        <v>777</v>
      </c>
      <c r="K54" s="713" t="s">
        <v>778</v>
      </c>
      <c r="L54" s="715">
        <v>54.302500000000002</v>
      </c>
      <c r="M54" s="715">
        <v>8</v>
      </c>
      <c r="N54" s="716">
        <v>434.42</v>
      </c>
    </row>
    <row r="55" spans="1:14" ht="14.4" customHeight="1" x14ac:dyDescent="0.3">
      <c r="A55" s="711" t="s">
        <v>566</v>
      </c>
      <c r="B55" s="712" t="s">
        <v>1053</v>
      </c>
      <c r="C55" s="713" t="s">
        <v>571</v>
      </c>
      <c r="D55" s="714" t="s">
        <v>1054</v>
      </c>
      <c r="E55" s="713" t="s">
        <v>588</v>
      </c>
      <c r="F55" s="714" t="s">
        <v>1059</v>
      </c>
      <c r="G55" s="713" t="s">
        <v>597</v>
      </c>
      <c r="H55" s="713" t="s">
        <v>779</v>
      </c>
      <c r="I55" s="713" t="s">
        <v>780</v>
      </c>
      <c r="J55" s="713" t="s">
        <v>781</v>
      </c>
      <c r="K55" s="713" t="s">
        <v>782</v>
      </c>
      <c r="L55" s="715">
        <v>164.03000000000006</v>
      </c>
      <c r="M55" s="715">
        <v>1</v>
      </c>
      <c r="N55" s="716">
        <v>164.03000000000006</v>
      </c>
    </row>
    <row r="56" spans="1:14" ht="14.4" customHeight="1" x14ac:dyDescent="0.3">
      <c r="A56" s="711" t="s">
        <v>566</v>
      </c>
      <c r="B56" s="712" t="s">
        <v>1053</v>
      </c>
      <c r="C56" s="713" t="s">
        <v>571</v>
      </c>
      <c r="D56" s="714" t="s">
        <v>1054</v>
      </c>
      <c r="E56" s="713" t="s">
        <v>588</v>
      </c>
      <c r="F56" s="714" t="s">
        <v>1059</v>
      </c>
      <c r="G56" s="713" t="s">
        <v>597</v>
      </c>
      <c r="H56" s="713" t="s">
        <v>783</v>
      </c>
      <c r="I56" s="713" t="s">
        <v>738</v>
      </c>
      <c r="J56" s="713" t="s">
        <v>784</v>
      </c>
      <c r="K56" s="713"/>
      <c r="L56" s="715">
        <v>94.127232238741627</v>
      </c>
      <c r="M56" s="715">
        <v>3</v>
      </c>
      <c r="N56" s="716">
        <v>282.38169671622489</v>
      </c>
    </row>
    <row r="57" spans="1:14" ht="14.4" customHeight="1" x14ac:dyDescent="0.3">
      <c r="A57" s="711" t="s">
        <v>566</v>
      </c>
      <c r="B57" s="712" t="s">
        <v>1053</v>
      </c>
      <c r="C57" s="713" t="s">
        <v>571</v>
      </c>
      <c r="D57" s="714" t="s">
        <v>1054</v>
      </c>
      <c r="E57" s="713" t="s">
        <v>588</v>
      </c>
      <c r="F57" s="714" t="s">
        <v>1059</v>
      </c>
      <c r="G57" s="713" t="s">
        <v>597</v>
      </c>
      <c r="H57" s="713" t="s">
        <v>785</v>
      </c>
      <c r="I57" s="713" t="s">
        <v>786</v>
      </c>
      <c r="J57" s="713" t="s">
        <v>787</v>
      </c>
      <c r="K57" s="713" t="s">
        <v>788</v>
      </c>
      <c r="L57" s="715">
        <v>95.477234176651123</v>
      </c>
      <c r="M57" s="715">
        <v>1</v>
      </c>
      <c r="N57" s="716">
        <v>95.477234176651123</v>
      </c>
    </row>
    <row r="58" spans="1:14" ht="14.4" customHeight="1" x14ac:dyDescent="0.3">
      <c r="A58" s="711" t="s">
        <v>566</v>
      </c>
      <c r="B58" s="712" t="s">
        <v>1053</v>
      </c>
      <c r="C58" s="713" t="s">
        <v>571</v>
      </c>
      <c r="D58" s="714" t="s">
        <v>1054</v>
      </c>
      <c r="E58" s="713" t="s">
        <v>588</v>
      </c>
      <c r="F58" s="714" t="s">
        <v>1059</v>
      </c>
      <c r="G58" s="713" t="s">
        <v>597</v>
      </c>
      <c r="H58" s="713" t="s">
        <v>789</v>
      </c>
      <c r="I58" s="713" t="s">
        <v>790</v>
      </c>
      <c r="J58" s="713" t="s">
        <v>791</v>
      </c>
      <c r="K58" s="713" t="s">
        <v>792</v>
      </c>
      <c r="L58" s="715">
        <v>80.47</v>
      </c>
      <c r="M58" s="715">
        <v>2</v>
      </c>
      <c r="N58" s="716">
        <v>160.94</v>
      </c>
    </row>
    <row r="59" spans="1:14" ht="14.4" customHeight="1" x14ac:dyDescent="0.3">
      <c r="A59" s="711" t="s">
        <v>566</v>
      </c>
      <c r="B59" s="712" t="s">
        <v>1053</v>
      </c>
      <c r="C59" s="713" t="s">
        <v>571</v>
      </c>
      <c r="D59" s="714" t="s">
        <v>1054</v>
      </c>
      <c r="E59" s="713" t="s">
        <v>588</v>
      </c>
      <c r="F59" s="714" t="s">
        <v>1059</v>
      </c>
      <c r="G59" s="713" t="s">
        <v>597</v>
      </c>
      <c r="H59" s="713" t="s">
        <v>793</v>
      </c>
      <c r="I59" s="713" t="s">
        <v>794</v>
      </c>
      <c r="J59" s="713" t="s">
        <v>795</v>
      </c>
      <c r="K59" s="713" t="s">
        <v>796</v>
      </c>
      <c r="L59" s="715">
        <v>71.907999999999987</v>
      </c>
      <c r="M59" s="715">
        <v>5</v>
      </c>
      <c r="N59" s="716">
        <v>359.53999999999996</v>
      </c>
    </row>
    <row r="60" spans="1:14" ht="14.4" customHeight="1" x14ac:dyDescent="0.3">
      <c r="A60" s="711" t="s">
        <v>566</v>
      </c>
      <c r="B60" s="712" t="s">
        <v>1053</v>
      </c>
      <c r="C60" s="713" t="s">
        <v>571</v>
      </c>
      <c r="D60" s="714" t="s">
        <v>1054</v>
      </c>
      <c r="E60" s="713" t="s">
        <v>588</v>
      </c>
      <c r="F60" s="714" t="s">
        <v>1059</v>
      </c>
      <c r="G60" s="713" t="s">
        <v>597</v>
      </c>
      <c r="H60" s="713" t="s">
        <v>797</v>
      </c>
      <c r="I60" s="713" t="s">
        <v>798</v>
      </c>
      <c r="J60" s="713" t="s">
        <v>799</v>
      </c>
      <c r="K60" s="713"/>
      <c r="L60" s="715">
        <v>178.92</v>
      </c>
      <c r="M60" s="715">
        <v>1</v>
      </c>
      <c r="N60" s="716">
        <v>178.92</v>
      </c>
    </row>
    <row r="61" spans="1:14" ht="14.4" customHeight="1" x14ac:dyDescent="0.3">
      <c r="A61" s="711" t="s">
        <v>566</v>
      </c>
      <c r="B61" s="712" t="s">
        <v>1053</v>
      </c>
      <c r="C61" s="713" t="s">
        <v>571</v>
      </c>
      <c r="D61" s="714" t="s">
        <v>1054</v>
      </c>
      <c r="E61" s="713" t="s">
        <v>588</v>
      </c>
      <c r="F61" s="714" t="s">
        <v>1059</v>
      </c>
      <c r="G61" s="713" t="s">
        <v>597</v>
      </c>
      <c r="H61" s="713" t="s">
        <v>800</v>
      </c>
      <c r="I61" s="713" t="s">
        <v>738</v>
      </c>
      <c r="J61" s="713" t="s">
        <v>801</v>
      </c>
      <c r="K61" s="713"/>
      <c r="L61" s="715">
        <v>105.04685316351555</v>
      </c>
      <c r="M61" s="715">
        <v>1</v>
      </c>
      <c r="N61" s="716">
        <v>105.04685316351555</v>
      </c>
    </row>
    <row r="62" spans="1:14" ht="14.4" customHeight="1" x14ac:dyDescent="0.3">
      <c r="A62" s="711" t="s">
        <v>566</v>
      </c>
      <c r="B62" s="712" t="s">
        <v>1053</v>
      </c>
      <c r="C62" s="713" t="s">
        <v>571</v>
      </c>
      <c r="D62" s="714" t="s">
        <v>1054</v>
      </c>
      <c r="E62" s="713" t="s">
        <v>588</v>
      </c>
      <c r="F62" s="714" t="s">
        <v>1059</v>
      </c>
      <c r="G62" s="713" t="s">
        <v>597</v>
      </c>
      <c r="H62" s="713" t="s">
        <v>802</v>
      </c>
      <c r="I62" s="713" t="s">
        <v>738</v>
      </c>
      <c r="J62" s="713" t="s">
        <v>803</v>
      </c>
      <c r="K62" s="713"/>
      <c r="L62" s="715">
        <v>43.279889937191172</v>
      </c>
      <c r="M62" s="715">
        <v>1</v>
      </c>
      <c r="N62" s="716">
        <v>43.279889937191172</v>
      </c>
    </row>
    <row r="63" spans="1:14" ht="14.4" customHeight="1" x14ac:dyDescent="0.3">
      <c r="A63" s="711" t="s">
        <v>566</v>
      </c>
      <c r="B63" s="712" t="s">
        <v>1053</v>
      </c>
      <c r="C63" s="713" t="s">
        <v>571</v>
      </c>
      <c r="D63" s="714" t="s">
        <v>1054</v>
      </c>
      <c r="E63" s="713" t="s">
        <v>588</v>
      </c>
      <c r="F63" s="714" t="s">
        <v>1059</v>
      </c>
      <c r="G63" s="713" t="s">
        <v>597</v>
      </c>
      <c r="H63" s="713" t="s">
        <v>804</v>
      </c>
      <c r="I63" s="713" t="s">
        <v>738</v>
      </c>
      <c r="J63" s="713" t="s">
        <v>805</v>
      </c>
      <c r="K63" s="713" t="s">
        <v>806</v>
      </c>
      <c r="L63" s="715">
        <v>25.6</v>
      </c>
      <c r="M63" s="715">
        <v>1</v>
      </c>
      <c r="N63" s="716">
        <v>25.6</v>
      </c>
    </row>
    <row r="64" spans="1:14" ht="14.4" customHeight="1" x14ac:dyDescent="0.3">
      <c r="A64" s="711" t="s">
        <v>566</v>
      </c>
      <c r="B64" s="712" t="s">
        <v>1053</v>
      </c>
      <c r="C64" s="713" t="s">
        <v>571</v>
      </c>
      <c r="D64" s="714" t="s">
        <v>1054</v>
      </c>
      <c r="E64" s="713" t="s">
        <v>588</v>
      </c>
      <c r="F64" s="714" t="s">
        <v>1059</v>
      </c>
      <c r="G64" s="713" t="s">
        <v>597</v>
      </c>
      <c r="H64" s="713" t="s">
        <v>807</v>
      </c>
      <c r="I64" s="713" t="s">
        <v>808</v>
      </c>
      <c r="J64" s="713" t="s">
        <v>809</v>
      </c>
      <c r="K64" s="713" t="s">
        <v>810</v>
      </c>
      <c r="L64" s="715">
        <v>107.32999999999997</v>
      </c>
      <c r="M64" s="715">
        <v>8</v>
      </c>
      <c r="N64" s="716">
        <v>858.63999999999976</v>
      </c>
    </row>
    <row r="65" spans="1:14" ht="14.4" customHeight="1" x14ac:dyDescent="0.3">
      <c r="A65" s="711" t="s">
        <v>566</v>
      </c>
      <c r="B65" s="712" t="s">
        <v>1053</v>
      </c>
      <c r="C65" s="713" t="s">
        <v>571</v>
      </c>
      <c r="D65" s="714" t="s">
        <v>1054</v>
      </c>
      <c r="E65" s="713" t="s">
        <v>588</v>
      </c>
      <c r="F65" s="714" t="s">
        <v>1059</v>
      </c>
      <c r="G65" s="713" t="s">
        <v>597</v>
      </c>
      <c r="H65" s="713" t="s">
        <v>811</v>
      </c>
      <c r="I65" s="713" t="s">
        <v>812</v>
      </c>
      <c r="J65" s="713" t="s">
        <v>813</v>
      </c>
      <c r="K65" s="713" t="s">
        <v>814</v>
      </c>
      <c r="L65" s="715">
        <v>60.589999999999996</v>
      </c>
      <c r="M65" s="715">
        <v>2</v>
      </c>
      <c r="N65" s="716">
        <v>121.17999999999999</v>
      </c>
    </row>
    <row r="66" spans="1:14" ht="14.4" customHeight="1" x14ac:dyDescent="0.3">
      <c r="A66" s="711" t="s">
        <v>566</v>
      </c>
      <c r="B66" s="712" t="s">
        <v>1053</v>
      </c>
      <c r="C66" s="713" t="s">
        <v>571</v>
      </c>
      <c r="D66" s="714" t="s">
        <v>1054</v>
      </c>
      <c r="E66" s="713" t="s">
        <v>588</v>
      </c>
      <c r="F66" s="714" t="s">
        <v>1059</v>
      </c>
      <c r="G66" s="713" t="s">
        <v>597</v>
      </c>
      <c r="H66" s="713" t="s">
        <v>815</v>
      </c>
      <c r="I66" s="713" t="s">
        <v>816</v>
      </c>
      <c r="J66" s="713" t="s">
        <v>817</v>
      </c>
      <c r="K66" s="713" t="s">
        <v>818</v>
      </c>
      <c r="L66" s="715">
        <v>41.47000000000002</v>
      </c>
      <c r="M66" s="715">
        <v>1</v>
      </c>
      <c r="N66" s="716">
        <v>41.47000000000002</v>
      </c>
    </row>
    <row r="67" spans="1:14" ht="14.4" customHeight="1" x14ac:dyDescent="0.3">
      <c r="A67" s="711" t="s">
        <v>566</v>
      </c>
      <c r="B67" s="712" t="s">
        <v>1053</v>
      </c>
      <c r="C67" s="713" t="s">
        <v>571</v>
      </c>
      <c r="D67" s="714" t="s">
        <v>1054</v>
      </c>
      <c r="E67" s="713" t="s">
        <v>588</v>
      </c>
      <c r="F67" s="714" t="s">
        <v>1059</v>
      </c>
      <c r="G67" s="713" t="s">
        <v>597</v>
      </c>
      <c r="H67" s="713" t="s">
        <v>819</v>
      </c>
      <c r="I67" s="713" t="s">
        <v>738</v>
      </c>
      <c r="J67" s="713" t="s">
        <v>820</v>
      </c>
      <c r="K67" s="713"/>
      <c r="L67" s="715">
        <v>80.473438323494591</v>
      </c>
      <c r="M67" s="715">
        <v>1</v>
      </c>
      <c r="N67" s="716">
        <v>80.473438323494591</v>
      </c>
    </row>
    <row r="68" spans="1:14" ht="14.4" customHeight="1" x14ac:dyDescent="0.3">
      <c r="A68" s="711" t="s">
        <v>566</v>
      </c>
      <c r="B68" s="712" t="s">
        <v>1053</v>
      </c>
      <c r="C68" s="713" t="s">
        <v>571</v>
      </c>
      <c r="D68" s="714" t="s">
        <v>1054</v>
      </c>
      <c r="E68" s="713" t="s">
        <v>588</v>
      </c>
      <c r="F68" s="714" t="s">
        <v>1059</v>
      </c>
      <c r="G68" s="713" t="s">
        <v>597</v>
      </c>
      <c r="H68" s="713" t="s">
        <v>821</v>
      </c>
      <c r="I68" s="713" t="s">
        <v>821</v>
      </c>
      <c r="J68" s="713" t="s">
        <v>822</v>
      </c>
      <c r="K68" s="713" t="s">
        <v>823</v>
      </c>
      <c r="L68" s="715">
        <v>95.890000000000015</v>
      </c>
      <c r="M68" s="715">
        <v>2</v>
      </c>
      <c r="N68" s="716">
        <v>191.78000000000003</v>
      </c>
    </row>
    <row r="69" spans="1:14" ht="14.4" customHeight="1" x14ac:dyDescent="0.3">
      <c r="A69" s="711" t="s">
        <v>566</v>
      </c>
      <c r="B69" s="712" t="s">
        <v>1053</v>
      </c>
      <c r="C69" s="713" t="s">
        <v>571</v>
      </c>
      <c r="D69" s="714" t="s">
        <v>1054</v>
      </c>
      <c r="E69" s="713" t="s">
        <v>588</v>
      </c>
      <c r="F69" s="714" t="s">
        <v>1059</v>
      </c>
      <c r="G69" s="713" t="s">
        <v>597</v>
      </c>
      <c r="H69" s="713" t="s">
        <v>824</v>
      </c>
      <c r="I69" s="713" t="s">
        <v>824</v>
      </c>
      <c r="J69" s="713" t="s">
        <v>825</v>
      </c>
      <c r="K69" s="713" t="s">
        <v>826</v>
      </c>
      <c r="L69" s="715">
        <v>431.69000000000017</v>
      </c>
      <c r="M69" s="715">
        <v>1</v>
      </c>
      <c r="N69" s="716">
        <v>431.69000000000017</v>
      </c>
    </row>
    <row r="70" spans="1:14" ht="14.4" customHeight="1" x14ac:dyDescent="0.3">
      <c r="A70" s="711" t="s">
        <v>566</v>
      </c>
      <c r="B70" s="712" t="s">
        <v>1053</v>
      </c>
      <c r="C70" s="713" t="s">
        <v>571</v>
      </c>
      <c r="D70" s="714" t="s">
        <v>1054</v>
      </c>
      <c r="E70" s="713" t="s">
        <v>588</v>
      </c>
      <c r="F70" s="714" t="s">
        <v>1059</v>
      </c>
      <c r="G70" s="713" t="s">
        <v>597</v>
      </c>
      <c r="H70" s="713" t="s">
        <v>827</v>
      </c>
      <c r="I70" s="713" t="s">
        <v>827</v>
      </c>
      <c r="J70" s="713" t="s">
        <v>828</v>
      </c>
      <c r="K70" s="713" t="s">
        <v>829</v>
      </c>
      <c r="L70" s="715">
        <v>431.6900000000004</v>
      </c>
      <c r="M70" s="715">
        <v>1</v>
      </c>
      <c r="N70" s="716">
        <v>431.6900000000004</v>
      </c>
    </row>
    <row r="71" spans="1:14" ht="14.4" customHeight="1" x14ac:dyDescent="0.3">
      <c r="A71" s="711" t="s">
        <v>566</v>
      </c>
      <c r="B71" s="712" t="s">
        <v>1053</v>
      </c>
      <c r="C71" s="713" t="s">
        <v>571</v>
      </c>
      <c r="D71" s="714" t="s">
        <v>1054</v>
      </c>
      <c r="E71" s="713" t="s">
        <v>588</v>
      </c>
      <c r="F71" s="714" t="s">
        <v>1059</v>
      </c>
      <c r="G71" s="713" t="s">
        <v>597</v>
      </c>
      <c r="H71" s="713" t="s">
        <v>830</v>
      </c>
      <c r="I71" s="713" t="s">
        <v>830</v>
      </c>
      <c r="J71" s="713" t="s">
        <v>831</v>
      </c>
      <c r="K71" s="713" t="s">
        <v>832</v>
      </c>
      <c r="L71" s="715">
        <v>231.72</v>
      </c>
      <c r="M71" s="715">
        <v>1</v>
      </c>
      <c r="N71" s="716">
        <v>231.72</v>
      </c>
    </row>
    <row r="72" spans="1:14" ht="14.4" customHeight="1" x14ac:dyDescent="0.3">
      <c r="A72" s="711" t="s">
        <v>566</v>
      </c>
      <c r="B72" s="712" t="s">
        <v>1053</v>
      </c>
      <c r="C72" s="713" t="s">
        <v>571</v>
      </c>
      <c r="D72" s="714" t="s">
        <v>1054</v>
      </c>
      <c r="E72" s="713" t="s">
        <v>588</v>
      </c>
      <c r="F72" s="714" t="s">
        <v>1059</v>
      </c>
      <c r="G72" s="713" t="s">
        <v>597</v>
      </c>
      <c r="H72" s="713" t="s">
        <v>833</v>
      </c>
      <c r="I72" s="713" t="s">
        <v>834</v>
      </c>
      <c r="J72" s="713" t="s">
        <v>835</v>
      </c>
      <c r="K72" s="713"/>
      <c r="L72" s="715">
        <v>163.56999848291707</v>
      </c>
      <c r="M72" s="715">
        <v>1</v>
      </c>
      <c r="N72" s="716">
        <v>163.56999848291707</v>
      </c>
    </row>
    <row r="73" spans="1:14" ht="14.4" customHeight="1" x14ac:dyDescent="0.3">
      <c r="A73" s="711" t="s">
        <v>566</v>
      </c>
      <c r="B73" s="712" t="s">
        <v>1053</v>
      </c>
      <c r="C73" s="713" t="s">
        <v>571</v>
      </c>
      <c r="D73" s="714" t="s">
        <v>1054</v>
      </c>
      <c r="E73" s="713" t="s">
        <v>588</v>
      </c>
      <c r="F73" s="714" t="s">
        <v>1059</v>
      </c>
      <c r="G73" s="713" t="s">
        <v>597</v>
      </c>
      <c r="H73" s="713" t="s">
        <v>836</v>
      </c>
      <c r="I73" s="713" t="s">
        <v>836</v>
      </c>
      <c r="J73" s="713" t="s">
        <v>837</v>
      </c>
      <c r="K73" s="713" t="s">
        <v>838</v>
      </c>
      <c r="L73" s="715">
        <v>72.879999999999953</v>
      </c>
      <c r="M73" s="715">
        <v>1</v>
      </c>
      <c r="N73" s="716">
        <v>72.879999999999953</v>
      </c>
    </row>
    <row r="74" spans="1:14" ht="14.4" customHeight="1" x14ac:dyDescent="0.3">
      <c r="A74" s="711" t="s">
        <v>566</v>
      </c>
      <c r="B74" s="712" t="s">
        <v>1053</v>
      </c>
      <c r="C74" s="713" t="s">
        <v>571</v>
      </c>
      <c r="D74" s="714" t="s">
        <v>1054</v>
      </c>
      <c r="E74" s="713" t="s">
        <v>588</v>
      </c>
      <c r="F74" s="714" t="s">
        <v>1059</v>
      </c>
      <c r="G74" s="713" t="s">
        <v>597</v>
      </c>
      <c r="H74" s="713" t="s">
        <v>839</v>
      </c>
      <c r="I74" s="713" t="s">
        <v>839</v>
      </c>
      <c r="J74" s="713" t="s">
        <v>840</v>
      </c>
      <c r="K74" s="713" t="s">
        <v>841</v>
      </c>
      <c r="L74" s="715">
        <v>128.25999999999996</v>
      </c>
      <c r="M74" s="715">
        <v>1</v>
      </c>
      <c r="N74" s="716">
        <v>128.25999999999996</v>
      </c>
    </row>
    <row r="75" spans="1:14" ht="14.4" customHeight="1" x14ac:dyDescent="0.3">
      <c r="A75" s="711" t="s">
        <v>566</v>
      </c>
      <c r="B75" s="712" t="s">
        <v>1053</v>
      </c>
      <c r="C75" s="713" t="s">
        <v>571</v>
      </c>
      <c r="D75" s="714" t="s">
        <v>1054</v>
      </c>
      <c r="E75" s="713" t="s">
        <v>588</v>
      </c>
      <c r="F75" s="714" t="s">
        <v>1059</v>
      </c>
      <c r="G75" s="713" t="s">
        <v>597</v>
      </c>
      <c r="H75" s="713" t="s">
        <v>842</v>
      </c>
      <c r="I75" s="713" t="s">
        <v>842</v>
      </c>
      <c r="J75" s="713" t="s">
        <v>843</v>
      </c>
      <c r="K75" s="713" t="s">
        <v>700</v>
      </c>
      <c r="L75" s="715">
        <v>66.495000000000033</v>
      </c>
      <c r="M75" s="715">
        <v>4</v>
      </c>
      <c r="N75" s="716">
        <v>265.98000000000013</v>
      </c>
    </row>
    <row r="76" spans="1:14" ht="14.4" customHeight="1" x14ac:dyDescent="0.3">
      <c r="A76" s="711" t="s">
        <v>566</v>
      </c>
      <c r="B76" s="712" t="s">
        <v>1053</v>
      </c>
      <c r="C76" s="713" t="s">
        <v>571</v>
      </c>
      <c r="D76" s="714" t="s">
        <v>1054</v>
      </c>
      <c r="E76" s="713" t="s">
        <v>588</v>
      </c>
      <c r="F76" s="714" t="s">
        <v>1059</v>
      </c>
      <c r="G76" s="713" t="s">
        <v>597</v>
      </c>
      <c r="H76" s="713" t="s">
        <v>844</v>
      </c>
      <c r="I76" s="713" t="s">
        <v>738</v>
      </c>
      <c r="J76" s="713" t="s">
        <v>845</v>
      </c>
      <c r="K76" s="713"/>
      <c r="L76" s="715">
        <v>147.51</v>
      </c>
      <c r="M76" s="715">
        <v>5</v>
      </c>
      <c r="N76" s="716">
        <v>737.55</v>
      </c>
    </row>
    <row r="77" spans="1:14" ht="14.4" customHeight="1" x14ac:dyDescent="0.3">
      <c r="A77" s="711" t="s">
        <v>566</v>
      </c>
      <c r="B77" s="712" t="s">
        <v>1053</v>
      </c>
      <c r="C77" s="713" t="s">
        <v>571</v>
      </c>
      <c r="D77" s="714" t="s">
        <v>1054</v>
      </c>
      <c r="E77" s="713" t="s">
        <v>588</v>
      </c>
      <c r="F77" s="714" t="s">
        <v>1059</v>
      </c>
      <c r="G77" s="713" t="s">
        <v>597</v>
      </c>
      <c r="H77" s="713" t="s">
        <v>846</v>
      </c>
      <c r="I77" s="713" t="s">
        <v>738</v>
      </c>
      <c r="J77" s="713" t="s">
        <v>847</v>
      </c>
      <c r="K77" s="713"/>
      <c r="L77" s="715">
        <v>72.599999999999994</v>
      </c>
      <c r="M77" s="715">
        <v>3</v>
      </c>
      <c r="N77" s="716">
        <v>217.79999999999998</v>
      </c>
    </row>
    <row r="78" spans="1:14" ht="14.4" customHeight="1" x14ac:dyDescent="0.3">
      <c r="A78" s="711" t="s">
        <v>566</v>
      </c>
      <c r="B78" s="712" t="s">
        <v>1053</v>
      </c>
      <c r="C78" s="713" t="s">
        <v>571</v>
      </c>
      <c r="D78" s="714" t="s">
        <v>1054</v>
      </c>
      <c r="E78" s="713" t="s">
        <v>588</v>
      </c>
      <c r="F78" s="714" t="s">
        <v>1059</v>
      </c>
      <c r="G78" s="713" t="s">
        <v>597</v>
      </c>
      <c r="H78" s="713" t="s">
        <v>848</v>
      </c>
      <c r="I78" s="713" t="s">
        <v>848</v>
      </c>
      <c r="J78" s="713" t="s">
        <v>849</v>
      </c>
      <c r="K78" s="713" t="s">
        <v>850</v>
      </c>
      <c r="L78" s="715">
        <v>193.71</v>
      </c>
      <c r="M78" s="715">
        <v>1</v>
      </c>
      <c r="N78" s="716">
        <v>193.71</v>
      </c>
    </row>
    <row r="79" spans="1:14" ht="14.4" customHeight="1" x14ac:dyDescent="0.3">
      <c r="A79" s="711" t="s">
        <v>566</v>
      </c>
      <c r="B79" s="712" t="s">
        <v>1053</v>
      </c>
      <c r="C79" s="713" t="s">
        <v>571</v>
      </c>
      <c r="D79" s="714" t="s">
        <v>1054</v>
      </c>
      <c r="E79" s="713" t="s">
        <v>588</v>
      </c>
      <c r="F79" s="714" t="s">
        <v>1059</v>
      </c>
      <c r="G79" s="713" t="s">
        <v>851</v>
      </c>
      <c r="H79" s="713" t="s">
        <v>852</v>
      </c>
      <c r="I79" s="713" t="s">
        <v>853</v>
      </c>
      <c r="J79" s="713" t="s">
        <v>854</v>
      </c>
      <c r="K79" s="713" t="s">
        <v>855</v>
      </c>
      <c r="L79" s="715">
        <v>56.879997387436248</v>
      </c>
      <c r="M79" s="715">
        <v>4</v>
      </c>
      <c r="N79" s="716">
        <v>227.51998954974499</v>
      </c>
    </row>
    <row r="80" spans="1:14" ht="14.4" customHeight="1" x14ac:dyDescent="0.3">
      <c r="A80" s="711" t="s">
        <v>566</v>
      </c>
      <c r="B80" s="712" t="s">
        <v>1053</v>
      </c>
      <c r="C80" s="713" t="s">
        <v>571</v>
      </c>
      <c r="D80" s="714" t="s">
        <v>1054</v>
      </c>
      <c r="E80" s="713" t="s">
        <v>588</v>
      </c>
      <c r="F80" s="714" t="s">
        <v>1059</v>
      </c>
      <c r="G80" s="713" t="s">
        <v>851</v>
      </c>
      <c r="H80" s="713" t="s">
        <v>856</v>
      </c>
      <c r="I80" s="713" t="s">
        <v>857</v>
      </c>
      <c r="J80" s="713" t="s">
        <v>858</v>
      </c>
      <c r="K80" s="713" t="s">
        <v>859</v>
      </c>
      <c r="L80" s="715">
        <v>34.749496688513965</v>
      </c>
      <c r="M80" s="715">
        <v>20</v>
      </c>
      <c r="N80" s="716">
        <v>694.98993377027932</v>
      </c>
    </row>
    <row r="81" spans="1:14" ht="14.4" customHeight="1" x14ac:dyDescent="0.3">
      <c r="A81" s="711" t="s">
        <v>566</v>
      </c>
      <c r="B81" s="712" t="s">
        <v>1053</v>
      </c>
      <c r="C81" s="713" t="s">
        <v>571</v>
      </c>
      <c r="D81" s="714" t="s">
        <v>1054</v>
      </c>
      <c r="E81" s="713" t="s">
        <v>588</v>
      </c>
      <c r="F81" s="714" t="s">
        <v>1059</v>
      </c>
      <c r="G81" s="713" t="s">
        <v>851</v>
      </c>
      <c r="H81" s="713" t="s">
        <v>860</v>
      </c>
      <c r="I81" s="713" t="s">
        <v>861</v>
      </c>
      <c r="J81" s="713" t="s">
        <v>862</v>
      </c>
      <c r="K81" s="713" t="s">
        <v>863</v>
      </c>
      <c r="L81" s="715">
        <v>36.619939957574545</v>
      </c>
      <c r="M81" s="715">
        <v>1</v>
      </c>
      <c r="N81" s="716">
        <v>36.619939957574545</v>
      </c>
    </row>
    <row r="82" spans="1:14" ht="14.4" customHeight="1" x14ac:dyDescent="0.3">
      <c r="A82" s="711" t="s">
        <v>566</v>
      </c>
      <c r="B82" s="712" t="s">
        <v>1053</v>
      </c>
      <c r="C82" s="713" t="s">
        <v>571</v>
      </c>
      <c r="D82" s="714" t="s">
        <v>1054</v>
      </c>
      <c r="E82" s="713" t="s">
        <v>588</v>
      </c>
      <c r="F82" s="714" t="s">
        <v>1059</v>
      </c>
      <c r="G82" s="713" t="s">
        <v>851</v>
      </c>
      <c r="H82" s="713" t="s">
        <v>864</v>
      </c>
      <c r="I82" s="713" t="s">
        <v>865</v>
      </c>
      <c r="J82" s="713" t="s">
        <v>854</v>
      </c>
      <c r="K82" s="713" t="s">
        <v>866</v>
      </c>
      <c r="L82" s="715">
        <v>44.59</v>
      </c>
      <c r="M82" s="715">
        <v>3</v>
      </c>
      <c r="N82" s="716">
        <v>133.77000000000001</v>
      </c>
    </row>
    <row r="83" spans="1:14" ht="14.4" customHeight="1" x14ac:dyDescent="0.3">
      <c r="A83" s="711" t="s">
        <v>566</v>
      </c>
      <c r="B83" s="712" t="s">
        <v>1053</v>
      </c>
      <c r="C83" s="713" t="s">
        <v>571</v>
      </c>
      <c r="D83" s="714" t="s">
        <v>1054</v>
      </c>
      <c r="E83" s="713" t="s">
        <v>588</v>
      </c>
      <c r="F83" s="714" t="s">
        <v>1059</v>
      </c>
      <c r="G83" s="713" t="s">
        <v>851</v>
      </c>
      <c r="H83" s="713" t="s">
        <v>867</v>
      </c>
      <c r="I83" s="713" t="s">
        <v>868</v>
      </c>
      <c r="J83" s="713" t="s">
        <v>869</v>
      </c>
      <c r="K83" s="713" t="s">
        <v>863</v>
      </c>
      <c r="L83" s="715">
        <v>86.680082207900227</v>
      </c>
      <c r="M83" s="715">
        <v>1</v>
      </c>
      <c r="N83" s="716">
        <v>86.680082207900227</v>
      </c>
    </row>
    <row r="84" spans="1:14" ht="14.4" customHeight="1" x14ac:dyDescent="0.3">
      <c r="A84" s="711" t="s">
        <v>566</v>
      </c>
      <c r="B84" s="712" t="s">
        <v>1053</v>
      </c>
      <c r="C84" s="713" t="s">
        <v>571</v>
      </c>
      <c r="D84" s="714" t="s">
        <v>1054</v>
      </c>
      <c r="E84" s="713" t="s">
        <v>588</v>
      </c>
      <c r="F84" s="714" t="s">
        <v>1059</v>
      </c>
      <c r="G84" s="713" t="s">
        <v>851</v>
      </c>
      <c r="H84" s="713" t="s">
        <v>870</v>
      </c>
      <c r="I84" s="713" t="s">
        <v>870</v>
      </c>
      <c r="J84" s="713" t="s">
        <v>871</v>
      </c>
      <c r="K84" s="713" t="s">
        <v>872</v>
      </c>
      <c r="L84" s="715">
        <v>70.05992500000005</v>
      </c>
      <c r="M84" s="715">
        <v>1</v>
      </c>
      <c r="N84" s="716">
        <v>70.05992500000005</v>
      </c>
    </row>
    <row r="85" spans="1:14" ht="14.4" customHeight="1" x14ac:dyDescent="0.3">
      <c r="A85" s="711" t="s">
        <v>566</v>
      </c>
      <c r="B85" s="712" t="s">
        <v>1053</v>
      </c>
      <c r="C85" s="713" t="s">
        <v>571</v>
      </c>
      <c r="D85" s="714" t="s">
        <v>1054</v>
      </c>
      <c r="E85" s="713" t="s">
        <v>588</v>
      </c>
      <c r="F85" s="714" t="s">
        <v>1059</v>
      </c>
      <c r="G85" s="713" t="s">
        <v>851</v>
      </c>
      <c r="H85" s="713" t="s">
        <v>873</v>
      </c>
      <c r="I85" s="713" t="s">
        <v>874</v>
      </c>
      <c r="J85" s="713" t="s">
        <v>875</v>
      </c>
      <c r="K85" s="713" t="s">
        <v>876</v>
      </c>
      <c r="L85" s="715">
        <v>61.53</v>
      </c>
      <c r="M85" s="715">
        <v>1</v>
      </c>
      <c r="N85" s="716">
        <v>61.53</v>
      </c>
    </row>
    <row r="86" spans="1:14" ht="14.4" customHeight="1" x14ac:dyDescent="0.3">
      <c r="A86" s="711" t="s">
        <v>566</v>
      </c>
      <c r="B86" s="712" t="s">
        <v>1053</v>
      </c>
      <c r="C86" s="713" t="s">
        <v>571</v>
      </c>
      <c r="D86" s="714" t="s">
        <v>1054</v>
      </c>
      <c r="E86" s="713" t="s">
        <v>588</v>
      </c>
      <c r="F86" s="714" t="s">
        <v>1059</v>
      </c>
      <c r="G86" s="713" t="s">
        <v>851</v>
      </c>
      <c r="H86" s="713" t="s">
        <v>877</v>
      </c>
      <c r="I86" s="713" t="s">
        <v>878</v>
      </c>
      <c r="J86" s="713" t="s">
        <v>879</v>
      </c>
      <c r="K86" s="713" t="s">
        <v>880</v>
      </c>
      <c r="L86" s="715">
        <v>325.15999999999997</v>
      </c>
      <c r="M86" s="715">
        <v>5</v>
      </c>
      <c r="N86" s="716">
        <v>1625.7999999999997</v>
      </c>
    </row>
    <row r="87" spans="1:14" ht="14.4" customHeight="1" x14ac:dyDescent="0.3">
      <c r="A87" s="711" t="s">
        <v>566</v>
      </c>
      <c r="B87" s="712" t="s">
        <v>1053</v>
      </c>
      <c r="C87" s="713" t="s">
        <v>571</v>
      </c>
      <c r="D87" s="714" t="s">
        <v>1054</v>
      </c>
      <c r="E87" s="713" t="s">
        <v>588</v>
      </c>
      <c r="F87" s="714" t="s">
        <v>1059</v>
      </c>
      <c r="G87" s="713" t="s">
        <v>851</v>
      </c>
      <c r="H87" s="713" t="s">
        <v>881</v>
      </c>
      <c r="I87" s="713" t="s">
        <v>881</v>
      </c>
      <c r="J87" s="713" t="s">
        <v>882</v>
      </c>
      <c r="K87" s="713" t="s">
        <v>883</v>
      </c>
      <c r="L87" s="715">
        <v>1106.26</v>
      </c>
      <c r="M87" s="715">
        <v>1</v>
      </c>
      <c r="N87" s="716">
        <v>1106.26</v>
      </c>
    </row>
    <row r="88" spans="1:14" ht="14.4" customHeight="1" x14ac:dyDescent="0.3">
      <c r="A88" s="711" t="s">
        <v>566</v>
      </c>
      <c r="B88" s="712" t="s">
        <v>1053</v>
      </c>
      <c r="C88" s="713" t="s">
        <v>571</v>
      </c>
      <c r="D88" s="714" t="s">
        <v>1054</v>
      </c>
      <c r="E88" s="713" t="s">
        <v>588</v>
      </c>
      <c r="F88" s="714" t="s">
        <v>1059</v>
      </c>
      <c r="G88" s="713" t="s">
        <v>851</v>
      </c>
      <c r="H88" s="713" t="s">
        <v>884</v>
      </c>
      <c r="I88" s="713" t="s">
        <v>884</v>
      </c>
      <c r="J88" s="713" t="s">
        <v>885</v>
      </c>
      <c r="K88" s="713" t="s">
        <v>886</v>
      </c>
      <c r="L88" s="715">
        <v>408.94999999999993</v>
      </c>
      <c r="M88" s="715">
        <v>7</v>
      </c>
      <c r="N88" s="716">
        <v>2862.6499999999996</v>
      </c>
    </row>
    <row r="89" spans="1:14" ht="14.4" customHeight="1" x14ac:dyDescent="0.3">
      <c r="A89" s="711" t="s">
        <v>566</v>
      </c>
      <c r="B89" s="712" t="s">
        <v>1053</v>
      </c>
      <c r="C89" s="713" t="s">
        <v>571</v>
      </c>
      <c r="D89" s="714" t="s">
        <v>1054</v>
      </c>
      <c r="E89" s="713" t="s">
        <v>588</v>
      </c>
      <c r="F89" s="714" t="s">
        <v>1059</v>
      </c>
      <c r="G89" s="713" t="s">
        <v>851</v>
      </c>
      <c r="H89" s="713" t="s">
        <v>887</v>
      </c>
      <c r="I89" s="713" t="s">
        <v>887</v>
      </c>
      <c r="J89" s="713" t="s">
        <v>888</v>
      </c>
      <c r="K89" s="713" t="s">
        <v>889</v>
      </c>
      <c r="L89" s="715">
        <v>67.829157912811567</v>
      </c>
      <c r="M89" s="715">
        <v>14</v>
      </c>
      <c r="N89" s="716">
        <v>949.60821077936203</v>
      </c>
    </row>
    <row r="90" spans="1:14" ht="14.4" customHeight="1" x14ac:dyDescent="0.3">
      <c r="A90" s="711" t="s">
        <v>566</v>
      </c>
      <c r="B90" s="712" t="s">
        <v>1053</v>
      </c>
      <c r="C90" s="713" t="s">
        <v>571</v>
      </c>
      <c r="D90" s="714" t="s">
        <v>1054</v>
      </c>
      <c r="E90" s="713" t="s">
        <v>588</v>
      </c>
      <c r="F90" s="714" t="s">
        <v>1059</v>
      </c>
      <c r="G90" s="713" t="s">
        <v>851</v>
      </c>
      <c r="H90" s="713" t="s">
        <v>890</v>
      </c>
      <c r="I90" s="713" t="s">
        <v>890</v>
      </c>
      <c r="J90" s="713" t="s">
        <v>885</v>
      </c>
      <c r="K90" s="713" t="s">
        <v>891</v>
      </c>
      <c r="L90" s="715">
        <v>301.47000000000003</v>
      </c>
      <c r="M90" s="715">
        <v>3</v>
      </c>
      <c r="N90" s="716">
        <v>904.41000000000008</v>
      </c>
    </row>
    <row r="91" spans="1:14" ht="14.4" customHeight="1" x14ac:dyDescent="0.3">
      <c r="A91" s="711" t="s">
        <v>566</v>
      </c>
      <c r="B91" s="712" t="s">
        <v>1053</v>
      </c>
      <c r="C91" s="713" t="s">
        <v>571</v>
      </c>
      <c r="D91" s="714" t="s">
        <v>1054</v>
      </c>
      <c r="E91" s="713" t="s">
        <v>588</v>
      </c>
      <c r="F91" s="714" t="s">
        <v>1059</v>
      </c>
      <c r="G91" s="713" t="s">
        <v>851</v>
      </c>
      <c r="H91" s="713" t="s">
        <v>892</v>
      </c>
      <c r="I91" s="713" t="s">
        <v>892</v>
      </c>
      <c r="J91" s="713" t="s">
        <v>885</v>
      </c>
      <c r="K91" s="713" t="s">
        <v>883</v>
      </c>
      <c r="L91" s="715">
        <v>630.66075000000001</v>
      </c>
      <c r="M91" s="715">
        <v>4</v>
      </c>
      <c r="N91" s="716">
        <v>2522.643</v>
      </c>
    </row>
    <row r="92" spans="1:14" ht="14.4" customHeight="1" x14ac:dyDescent="0.3">
      <c r="A92" s="711" t="s">
        <v>566</v>
      </c>
      <c r="B92" s="712" t="s">
        <v>1053</v>
      </c>
      <c r="C92" s="713" t="s">
        <v>571</v>
      </c>
      <c r="D92" s="714" t="s">
        <v>1054</v>
      </c>
      <c r="E92" s="713" t="s">
        <v>588</v>
      </c>
      <c r="F92" s="714" t="s">
        <v>1059</v>
      </c>
      <c r="G92" s="713" t="s">
        <v>851</v>
      </c>
      <c r="H92" s="713" t="s">
        <v>893</v>
      </c>
      <c r="I92" s="713" t="s">
        <v>894</v>
      </c>
      <c r="J92" s="713" t="s">
        <v>895</v>
      </c>
      <c r="K92" s="713" t="s">
        <v>896</v>
      </c>
      <c r="L92" s="715">
        <v>45.750000000000007</v>
      </c>
      <c r="M92" s="715">
        <v>1</v>
      </c>
      <c r="N92" s="716">
        <v>45.750000000000007</v>
      </c>
    </row>
    <row r="93" spans="1:14" ht="14.4" customHeight="1" x14ac:dyDescent="0.3">
      <c r="A93" s="711" t="s">
        <v>566</v>
      </c>
      <c r="B93" s="712" t="s">
        <v>1053</v>
      </c>
      <c r="C93" s="713" t="s">
        <v>571</v>
      </c>
      <c r="D93" s="714" t="s">
        <v>1054</v>
      </c>
      <c r="E93" s="713" t="s">
        <v>897</v>
      </c>
      <c r="F93" s="714" t="s">
        <v>1060</v>
      </c>
      <c r="G93" s="713" t="s">
        <v>851</v>
      </c>
      <c r="H93" s="713" t="s">
        <v>898</v>
      </c>
      <c r="I93" s="713" t="s">
        <v>898</v>
      </c>
      <c r="J93" s="713" t="s">
        <v>899</v>
      </c>
      <c r="K93" s="713" t="s">
        <v>900</v>
      </c>
      <c r="L93" s="715">
        <v>148.96</v>
      </c>
      <c r="M93" s="715">
        <v>1</v>
      </c>
      <c r="N93" s="716">
        <v>148.96</v>
      </c>
    </row>
    <row r="94" spans="1:14" ht="14.4" customHeight="1" x14ac:dyDescent="0.3">
      <c r="A94" s="711" t="s">
        <v>566</v>
      </c>
      <c r="B94" s="712" t="s">
        <v>1053</v>
      </c>
      <c r="C94" s="713" t="s">
        <v>571</v>
      </c>
      <c r="D94" s="714" t="s">
        <v>1054</v>
      </c>
      <c r="E94" s="713" t="s">
        <v>897</v>
      </c>
      <c r="F94" s="714" t="s">
        <v>1060</v>
      </c>
      <c r="G94" s="713" t="s">
        <v>851</v>
      </c>
      <c r="H94" s="713" t="s">
        <v>901</v>
      </c>
      <c r="I94" s="713" t="s">
        <v>902</v>
      </c>
      <c r="J94" s="713" t="s">
        <v>903</v>
      </c>
      <c r="K94" s="713" t="s">
        <v>904</v>
      </c>
      <c r="L94" s="715">
        <v>198.89</v>
      </c>
      <c r="M94" s="715">
        <v>1</v>
      </c>
      <c r="N94" s="716">
        <v>198.89</v>
      </c>
    </row>
    <row r="95" spans="1:14" ht="14.4" customHeight="1" x14ac:dyDescent="0.3">
      <c r="A95" s="711" t="s">
        <v>566</v>
      </c>
      <c r="B95" s="712" t="s">
        <v>1053</v>
      </c>
      <c r="C95" s="713" t="s">
        <v>571</v>
      </c>
      <c r="D95" s="714" t="s">
        <v>1054</v>
      </c>
      <c r="E95" s="713" t="s">
        <v>897</v>
      </c>
      <c r="F95" s="714" t="s">
        <v>1060</v>
      </c>
      <c r="G95" s="713" t="s">
        <v>851</v>
      </c>
      <c r="H95" s="713" t="s">
        <v>905</v>
      </c>
      <c r="I95" s="713" t="s">
        <v>905</v>
      </c>
      <c r="J95" s="713" t="s">
        <v>906</v>
      </c>
      <c r="K95" s="713" t="s">
        <v>907</v>
      </c>
      <c r="L95" s="715">
        <v>278.51999999999992</v>
      </c>
      <c r="M95" s="715">
        <v>6</v>
      </c>
      <c r="N95" s="716">
        <v>1671.1199999999994</v>
      </c>
    </row>
    <row r="96" spans="1:14" ht="14.4" customHeight="1" x14ac:dyDescent="0.3">
      <c r="A96" s="711" t="s">
        <v>566</v>
      </c>
      <c r="B96" s="712" t="s">
        <v>1053</v>
      </c>
      <c r="C96" s="713" t="s">
        <v>571</v>
      </c>
      <c r="D96" s="714" t="s">
        <v>1054</v>
      </c>
      <c r="E96" s="713" t="s">
        <v>897</v>
      </c>
      <c r="F96" s="714" t="s">
        <v>1060</v>
      </c>
      <c r="G96" s="713" t="s">
        <v>851</v>
      </c>
      <c r="H96" s="713" t="s">
        <v>908</v>
      </c>
      <c r="I96" s="713" t="s">
        <v>908</v>
      </c>
      <c r="J96" s="713" t="s">
        <v>909</v>
      </c>
      <c r="K96" s="713" t="s">
        <v>910</v>
      </c>
      <c r="L96" s="715">
        <v>179.26</v>
      </c>
      <c r="M96" s="715">
        <v>3</v>
      </c>
      <c r="N96" s="716">
        <v>537.78</v>
      </c>
    </row>
    <row r="97" spans="1:14" ht="14.4" customHeight="1" x14ac:dyDescent="0.3">
      <c r="A97" s="711" t="s">
        <v>566</v>
      </c>
      <c r="B97" s="712" t="s">
        <v>1053</v>
      </c>
      <c r="C97" s="713" t="s">
        <v>571</v>
      </c>
      <c r="D97" s="714" t="s">
        <v>1054</v>
      </c>
      <c r="E97" s="713" t="s">
        <v>897</v>
      </c>
      <c r="F97" s="714" t="s">
        <v>1060</v>
      </c>
      <c r="G97" s="713" t="s">
        <v>851</v>
      </c>
      <c r="H97" s="713" t="s">
        <v>911</v>
      </c>
      <c r="I97" s="713" t="s">
        <v>911</v>
      </c>
      <c r="J97" s="713" t="s">
        <v>912</v>
      </c>
      <c r="K97" s="713" t="s">
        <v>900</v>
      </c>
      <c r="L97" s="715">
        <v>135.6</v>
      </c>
      <c r="M97" s="715">
        <v>4</v>
      </c>
      <c r="N97" s="716">
        <v>542.4</v>
      </c>
    </row>
    <row r="98" spans="1:14" ht="14.4" customHeight="1" x14ac:dyDescent="0.3">
      <c r="A98" s="711" t="s">
        <v>566</v>
      </c>
      <c r="B98" s="712" t="s">
        <v>1053</v>
      </c>
      <c r="C98" s="713" t="s">
        <v>571</v>
      </c>
      <c r="D98" s="714" t="s">
        <v>1054</v>
      </c>
      <c r="E98" s="713" t="s">
        <v>913</v>
      </c>
      <c r="F98" s="714" t="s">
        <v>1061</v>
      </c>
      <c r="G98" s="713" t="s">
        <v>597</v>
      </c>
      <c r="H98" s="713" t="s">
        <v>914</v>
      </c>
      <c r="I98" s="713" t="s">
        <v>915</v>
      </c>
      <c r="J98" s="713" t="s">
        <v>916</v>
      </c>
      <c r="K98" s="713" t="s">
        <v>917</v>
      </c>
      <c r="L98" s="715">
        <v>51.039999999999985</v>
      </c>
      <c r="M98" s="715">
        <v>3</v>
      </c>
      <c r="N98" s="716">
        <v>153.11999999999995</v>
      </c>
    </row>
    <row r="99" spans="1:14" ht="14.4" customHeight="1" x14ac:dyDescent="0.3">
      <c r="A99" s="711" t="s">
        <v>566</v>
      </c>
      <c r="B99" s="712" t="s">
        <v>1053</v>
      </c>
      <c r="C99" s="713" t="s">
        <v>571</v>
      </c>
      <c r="D99" s="714" t="s">
        <v>1054</v>
      </c>
      <c r="E99" s="713" t="s">
        <v>913</v>
      </c>
      <c r="F99" s="714" t="s">
        <v>1061</v>
      </c>
      <c r="G99" s="713" t="s">
        <v>597</v>
      </c>
      <c r="H99" s="713" t="s">
        <v>918</v>
      </c>
      <c r="I99" s="713" t="s">
        <v>919</v>
      </c>
      <c r="J99" s="713" t="s">
        <v>920</v>
      </c>
      <c r="K99" s="713" t="s">
        <v>621</v>
      </c>
      <c r="L99" s="715">
        <v>67.738375484720478</v>
      </c>
      <c r="M99" s="715">
        <v>5</v>
      </c>
      <c r="N99" s="716">
        <v>338.69187742360236</v>
      </c>
    </row>
    <row r="100" spans="1:14" ht="14.4" customHeight="1" x14ac:dyDescent="0.3">
      <c r="A100" s="711" t="s">
        <v>566</v>
      </c>
      <c r="B100" s="712" t="s">
        <v>1053</v>
      </c>
      <c r="C100" s="713" t="s">
        <v>571</v>
      </c>
      <c r="D100" s="714" t="s">
        <v>1054</v>
      </c>
      <c r="E100" s="713" t="s">
        <v>913</v>
      </c>
      <c r="F100" s="714" t="s">
        <v>1061</v>
      </c>
      <c r="G100" s="713" t="s">
        <v>597</v>
      </c>
      <c r="H100" s="713" t="s">
        <v>921</v>
      </c>
      <c r="I100" s="713" t="s">
        <v>922</v>
      </c>
      <c r="J100" s="713" t="s">
        <v>923</v>
      </c>
      <c r="K100" s="713" t="s">
        <v>924</v>
      </c>
      <c r="L100" s="715">
        <v>31.89</v>
      </c>
      <c r="M100" s="715">
        <v>1</v>
      </c>
      <c r="N100" s="716">
        <v>31.89</v>
      </c>
    </row>
    <row r="101" spans="1:14" ht="14.4" customHeight="1" x14ac:dyDescent="0.3">
      <c r="A101" s="711" t="s">
        <v>566</v>
      </c>
      <c r="B101" s="712" t="s">
        <v>1053</v>
      </c>
      <c r="C101" s="713" t="s">
        <v>571</v>
      </c>
      <c r="D101" s="714" t="s">
        <v>1054</v>
      </c>
      <c r="E101" s="713" t="s">
        <v>913</v>
      </c>
      <c r="F101" s="714" t="s">
        <v>1061</v>
      </c>
      <c r="G101" s="713" t="s">
        <v>597</v>
      </c>
      <c r="H101" s="713" t="s">
        <v>925</v>
      </c>
      <c r="I101" s="713" t="s">
        <v>926</v>
      </c>
      <c r="J101" s="713" t="s">
        <v>927</v>
      </c>
      <c r="K101" s="713" t="s">
        <v>928</v>
      </c>
      <c r="L101" s="715">
        <v>181.49999999999997</v>
      </c>
      <c r="M101" s="715">
        <v>71.599999999999994</v>
      </c>
      <c r="N101" s="716">
        <v>12995.399999999998</v>
      </c>
    </row>
    <row r="102" spans="1:14" ht="14.4" customHeight="1" x14ac:dyDescent="0.3">
      <c r="A102" s="711" t="s">
        <v>566</v>
      </c>
      <c r="B102" s="712" t="s">
        <v>1053</v>
      </c>
      <c r="C102" s="713" t="s">
        <v>571</v>
      </c>
      <c r="D102" s="714" t="s">
        <v>1054</v>
      </c>
      <c r="E102" s="713" t="s">
        <v>913</v>
      </c>
      <c r="F102" s="714" t="s">
        <v>1061</v>
      </c>
      <c r="G102" s="713" t="s">
        <v>597</v>
      </c>
      <c r="H102" s="713" t="s">
        <v>929</v>
      </c>
      <c r="I102" s="713" t="s">
        <v>930</v>
      </c>
      <c r="J102" s="713" t="s">
        <v>931</v>
      </c>
      <c r="K102" s="713" t="s">
        <v>932</v>
      </c>
      <c r="L102" s="715">
        <v>640.84808333333331</v>
      </c>
      <c r="M102" s="715">
        <v>0.6</v>
      </c>
      <c r="N102" s="716">
        <v>384.50884999999994</v>
      </c>
    </row>
    <row r="103" spans="1:14" ht="14.4" customHeight="1" x14ac:dyDescent="0.3">
      <c r="A103" s="711" t="s">
        <v>566</v>
      </c>
      <c r="B103" s="712" t="s">
        <v>1053</v>
      </c>
      <c r="C103" s="713" t="s">
        <v>571</v>
      </c>
      <c r="D103" s="714" t="s">
        <v>1054</v>
      </c>
      <c r="E103" s="713" t="s">
        <v>913</v>
      </c>
      <c r="F103" s="714" t="s">
        <v>1061</v>
      </c>
      <c r="G103" s="713" t="s">
        <v>597</v>
      </c>
      <c r="H103" s="713" t="s">
        <v>933</v>
      </c>
      <c r="I103" s="713" t="s">
        <v>933</v>
      </c>
      <c r="J103" s="713" t="s">
        <v>934</v>
      </c>
      <c r="K103" s="713" t="s">
        <v>935</v>
      </c>
      <c r="L103" s="715">
        <v>517</v>
      </c>
      <c r="M103" s="715">
        <v>1.5</v>
      </c>
      <c r="N103" s="716">
        <v>775.5</v>
      </c>
    </row>
    <row r="104" spans="1:14" ht="14.4" customHeight="1" x14ac:dyDescent="0.3">
      <c r="A104" s="711" t="s">
        <v>566</v>
      </c>
      <c r="B104" s="712" t="s">
        <v>1053</v>
      </c>
      <c r="C104" s="713" t="s">
        <v>571</v>
      </c>
      <c r="D104" s="714" t="s">
        <v>1054</v>
      </c>
      <c r="E104" s="713" t="s">
        <v>913</v>
      </c>
      <c r="F104" s="714" t="s">
        <v>1061</v>
      </c>
      <c r="G104" s="713" t="s">
        <v>597</v>
      </c>
      <c r="H104" s="713" t="s">
        <v>936</v>
      </c>
      <c r="I104" s="713" t="s">
        <v>937</v>
      </c>
      <c r="J104" s="713" t="s">
        <v>938</v>
      </c>
      <c r="K104" s="713" t="s">
        <v>939</v>
      </c>
      <c r="L104" s="715">
        <v>233.71999999999994</v>
      </c>
      <c r="M104" s="715">
        <v>6</v>
      </c>
      <c r="N104" s="716">
        <v>1402.3199999999997</v>
      </c>
    </row>
    <row r="105" spans="1:14" ht="14.4" customHeight="1" x14ac:dyDescent="0.3">
      <c r="A105" s="711" t="s">
        <v>566</v>
      </c>
      <c r="B105" s="712" t="s">
        <v>1053</v>
      </c>
      <c r="C105" s="713" t="s">
        <v>571</v>
      </c>
      <c r="D105" s="714" t="s">
        <v>1054</v>
      </c>
      <c r="E105" s="713" t="s">
        <v>913</v>
      </c>
      <c r="F105" s="714" t="s">
        <v>1061</v>
      </c>
      <c r="G105" s="713" t="s">
        <v>597</v>
      </c>
      <c r="H105" s="713" t="s">
        <v>940</v>
      </c>
      <c r="I105" s="713" t="s">
        <v>940</v>
      </c>
      <c r="J105" s="713" t="s">
        <v>941</v>
      </c>
      <c r="K105" s="713" t="s">
        <v>942</v>
      </c>
      <c r="L105" s="715">
        <v>286</v>
      </c>
      <c r="M105" s="715">
        <v>1.5</v>
      </c>
      <c r="N105" s="716">
        <v>429</v>
      </c>
    </row>
    <row r="106" spans="1:14" ht="14.4" customHeight="1" x14ac:dyDescent="0.3">
      <c r="A106" s="711" t="s">
        <v>566</v>
      </c>
      <c r="B106" s="712" t="s">
        <v>1053</v>
      </c>
      <c r="C106" s="713" t="s">
        <v>571</v>
      </c>
      <c r="D106" s="714" t="s">
        <v>1054</v>
      </c>
      <c r="E106" s="713" t="s">
        <v>913</v>
      </c>
      <c r="F106" s="714" t="s">
        <v>1061</v>
      </c>
      <c r="G106" s="713" t="s">
        <v>597</v>
      </c>
      <c r="H106" s="713" t="s">
        <v>943</v>
      </c>
      <c r="I106" s="713" t="s">
        <v>944</v>
      </c>
      <c r="J106" s="713" t="s">
        <v>945</v>
      </c>
      <c r="K106" s="713" t="s">
        <v>946</v>
      </c>
      <c r="L106" s="715">
        <v>264</v>
      </c>
      <c r="M106" s="715">
        <v>10.5</v>
      </c>
      <c r="N106" s="716">
        <v>2772</v>
      </c>
    </row>
    <row r="107" spans="1:14" ht="14.4" customHeight="1" x14ac:dyDescent="0.3">
      <c r="A107" s="711" t="s">
        <v>566</v>
      </c>
      <c r="B107" s="712" t="s">
        <v>1053</v>
      </c>
      <c r="C107" s="713" t="s">
        <v>571</v>
      </c>
      <c r="D107" s="714" t="s">
        <v>1054</v>
      </c>
      <c r="E107" s="713" t="s">
        <v>913</v>
      </c>
      <c r="F107" s="714" t="s">
        <v>1061</v>
      </c>
      <c r="G107" s="713" t="s">
        <v>597</v>
      </c>
      <c r="H107" s="713" t="s">
        <v>947</v>
      </c>
      <c r="I107" s="713" t="s">
        <v>948</v>
      </c>
      <c r="J107" s="713" t="s">
        <v>949</v>
      </c>
      <c r="K107" s="713"/>
      <c r="L107" s="715">
        <v>155.1</v>
      </c>
      <c r="M107" s="715">
        <v>2.1</v>
      </c>
      <c r="N107" s="716">
        <v>325.70999999999998</v>
      </c>
    </row>
    <row r="108" spans="1:14" ht="14.4" customHeight="1" x14ac:dyDescent="0.3">
      <c r="A108" s="711" t="s">
        <v>566</v>
      </c>
      <c r="B108" s="712" t="s">
        <v>1053</v>
      </c>
      <c r="C108" s="713" t="s">
        <v>571</v>
      </c>
      <c r="D108" s="714" t="s">
        <v>1054</v>
      </c>
      <c r="E108" s="713" t="s">
        <v>913</v>
      </c>
      <c r="F108" s="714" t="s">
        <v>1061</v>
      </c>
      <c r="G108" s="713" t="s">
        <v>597</v>
      </c>
      <c r="H108" s="713" t="s">
        <v>950</v>
      </c>
      <c r="I108" s="713" t="s">
        <v>951</v>
      </c>
      <c r="J108" s="713" t="s">
        <v>952</v>
      </c>
      <c r="K108" s="713" t="s">
        <v>953</v>
      </c>
      <c r="L108" s="715">
        <v>58.720000000000006</v>
      </c>
      <c r="M108" s="715">
        <v>2</v>
      </c>
      <c r="N108" s="716">
        <v>117.44000000000001</v>
      </c>
    </row>
    <row r="109" spans="1:14" ht="14.4" customHeight="1" x14ac:dyDescent="0.3">
      <c r="A109" s="711" t="s">
        <v>566</v>
      </c>
      <c r="B109" s="712" t="s">
        <v>1053</v>
      </c>
      <c r="C109" s="713" t="s">
        <v>571</v>
      </c>
      <c r="D109" s="714" t="s">
        <v>1054</v>
      </c>
      <c r="E109" s="713" t="s">
        <v>913</v>
      </c>
      <c r="F109" s="714" t="s">
        <v>1061</v>
      </c>
      <c r="G109" s="713" t="s">
        <v>851</v>
      </c>
      <c r="H109" s="713" t="s">
        <v>954</v>
      </c>
      <c r="I109" s="713" t="s">
        <v>955</v>
      </c>
      <c r="J109" s="713" t="s">
        <v>956</v>
      </c>
      <c r="K109" s="713" t="s">
        <v>957</v>
      </c>
      <c r="L109" s="715">
        <v>114.92981769383415</v>
      </c>
      <c r="M109" s="715">
        <v>27</v>
      </c>
      <c r="N109" s="716">
        <v>3103.1050777335222</v>
      </c>
    </row>
    <row r="110" spans="1:14" ht="14.4" customHeight="1" x14ac:dyDescent="0.3">
      <c r="A110" s="711" t="s">
        <v>566</v>
      </c>
      <c r="B110" s="712" t="s">
        <v>1053</v>
      </c>
      <c r="C110" s="713" t="s">
        <v>571</v>
      </c>
      <c r="D110" s="714" t="s">
        <v>1054</v>
      </c>
      <c r="E110" s="713" t="s">
        <v>913</v>
      </c>
      <c r="F110" s="714" t="s">
        <v>1061</v>
      </c>
      <c r="G110" s="713" t="s">
        <v>851</v>
      </c>
      <c r="H110" s="713" t="s">
        <v>958</v>
      </c>
      <c r="I110" s="713" t="s">
        <v>959</v>
      </c>
      <c r="J110" s="713" t="s">
        <v>960</v>
      </c>
      <c r="K110" s="713" t="s">
        <v>961</v>
      </c>
      <c r="L110" s="715">
        <v>29.369999999999997</v>
      </c>
      <c r="M110" s="715">
        <v>9</v>
      </c>
      <c r="N110" s="716">
        <v>264.33</v>
      </c>
    </row>
    <row r="111" spans="1:14" ht="14.4" customHeight="1" x14ac:dyDescent="0.3">
      <c r="A111" s="711" t="s">
        <v>566</v>
      </c>
      <c r="B111" s="712" t="s">
        <v>1053</v>
      </c>
      <c r="C111" s="713" t="s">
        <v>571</v>
      </c>
      <c r="D111" s="714" t="s">
        <v>1054</v>
      </c>
      <c r="E111" s="713" t="s">
        <v>913</v>
      </c>
      <c r="F111" s="714" t="s">
        <v>1061</v>
      </c>
      <c r="G111" s="713" t="s">
        <v>851</v>
      </c>
      <c r="H111" s="713" t="s">
        <v>962</v>
      </c>
      <c r="I111" s="713" t="s">
        <v>962</v>
      </c>
      <c r="J111" s="713" t="s">
        <v>963</v>
      </c>
      <c r="K111" s="713" t="s">
        <v>964</v>
      </c>
      <c r="L111" s="715">
        <v>56.099999999999987</v>
      </c>
      <c r="M111" s="715">
        <v>21</v>
      </c>
      <c r="N111" s="716">
        <v>1178.0999999999997</v>
      </c>
    </row>
    <row r="112" spans="1:14" ht="14.4" customHeight="1" x14ac:dyDescent="0.3">
      <c r="A112" s="711" t="s">
        <v>566</v>
      </c>
      <c r="B112" s="712" t="s">
        <v>1053</v>
      </c>
      <c r="C112" s="713" t="s">
        <v>571</v>
      </c>
      <c r="D112" s="714" t="s">
        <v>1054</v>
      </c>
      <c r="E112" s="713" t="s">
        <v>913</v>
      </c>
      <c r="F112" s="714" t="s">
        <v>1061</v>
      </c>
      <c r="G112" s="713" t="s">
        <v>851</v>
      </c>
      <c r="H112" s="713" t="s">
        <v>965</v>
      </c>
      <c r="I112" s="713" t="s">
        <v>965</v>
      </c>
      <c r="J112" s="713" t="s">
        <v>966</v>
      </c>
      <c r="K112" s="713" t="s">
        <v>967</v>
      </c>
      <c r="L112" s="715">
        <v>953.7</v>
      </c>
      <c r="M112" s="715">
        <v>3.4</v>
      </c>
      <c r="N112" s="716">
        <v>3242.58</v>
      </c>
    </row>
    <row r="113" spans="1:14" ht="14.4" customHeight="1" x14ac:dyDescent="0.3">
      <c r="A113" s="711" t="s">
        <v>566</v>
      </c>
      <c r="B113" s="712" t="s">
        <v>1053</v>
      </c>
      <c r="C113" s="713" t="s">
        <v>571</v>
      </c>
      <c r="D113" s="714" t="s">
        <v>1054</v>
      </c>
      <c r="E113" s="713" t="s">
        <v>968</v>
      </c>
      <c r="F113" s="714" t="s">
        <v>1062</v>
      </c>
      <c r="G113" s="713" t="s">
        <v>851</v>
      </c>
      <c r="H113" s="713" t="s">
        <v>969</v>
      </c>
      <c r="I113" s="713" t="s">
        <v>969</v>
      </c>
      <c r="J113" s="713" t="s">
        <v>970</v>
      </c>
      <c r="K113" s="713" t="s">
        <v>971</v>
      </c>
      <c r="L113" s="715">
        <v>159.5</v>
      </c>
      <c r="M113" s="715">
        <v>2</v>
      </c>
      <c r="N113" s="716">
        <v>319</v>
      </c>
    </row>
    <row r="114" spans="1:14" ht="14.4" customHeight="1" x14ac:dyDescent="0.3">
      <c r="A114" s="711" t="s">
        <v>566</v>
      </c>
      <c r="B114" s="712" t="s">
        <v>1053</v>
      </c>
      <c r="C114" s="713" t="s">
        <v>571</v>
      </c>
      <c r="D114" s="714" t="s">
        <v>1054</v>
      </c>
      <c r="E114" s="713" t="s">
        <v>968</v>
      </c>
      <c r="F114" s="714" t="s">
        <v>1062</v>
      </c>
      <c r="G114" s="713" t="s">
        <v>851</v>
      </c>
      <c r="H114" s="713" t="s">
        <v>972</v>
      </c>
      <c r="I114" s="713" t="s">
        <v>972</v>
      </c>
      <c r="J114" s="713" t="s">
        <v>970</v>
      </c>
      <c r="K114" s="713" t="s">
        <v>973</v>
      </c>
      <c r="L114" s="715">
        <v>308</v>
      </c>
      <c r="M114" s="715">
        <v>1</v>
      </c>
      <c r="N114" s="716">
        <v>308</v>
      </c>
    </row>
    <row r="115" spans="1:14" ht="14.4" customHeight="1" x14ac:dyDescent="0.3">
      <c r="A115" s="711" t="s">
        <v>566</v>
      </c>
      <c r="B115" s="712" t="s">
        <v>1053</v>
      </c>
      <c r="C115" s="713" t="s">
        <v>576</v>
      </c>
      <c r="D115" s="714" t="s">
        <v>1055</v>
      </c>
      <c r="E115" s="713" t="s">
        <v>588</v>
      </c>
      <c r="F115" s="714" t="s">
        <v>1059</v>
      </c>
      <c r="G115" s="713" t="s">
        <v>597</v>
      </c>
      <c r="H115" s="713" t="s">
        <v>598</v>
      </c>
      <c r="I115" s="713" t="s">
        <v>598</v>
      </c>
      <c r="J115" s="713" t="s">
        <v>599</v>
      </c>
      <c r="K115" s="713" t="s">
        <v>600</v>
      </c>
      <c r="L115" s="715">
        <v>171.60000000000002</v>
      </c>
      <c r="M115" s="715">
        <v>1</v>
      </c>
      <c r="N115" s="716">
        <v>171.60000000000002</v>
      </c>
    </row>
    <row r="116" spans="1:14" ht="14.4" customHeight="1" x14ac:dyDescent="0.3">
      <c r="A116" s="711" t="s">
        <v>566</v>
      </c>
      <c r="B116" s="712" t="s">
        <v>1053</v>
      </c>
      <c r="C116" s="713" t="s">
        <v>576</v>
      </c>
      <c r="D116" s="714" t="s">
        <v>1055</v>
      </c>
      <c r="E116" s="713" t="s">
        <v>588</v>
      </c>
      <c r="F116" s="714" t="s">
        <v>1059</v>
      </c>
      <c r="G116" s="713" t="s">
        <v>597</v>
      </c>
      <c r="H116" s="713" t="s">
        <v>606</v>
      </c>
      <c r="I116" s="713" t="s">
        <v>607</v>
      </c>
      <c r="J116" s="713" t="s">
        <v>608</v>
      </c>
      <c r="K116" s="713" t="s">
        <v>609</v>
      </c>
      <c r="L116" s="715">
        <v>87.200000000000017</v>
      </c>
      <c r="M116" s="715">
        <v>2</v>
      </c>
      <c r="N116" s="716">
        <v>174.40000000000003</v>
      </c>
    </row>
    <row r="117" spans="1:14" ht="14.4" customHeight="1" x14ac:dyDescent="0.3">
      <c r="A117" s="711" t="s">
        <v>566</v>
      </c>
      <c r="B117" s="712" t="s">
        <v>1053</v>
      </c>
      <c r="C117" s="713" t="s">
        <v>576</v>
      </c>
      <c r="D117" s="714" t="s">
        <v>1055</v>
      </c>
      <c r="E117" s="713" t="s">
        <v>588</v>
      </c>
      <c r="F117" s="714" t="s">
        <v>1059</v>
      </c>
      <c r="G117" s="713" t="s">
        <v>597</v>
      </c>
      <c r="H117" s="713" t="s">
        <v>614</v>
      </c>
      <c r="I117" s="713" t="s">
        <v>615</v>
      </c>
      <c r="J117" s="713" t="s">
        <v>616</v>
      </c>
      <c r="K117" s="713" t="s">
        <v>617</v>
      </c>
      <c r="L117" s="715">
        <v>75.952598562410245</v>
      </c>
      <c r="M117" s="715">
        <v>2</v>
      </c>
      <c r="N117" s="716">
        <v>151.90519712482049</v>
      </c>
    </row>
    <row r="118" spans="1:14" ht="14.4" customHeight="1" x14ac:dyDescent="0.3">
      <c r="A118" s="711" t="s">
        <v>566</v>
      </c>
      <c r="B118" s="712" t="s">
        <v>1053</v>
      </c>
      <c r="C118" s="713" t="s">
        <v>576</v>
      </c>
      <c r="D118" s="714" t="s">
        <v>1055</v>
      </c>
      <c r="E118" s="713" t="s">
        <v>588</v>
      </c>
      <c r="F118" s="714" t="s">
        <v>1059</v>
      </c>
      <c r="G118" s="713" t="s">
        <v>597</v>
      </c>
      <c r="H118" s="713" t="s">
        <v>622</v>
      </c>
      <c r="I118" s="713" t="s">
        <v>623</v>
      </c>
      <c r="J118" s="713" t="s">
        <v>624</v>
      </c>
      <c r="K118" s="713" t="s">
        <v>625</v>
      </c>
      <c r="L118" s="715">
        <v>40.17</v>
      </c>
      <c r="M118" s="715">
        <v>1</v>
      </c>
      <c r="N118" s="716">
        <v>40.17</v>
      </c>
    </row>
    <row r="119" spans="1:14" ht="14.4" customHeight="1" x14ac:dyDescent="0.3">
      <c r="A119" s="711" t="s">
        <v>566</v>
      </c>
      <c r="B119" s="712" t="s">
        <v>1053</v>
      </c>
      <c r="C119" s="713" t="s">
        <v>576</v>
      </c>
      <c r="D119" s="714" t="s">
        <v>1055</v>
      </c>
      <c r="E119" s="713" t="s">
        <v>588</v>
      </c>
      <c r="F119" s="714" t="s">
        <v>1059</v>
      </c>
      <c r="G119" s="713" t="s">
        <v>597</v>
      </c>
      <c r="H119" s="713" t="s">
        <v>974</v>
      </c>
      <c r="I119" s="713" t="s">
        <v>974</v>
      </c>
      <c r="J119" s="713" t="s">
        <v>975</v>
      </c>
      <c r="K119" s="713" t="s">
        <v>976</v>
      </c>
      <c r="L119" s="715">
        <v>36.530000000000008</v>
      </c>
      <c r="M119" s="715">
        <v>2</v>
      </c>
      <c r="N119" s="716">
        <v>73.060000000000016</v>
      </c>
    </row>
    <row r="120" spans="1:14" ht="14.4" customHeight="1" x14ac:dyDescent="0.3">
      <c r="A120" s="711" t="s">
        <v>566</v>
      </c>
      <c r="B120" s="712" t="s">
        <v>1053</v>
      </c>
      <c r="C120" s="713" t="s">
        <v>576</v>
      </c>
      <c r="D120" s="714" t="s">
        <v>1055</v>
      </c>
      <c r="E120" s="713" t="s">
        <v>588</v>
      </c>
      <c r="F120" s="714" t="s">
        <v>1059</v>
      </c>
      <c r="G120" s="713" t="s">
        <v>597</v>
      </c>
      <c r="H120" s="713" t="s">
        <v>977</v>
      </c>
      <c r="I120" s="713" t="s">
        <v>978</v>
      </c>
      <c r="J120" s="713" t="s">
        <v>715</v>
      </c>
      <c r="K120" s="713" t="s">
        <v>979</v>
      </c>
      <c r="L120" s="715">
        <v>18.670000000000012</v>
      </c>
      <c r="M120" s="715">
        <v>7</v>
      </c>
      <c r="N120" s="716">
        <v>130.69000000000008</v>
      </c>
    </row>
    <row r="121" spans="1:14" ht="14.4" customHeight="1" x14ac:dyDescent="0.3">
      <c r="A121" s="711" t="s">
        <v>566</v>
      </c>
      <c r="B121" s="712" t="s">
        <v>1053</v>
      </c>
      <c r="C121" s="713" t="s">
        <v>576</v>
      </c>
      <c r="D121" s="714" t="s">
        <v>1055</v>
      </c>
      <c r="E121" s="713" t="s">
        <v>588</v>
      </c>
      <c r="F121" s="714" t="s">
        <v>1059</v>
      </c>
      <c r="G121" s="713" t="s">
        <v>597</v>
      </c>
      <c r="H121" s="713" t="s">
        <v>729</v>
      </c>
      <c r="I121" s="713" t="s">
        <v>730</v>
      </c>
      <c r="J121" s="713" t="s">
        <v>731</v>
      </c>
      <c r="K121" s="713" t="s">
        <v>732</v>
      </c>
      <c r="L121" s="715">
        <v>188.88144755276207</v>
      </c>
      <c r="M121" s="715">
        <v>1</v>
      </c>
      <c r="N121" s="716">
        <v>188.88144755276207</v>
      </c>
    </row>
    <row r="122" spans="1:14" ht="14.4" customHeight="1" x14ac:dyDescent="0.3">
      <c r="A122" s="711" t="s">
        <v>566</v>
      </c>
      <c r="B122" s="712" t="s">
        <v>1053</v>
      </c>
      <c r="C122" s="713" t="s">
        <v>576</v>
      </c>
      <c r="D122" s="714" t="s">
        <v>1055</v>
      </c>
      <c r="E122" s="713" t="s">
        <v>588</v>
      </c>
      <c r="F122" s="714" t="s">
        <v>1059</v>
      </c>
      <c r="G122" s="713" t="s">
        <v>597</v>
      </c>
      <c r="H122" s="713" t="s">
        <v>744</v>
      </c>
      <c r="I122" s="713" t="s">
        <v>745</v>
      </c>
      <c r="J122" s="713" t="s">
        <v>746</v>
      </c>
      <c r="K122" s="713" t="s">
        <v>747</v>
      </c>
      <c r="L122" s="715">
        <v>152.15999999999997</v>
      </c>
      <c r="M122" s="715">
        <v>80</v>
      </c>
      <c r="N122" s="716">
        <v>12172.799999999997</v>
      </c>
    </row>
    <row r="123" spans="1:14" ht="14.4" customHeight="1" x14ac:dyDescent="0.3">
      <c r="A123" s="711" t="s">
        <v>566</v>
      </c>
      <c r="B123" s="712" t="s">
        <v>1053</v>
      </c>
      <c r="C123" s="713" t="s">
        <v>576</v>
      </c>
      <c r="D123" s="714" t="s">
        <v>1055</v>
      </c>
      <c r="E123" s="713" t="s">
        <v>588</v>
      </c>
      <c r="F123" s="714" t="s">
        <v>1059</v>
      </c>
      <c r="G123" s="713" t="s">
        <v>597</v>
      </c>
      <c r="H123" s="713" t="s">
        <v>750</v>
      </c>
      <c r="I123" s="713" t="s">
        <v>751</v>
      </c>
      <c r="J123" s="713" t="s">
        <v>752</v>
      </c>
      <c r="K123" s="713" t="s">
        <v>753</v>
      </c>
      <c r="L123" s="715">
        <v>149.64000000000004</v>
      </c>
      <c r="M123" s="715">
        <v>3</v>
      </c>
      <c r="N123" s="716">
        <v>448.92000000000013</v>
      </c>
    </row>
    <row r="124" spans="1:14" ht="14.4" customHeight="1" x14ac:dyDescent="0.3">
      <c r="A124" s="711" t="s">
        <v>566</v>
      </c>
      <c r="B124" s="712" t="s">
        <v>1053</v>
      </c>
      <c r="C124" s="713" t="s">
        <v>576</v>
      </c>
      <c r="D124" s="714" t="s">
        <v>1055</v>
      </c>
      <c r="E124" s="713" t="s">
        <v>588</v>
      </c>
      <c r="F124" s="714" t="s">
        <v>1059</v>
      </c>
      <c r="G124" s="713" t="s">
        <v>597</v>
      </c>
      <c r="H124" s="713" t="s">
        <v>980</v>
      </c>
      <c r="I124" s="713" t="s">
        <v>981</v>
      </c>
      <c r="J124" s="713" t="s">
        <v>982</v>
      </c>
      <c r="K124" s="713" t="s">
        <v>983</v>
      </c>
      <c r="L124" s="715">
        <v>36.93</v>
      </c>
      <c r="M124" s="715">
        <v>1</v>
      </c>
      <c r="N124" s="716">
        <v>36.93</v>
      </c>
    </row>
    <row r="125" spans="1:14" ht="14.4" customHeight="1" x14ac:dyDescent="0.3">
      <c r="A125" s="711" t="s">
        <v>566</v>
      </c>
      <c r="B125" s="712" t="s">
        <v>1053</v>
      </c>
      <c r="C125" s="713" t="s">
        <v>576</v>
      </c>
      <c r="D125" s="714" t="s">
        <v>1055</v>
      </c>
      <c r="E125" s="713" t="s">
        <v>588</v>
      </c>
      <c r="F125" s="714" t="s">
        <v>1059</v>
      </c>
      <c r="G125" s="713" t="s">
        <v>597</v>
      </c>
      <c r="H125" s="713" t="s">
        <v>984</v>
      </c>
      <c r="I125" s="713" t="s">
        <v>985</v>
      </c>
      <c r="J125" s="713" t="s">
        <v>986</v>
      </c>
      <c r="K125" s="713" t="s">
        <v>987</v>
      </c>
      <c r="L125" s="715">
        <v>291.1466666666667</v>
      </c>
      <c r="M125" s="715">
        <v>3</v>
      </c>
      <c r="N125" s="716">
        <v>873.44</v>
      </c>
    </row>
    <row r="126" spans="1:14" ht="14.4" customHeight="1" x14ac:dyDescent="0.3">
      <c r="A126" s="711" t="s">
        <v>566</v>
      </c>
      <c r="B126" s="712" t="s">
        <v>1053</v>
      </c>
      <c r="C126" s="713" t="s">
        <v>576</v>
      </c>
      <c r="D126" s="714" t="s">
        <v>1055</v>
      </c>
      <c r="E126" s="713" t="s">
        <v>588</v>
      </c>
      <c r="F126" s="714" t="s">
        <v>1059</v>
      </c>
      <c r="G126" s="713" t="s">
        <v>597</v>
      </c>
      <c r="H126" s="713" t="s">
        <v>793</v>
      </c>
      <c r="I126" s="713" t="s">
        <v>794</v>
      </c>
      <c r="J126" s="713" t="s">
        <v>795</v>
      </c>
      <c r="K126" s="713" t="s">
        <v>796</v>
      </c>
      <c r="L126" s="715">
        <v>69.379999999999981</v>
      </c>
      <c r="M126" s="715">
        <v>4</v>
      </c>
      <c r="N126" s="716">
        <v>277.51999999999992</v>
      </c>
    </row>
    <row r="127" spans="1:14" ht="14.4" customHeight="1" x14ac:dyDescent="0.3">
      <c r="A127" s="711" t="s">
        <v>566</v>
      </c>
      <c r="B127" s="712" t="s">
        <v>1053</v>
      </c>
      <c r="C127" s="713" t="s">
        <v>576</v>
      </c>
      <c r="D127" s="714" t="s">
        <v>1055</v>
      </c>
      <c r="E127" s="713" t="s">
        <v>588</v>
      </c>
      <c r="F127" s="714" t="s">
        <v>1059</v>
      </c>
      <c r="G127" s="713" t="s">
        <v>597</v>
      </c>
      <c r="H127" s="713" t="s">
        <v>988</v>
      </c>
      <c r="I127" s="713" t="s">
        <v>738</v>
      </c>
      <c r="J127" s="713" t="s">
        <v>989</v>
      </c>
      <c r="K127" s="713"/>
      <c r="L127" s="715">
        <v>309.53984504803645</v>
      </c>
      <c r="M127" s="715">
        <v>2</v>
      </c>
      <c r="N127" s="716">
        <v>619.07969009607291</v>
      </c>
    </row>
    <row r="128" spans="1:14" ht="14.4" customHeight="1" x14ac:dyDescent="0.3">
      <c r="A128" s="711" t="s">
        <v>566</v>
      </c>
      <c r="B128" s="712" t="s">
        <v>1053</v>
      </c>
      <c r="C128" s="713" t="s">
        <v>576</v>
      </c>
      <c r="D128" s="714" t="s">
        <v>1055</v>
      </c>
      <c r="E128" s="713" t="s">
        <v>588</v>
      </c>
      <c r="F128" s="714" t="s">
        <v>1059</v>
      </c>
      <c r="G128" s="713" t="s">
        <v>597</v>
      </c>
      <c r="H128" s="713" t="s">
        <v>990</v>
      </c>
      <c r="I128" s="713" t="s">
        <v>738</v>
      </c>
      <c r="J128" s="713" t="s">
        <v>991</v>
      </c>
      <c r="K128" s="713"/>
      <c r="L128" s="715">
        <v>76.049460071941837</v>
      </c>
      <c r="M128" s="715">
        <v>9</v>
      </c>
      <c r="N128" s="716">
        <v>684.44514064747648</v>
      </c>
    </row>
    <row r="129" spans="1:14" ht="14.4" customHeight="1" x14ac:dyDescent="0.3">
      <c r="A129" s="711" t="s">
        <v>566</v>
      </c>
      <c r="B129" s="712" t="s">
        <v>1053</v>
      </c>
      <c r="C129" s="713" t="s">
        <v>576</v>
      </c>
      <c r="D129" s="714" t="s">
        <v>1055</v>
      </c>
      <c r="E129" s="713" t="s">
        <v>588</v>
      </c>
      <c r="F129" s="714" t="s">
        <v>1059</v>
      </c>
      <c r="G129" s="713" t="s">
        <v>597</v>
      </c>
      <c r="H129" s="713" t="s">
        <v>992</v>
      </c>
      <c r="I129" s="713" t="s">
        <v>738</v>
      </c>
      <c r="J129" s="713" t="s">
        <v>993</v>
      </c>
      <c r="K129" s="713"/>
      <c r="L129" s="715">
        <v>77.769609025734567</v>
      </c>
      <c r="M129" s="715">
        <v>2</v>
      </c>
      <c r="N129" s="716">
        <v>155.53921805146913</v>
      </c>
    </row>
    <row r="130" spans="1:14" ht="14.4" customHeight="1" x14ac:dyDescent="0.3">
      <c r="A130" s="711" t="s">
        <v>566</v>
      </c>
      <c r="B130" s="712" t="s">
        <v>1053</v>
      </c>
      <c r="C130" s="713" t="s">
        <v>576</v>
      </c>
      <c r="D130" s="714" t="s">
        <v>1055</v>
      </c>
      <c r="E130" s="713" t="s">
        <v>588</v>
      </c>
      <c r="F130" s="714" t="s">
        <v>1059</v>
      </c>
      <c r="G130" s="713" t="s">
        <v>597</v>
      </c>
      <c r="H130" s="713" t="s">
        <v>994</v>
      </c>
      <c r="I130" s="713" t="s">
        <v>738</v>
      </c>
      <c r="J130" s="713" t="s">
        <v>995</v>
      </c>
      <c r="K130" s="713"/>
      <c r="L130" s="715">
        <v>86.495413297331154</v>
      </c>
      <c r="M130" s="715">
        <v>10</v>
      </c>
      <c r="N130" s="716">
        <v>864.95413297331152</v>
      </c>
    </row>
    <row r="131" spans="1:14" ht="14.4" customHeight="1" x14ac:dyDescent="0.3">
      <c r="A131" s="711" t="s">
        <v>566</v>
      </c>
      <c r="B131" s="712" t="s">
        <v>1053</v>
      </c>
      <c r="C131" s="713" t="s">
        <v>576</v>
      </c>
      <c r="D131" s="714" t="s">
        <v>1055</v>
      </c>
      <c r="E131" s="713" t="s">
        <v>588</v>
      </c>
      <c r="F131" s="714" t="s">
        <v>1059</v>
      </c>
      <c r="G131" s="713" t="s">
        <v>597</v>
      </c>
      <c r="H131" s="713" t="s">
        <v>996</v>
      </c>
      <c r="I131" s="713" t="s">
        <v>738</v>
      </c>
      <c r="J131" s="713" t="s">
        <v>997</v>
      </c>
      <c r="K131" s="713"/>
      <c r="L131" s="715">
        <v>73.13913335650129</v>
      </c>
      <c r="M131" s="715">
        <v>10</v>
      </c>
      <c r="N131" s="716">
        <v>731.39133356501293</v>
      </c>
    </row>
    <row r="132" spans="1:14" ht="14.4" customHeight="1" x14ac:dyDescent="0.3">
      <c r="A132" s="711" t="s">
        <v>566</v>
      </c>
      <c r="B132" s="712" t="s">
        <v>1053</v>
      </c>
      <c r="C132" s="713" t="s">
        <v>576</v>
      </c>
      <c r="D132" s="714" t="s">
        <v>1055</v>
      </c>
      <c r="E132" s="713" t="s">
        <v>588</v>
      </c>
      <c r="F132" s="714" t="s">
        <v>1059</v>
      </c>
      <c r="G132" s="713" t="s">
        <v>597</v>
      </c>
      <c r="H132" s="713" t="s">
        <v>998</v>
      </c>
      <c r="I132" s="713" t="s">
        <v>738</v>
      </c>
      <c r="J132" s="713" t="s">
        <v>999</v>
      </c>
      <c r="K132" s="713"/>
      <c r="L132" s="715">
        <v>111.13648735543384</v>
      </c>
      <c r="M132" s="715">
        <v>4</v>
      </c>
      <c r="N132" s="716">
        <v>444.54594942173537</v>
      </c>
    </row>
    <row r="133" spans="1:14" ht="14.4" customHeight="1" x14ac:dyDescent="0.3">
      <c r="A133" s="711" t="s">
        <v>566</v>
      </c>
      <c r="B133" s="712" t="s">
        <v>1053</v>
      </c>
      <c r="C133" s="713" t="s">
        <v>576</v>
      </c>
      <c r="D133" s="714" t="s">
        <v>1055</v>
      </c>
      <c r="E133" s="713" t="s">
        <v>588</v>
      </c>
      <c r="F133" s="714" t="s">
        <v>1059</v>
      </c>
      <c r="G133" s="713" t="s">
        <v>597</v>
      </c>
      <c r="H133" s="713" t="s">
        <v>1000</v>
      </c>
      <c r="I133" s="713" t="s">
        <v>738</v>
      </c>
      <c r="J133" s="713" t="s">
        <v>1001</v>
      </c>
      <c r="K133" s="713"/>
      <c r="L133" s="715">
        <v>83.495218437598226</v>
      </c>
      <c r="M133" s="715">
        <v>4</v>
      </c>
      <c r="N133" s="716">
        <v>333.9808737503929</v>
      </c>
    </row>
    <row r="134" spans="1:14" ht="14.4" customHeight="1" x14ac:dyDescent="0.3">
      <c r="A134" s="711" t="s">
        <v>566</v>
      </c>
      <c r="B134" s="712" t="s">
        <v>1053</v>
      </c>
      <c r="C134" s="713" t="s">
        <v>576</v>
      </c>
      <c r="D134" s="714" t="s">
        <v>1055</v>
      </c>
      <c r="E134" s="713" t="s">
        <v>588</v>
      </c>
      <c r="F134" s="714" t="s">
        <v>1059</v>
      </c>
      <c r="G134" s="713" t="s">
        <v>597</v>
      </c>
      <c r="H134" s="713" t="s">
        <v>1002</v>
      </c>
      <c r="I134" s="713" t="s">
        <v>1002</v>
      </c>
      <c r="J134" s="713" t="s">
        <v>1003</v>
      </c>
      <c r="K134" s="713" t="s">
        <v>1004</v>
      </c>
      <c r="L134" s="715">
        <v>151.55999999999997</v>
      </c>
      <c r="M134" s="715">
        <v>2</v>
      </c>
      <c r="N134" s="716">
        <v>303.11999999999995</v>
      </c>
    </row>
    <row r="135" spans="1:14" ht="14.4" customHeight="1" x14ac:dyDescent="0.3">
      <c r="A135" s="711" t="s">
        <v>566</v>
      </c>
      <c r="B135" s="712" t="s">
        <v>1053</v>
      </c>
      <c r="C135" s="713" t="s">
        <v>576</v>
      </c>
      <c r="D135" s="714" t="s">
        <v>1055</v>
      </c>
      <c r="E135" s="713" t="s">
        <v>588</v>
      </c>
      <c r="F135" s="714" t="s">
        <v>1059</v>
      </c>
      <c r="G135" s="713" t="s">
        <v>851</v>
      </c>
      <c r="H135" s="713" t="s">
        <v>1005</v>
      </c>
      <c r="I135" s="713" t="s">
        <v>1006</v>
      </c>
      <c r="J135" s="713" t="s">
        <v>1007</v>
      </c>
      <c r="K135" s="713" t="s">
        <v>1008</v>
      </c>
      <c r="L135" s="715">
        <v>37.49</v>
      </c>
      <c r="M135" s="715">
        <v>12</v>
      </c>
      <c r="N135" s="716">
        <v>449.88</v>
      </c>
    </row>
    <row r="136" spans="1:14" ht="14.4" customHeight="1" x14ac:dyDescent="0.3">
      <c r="A136" s="711" t="s">
        <v>566</v>
      </c>
      <c r="B136" s="712" t="s">
        <v>1053</v>
      </c>
      <c r="C136" s="713" t="s">
        <v>579</v>
      </c>
      <c r="D136" s="714" t="s">
        <v>1056</v>
      </c>
      <c r="E136" s="713" t="s">
        <v>588</v>
      </c>
      <c r="F136" s="714" t="s">
        <v>1059</v>
      </c>
      <c r="G136" s="713" t="s">
        <v>597</v>
      </c>
      <c r="H136" s="713" t="s">
        <v>606</v>
      </c>
      <c r="I136" s="713" t="s">
        <v>607</v>
      </c>
      <c r="J136" s="713" t="s">
        <v>608</v>
      </c>
      <c r="K136" s="713" t="s">
        <v>609</v>
      </c>
      <c r="L136" s="715">
        <v>87.030000000000044</v>
      </c>
      <c r="M136" s="715">
        <v>2</v>
      </c>
      <c r="N136" s="716">
        <v>174.06000000000009</v>
      </c>
    </row>
    <row r="137" spans="1:14" ht="14.4" customHeight="1" x14ac:dyDescent="0.3">
      <c r="A137" s="711" t="s">
        <v>566</v>
      </c>
      <c r="B137" s="712" t="s">
        <v>1053</v>
      </c>
      <c r="C137" s="713" t="s">
        <v>579</v>
      </c>
      <c r="D137" s="714" t="s">
        <v>1056</v>
      </c>
      <c r="E137" s="713" t="s">
        <v>588</v>
      </c>
      <c r="F137" s="714" t="s">
        <v>1059</v>
      </c>
      <c r="G137" s="713" t="s">
        <v>597</v>
      </c>
      <c r="H137" s="713" t="s">
        <v>614</v>
      </c>
      <c r="I137" s="713" t="s">
        <v>615</v>
      </c>
      <c r="J137" s="713" t="s">
        <v>616</v>
      </c>
      <c r="K137" s="713" t="s">
        <v>617</v>
      </c>
      <c r="L137" s="715">
        <v>75.952598562410245</v>
      </c>
      <c r="M137" s="715">
        <v>1</v>
      </c>
      <c r="N137" s="716">
        <v>75.952598562410245</v>
      </c>
    </row>
    <row r="138" spans="1:14" ht="14.4" customHeight="1" x14ac:dyDescent="0.3">
      <c r="A138" s="711" t="s">
        <v>566</v>
      </c>
      <c r="B138" s="712" t="s">
        <v>1053</v>
      </c>
      <c r="C138" s="713" t="s">
        <v>579</v>
      </c>
      <c r="D138" s="714" t="s">
        <v>1056</v>
      </c>
      <c r="E138" s="713" t="s">
        <v>588</v>
      </c>
      <c r="F138" s="714" t="s">
        <v>1059</v>
      </c>
      <c r="G138" s="713" t="s">
        <v>597</v>
      </c>
      <c r="H138" s="713" t="s">
        <v>744</v>
      </c>
      <c r="I138" s="713" t="s">
        <v>745</v>
      </c>
      <c r="J138" s="713" t="s">
        <v>746</v>
      </c>
      <c r="K138" s="713" t="s">
        <v>747</v>
      </c>
      <c r="L138" s="715">
        <v>152.15999999999997</v>
      </c>
      <c r="M138" s="715">
        <v>60</v>
      </c>
      <c r="N138" s="716">
        <v>9129.5999999999985</v>
      </c>
    </row>
    <row r="139" spans="1:14" ht="14.4" customHeight="1" x14ac:dyDescent="0.3">
      <c r="A139" s="711" t="s">
        <v>566</v>
      </c>
      <c r="B139" s="712" t="s">
        <v>1053</v>
      </c>
      <c r="C139" s="713" t="s">
        <v>579</v>
      </c>
      <c r="D139" s="714" t="s">
        <v>1056</v>
      </c>
      <c r="E139" s="713" t="s">
        <v>588</v>
      </c>
      <c r="F139" s="714" t="s">
        <v>1059</v>
      </c>
      <c r="G139" s="713" t="s">
        <v>597</v>
      </c>
      <c r="H139" s="713" t="s">
        <v>980</v>
      </c>
      <c r="I139" s="713" t="s">
        <v>981</v>
      </c>
      <c r="J139" s="713" t="s">
        <v>982</v>
      </c>
      <c r="K139" s="713" t="s">
        <v>983</v>
      </c>
      <c r="L139" s="715">
        <v>36.93</v>
      </c>
      <c r="M139" s="715">
        <v>1</v>
      </c>
      <c r="N139" s="716">
        <v>36.93</v>
      </c>
    </row>
    <row r="140" spans="1:14" ht="14.4" customHeight="1" x14ac:dyDescent="0.3">
      <c r="A140" s="711" t="s">
        <v>566</v>
      </c>
      <c r="B140" s="712" t="s">
        <v>1053</v>
      </c>
      <c r="C140" s="713" t="s">
        <v>579</v>
      </c>
      <c r="D140" s="714" t="s">
        <v>1056</v>
      </c>
      <c r="E140" s="713" t="s">
        <v>588</v>
      </c>
      <c r="F140" s="714" t="s">
        <v>1059</v>
      </c>
      <c r="G140" s="713" t="s">
        <v>597</v>
      </c>
      <c r="H140" s="713" t="s">
        <v>1009</v>
      </c>
      <c r="I140" s="713" t="s">
        <v>1010</v>
      </c>
      <c r="J140" s="713" t="s">
        <v>1011</v>
      </c>
      <c r="K140" s="713" t="s">
        <v>1012</v>
      </c>
      <c r="L140" s="715">
        <v>275.31</v>
      </c>
      <c r="M140" s="715">
        <v>3</v>
      </c>
      <c r="N140" s="716">
        <v>825.93000000000006</v>
      </c>
    </row>
    <row r="141" spans="1:14" ht="14.4" customHeight="1" x14ac:dyDescent="0.3">
      <c r="A141" s="711" t="s">
        <v>566</v>
      </c>
      <c r="B141" s="712" t="s">
        <v>1053</v>
      </c>
      <c r="C141" s="713" t="s">
        <v>579</v>
      </c>
      <c r="D141" s="714" t="s">
        <v>1056</v>
      </c>
      <c r="E141" s="713" t="s">
        <v>588</v>
      </c>
      <c r="F141" s="714" t="s">
        <v>1059</v>
      </c>
      <c r="G141" s="713" t="s">
        <v>597</v>
      </c>
      <c r="H141" s="713" t="s">
        <v>793</v>
      </c>
      <c r="I141" s="713" t="s">
        <v>794</v>
      </c>
      <c r="J141" s="713" t="s">
        <v>795</v>
      </c>
      <c r="K141" s="713" t="s">
        <v>796</v>
      </c>
      <c r="L141" s="715">
        <v>69.379999999999981</v>
      </c>
      <c r="M141" s="715">
        <v>4</v>
      </c>
      <c r="N141" s="716">
        <v>277.51999999999992</v>
      </c>
    </row>
    <row r="142" spans="1:14" ht="14.4" customHeight="1" x14ac:dyDescent="0.3">
      <c r="A142" s="711" t="s">
        <v>566</v>
      </c>
      <c r="B142" s="712" t="s">
        <v>1053</v>
      </c>
      <c r="C142" s="713" t="s">
        <v>579</v>
      </c>
      <c r="D142" s="714" t="s">
        <v>1056</v>
      </c>
      <c r="E142" s="713" t="s">
        <v>588</v>
      </c>
      <c r="F142" s="714" t="s">
        <v>1059</v>
      </c>
      <c r="G142" s="713" t="s">
        <v>597</v>
      </c>
      <c r="H142" s="713" t="s">
        <v>990</v>
      </c>
      <c r="I142" s="713" t="s">
        <v>738</v>
      </c>
      <c r="J142" s="713" t="s">
        <v>991</v>
      </c>
      <c r="K142" s="713"/>
      <c r="L142" s="715">
        <v>70.251375725383099</v>
      </c>
      <c r="M142" s="715">
        <v>4</v>
      </c>
      <c r="N142" s="716">
        <v>281.0055029015324</v>
      </c>
    </row>
    <row r="143" spans="1:14" ht="14.4" customHeight="1" x14ac:dyDescent="0.3">
      <c r="A143" s="711" t="s">
        <v>566</v>
      </c>
      <c r="B143" s="712" t="s">
        <v>1053</v>
      </c>
      <c r="C143" s="713" t="s">
        <v>579</v>
      </c>
      <c r="D143" s="714" t="s">
        <v>1056</v>
      </c>
      <c r="E143" s="713" t="s">
        <v>588</v>
      </c>
      <c r="F143" s="714" t="s">
        <v>1059</v>
      </c>
      <c r="G143" s="713" t="s">
        <v>597</v>
      </c>
      <c r="H143" s="713" t="s">
        <v>992</v>
      </c>
      <c r="I143" s="713" t="s">
        <v>738</v>
      </c>
      <c r="J143" s="713" t="s">
        <v>993</v>
      </c>
      <c r="K143" s="713"/>
      <c r="L143" s="715">
        <v>77.769609025734567</v>
      </c>
      <c r="M143" s="715">
        <v>4</v>
      </c>
      <c r="N143" s="716">
        <v>311.07843610293827</v>
      </c>
    </row>
    <row r="144" spans="1:14" ht="14.4" customHeight="1" x14ac:dyDescent="0.3">
      <c r="A144" s="711" t="s">
        <v>566</v>
      </c>
      <c r="B144" s="712" t="s">
        <v>1053</v>
      </c>
      <c r="C144" s="713" t="s">
        <v>579</v>
      </c>
      <c r="D144" s="714" t="s">
        <v>1056</v>
      </c>
      <c r="E144" s="713" t="s">
        <v>588</v>
      </c>
      <c r="F144" s="714" t="s">
        <v>1059</v>
      </c>
      <c r="G144" s="713" t="s">
        <v>597</v>
      </c>
      <c r="H144" s="713" t="s">
        <v>1013</v>
      </c>
      <c r="I144" s="713" t="s">
        <v>738</v>
      </c>
      <c r="J144" s="713" t="s">
        <v>1014</v>
      </c>
      <c r="K144" s="713"/>
      <c r="L144" s="715">
        <v>257.53046523047652</v>
      </c>
      <c r="M144" s="715">
        <v>6</v>
      </c>
      <c r="N144" s="716">
        <v>1545.1827913828593</v>
      </c>
    </row>
    <row r="145" spans="1:14" ht="14.4" customHeight="1" x14ac:dyDescent="0.3">
      <c r="A145" s="711" t="s">
        <v>566</v>
      </c>
      <c r="B145" s="712" t="s">
        <v>1053</v>
      </c>
      <c r="C145" s="713" t="s">
        <v>579</v>
      </c>
      <c r="D145" s="714" t="s">
        <v>1056</v>
      </c>
      <c r="E145" s="713" t="s">
        <v>588</v>
      </c>
      <c r="F145" s="714" t="s">
        <v>1059</v>
      </c>
      <c r="G145" s="713" t="s">
        <v>597</v>
      </c>
      <c r="H145" s="713" t="s">
        <v>1002</v>
      </c>
      <c r="I145" s="713" t="s">
        <v>1002</v>
      </c>
      <c r="J145" s="713" t="s">
        <v>1003</v>
      </c>
      <c r="K145" s="713" t="s">
        <v>1004</v>
      </c>
      <c r="L145" s="715">
        <v>151.56000000000003</v>
      </c>
      <c r="M145" s="715">
        <v>4</v>
      </c>
      <c r="N145" s="716">
        <v>606.24000000000012</v>
      </c>
    </row>
    <row r="146" spans="1:14" ht="14.4" customHeight="1" x14ac:dyDescent="0.3">
      <c r="A146" s="711" t="s">
        <v>566</v>
      </c>
      <c r="B146" s="712" t="s">
        <v>1053</v>
      </c>
      <c r="C146" s="713" t="s">
        <v>582</v>
      </c>
      <c r="D146" s="714" t="s">
        <v>1057</v>
      </c>
      <c r="E146" s="713" t="s">
        <v>588</v>
      </c>
      <c r="F146" s="714" t="s">
        <v>1059</v>
      </c>
      <c r="G146" s="713" t="s">
        <v>597</v>
      </c>
      <c r="H146" s="713" t="s">
        <v>604</v>
      </c>
      <c r="I146" s="713" t="s">
        <v>604</v>
      </c>
      <c r="J146" s="713" t="s">
        <v>599</v>
      </c>
      <c r="K146" s="713" t="s">
        <v>605</v>
      </c>
      <c r="L146" s="715">
        <v>93.5</v>
      </c>
      <c r="M146" s="715">
        <v>2</v>
      </c>
      <c r="N146" s="716">
        <v>187</v>
      </c>
    </row>
    <row r="147" spans="1:14" ht="14.4" customHeight="1" x14ac:dyDescent="0.3">
      <c r="A147" s="711" t="s">
        <v>566</v>
      </c>
      <c r="B147" s="712" t="s">
        <v>1053</v>
      </c>
      <c r="C147" s="713" t="s">
        <v>582</v>
      </c>
      <c r="D147" s="714" t="s">
        <v>1057</v>
      </c>
      <c r="E147" s="713" t="s">
        <v>588</v>
      </c>
      <c r="F147" s="714" t="s">
        <v>1059</v>
      </c>
      <c r="G147" s="713" t="s">
        <v>597</v>
      </c>
      <c r="H147" s="713" t="s">
        <v>606</v>
      </c>
      <c r="I147" s="713" t="s">
        <v>607</v>
      </c>
      <c r="J147" s="713" t="s">
        <v>608</v>
      </c>
      <c r="K147" s="713" t="s">
        <v>609</v>
      </c>
      <c r="L147" s="715">
        <v>87.030000000000015</v>
      </c>
      <c r="M147" s="715">
        <v>1</v>
      </c>
      <c r="N147" s="716">
        <v>87.030000000000015</v>
      </c>
    </row>
    <row r="148" spans="1:14" ht="14.4" customHeight="1" x14ac:dyDescent="0.3">
      <c r="A148" s="711" t="s">
        <v>566</v>
      </c>
      <c r="B148" s="712" t="s">
        <v>1053</v>
      </c>
      <c r="C148" s="713" t="s">
        <v>582</v>
      </c>
      <c r="D148" s="714" t="s">
        <v>1057</v>
      </c>
      <c r="E148" s="713" t="s">
        <v>588</v>
      </c>
      <c r="F148" s="714" t="s">
        <v>1059</v>
      </c>
      <c r="G148" s="713" t="s">
        <v>597</v>
      </c>
      <c r="H148" s="713" t="s">
        <v>1015</v>
      </c>
      <c r="I148" s="713" t="s">
        <v>1016</v>
      </c>
      <c r="J148" s="713" t="s">
        <v>1017</v>
      </c>
      <c r="K148" s="713" t="s">
        <v>1018</v>
      </c>
      <c r="L148" s="715">
        <v>177.20999999999998</v>
      </c>
      <c r="M148" s="715">
        <v>1</v>
      </c>
      <c r="N148" s="716">
        <v>177.20999999999998</v>
      </c>
    </row>
    <row r="149" spans="1:14" ht="14.4" customHeight="1" x14ac:dyDescent="0.3">
      <c r="A149" s="711" t="s">
        <v>566</v>
      </c>
      <c r="B149" s="712" t="s">
        <v>1053</v>
      </c>
      <c r="C149" s="713" t="s">
        <v>582</v>
      </c>
      <c r="D149" s="714" t="s">
        <v>1057</v>
      </c>
      <c r="E149" s="713" t="s">
        <v>588</v>
      </c>
      <c r="F149" s="714" t="s">
        <v>1059</v>
      </c>
      <c r="G149" s="713" t="s">
        <v>597</v>
      </c>
      <c r="H149" s="713" t="s">
        <v>1019</v>
      </c>
      <c r="I149" s="713" t="s">
        <v>1020</v>
      </c>
      <c r="J149" s="713" t="s">
        <v>1021</v>
      </c>
      <c r="K149" s="713"/>
      <c r="L149" s="715">
        <v>416.99</v>
      </c>
      <c r="M149" s="715">
        <v>1</v>
      </c>
      <c r="N149" s="716">
        <v>416.99</v>
      </c>
    </row>
    <row r="150" spans="1:14" ht="14.4" customHeight="1" x14ac:dyDescent="0.3">
      <c r="A150" s="711" t="s">
        <v>566</v>
      </c>
      <c r="B150" s="712" t="s">
        <v>1053</v>
      </c>
      <c r="C150" s="713" t="s">
        <v>582</v>
      </c>
      <c r="D150" s="714" t="s">
        <v>1057</v>
      </c>
      <c r="E150" s="713" t="s">
        <v>588</v>
      </c>
      <c r="F150" s="714" t="s">
        <v>1059</v>
      </c>
      <c r="G150" s="713" t="s">
        <v>597</v>
      </c>
      <c r="H150" s="713" t="s">
        <v>1022</v>
      </c>
      <c r="I150" s="713" t="s">
        <v>1023</v>
      </c>
      <c r="J150" s="713" t="s">
        <v>1017</v>
      </c>
      <c r="K150" s="713" t="s">
        <v>1024</v>
      </c>
      <c r="L150" s="715">
        <v>69.717980381190998</v>
      </c>
      <c r="M150" s="715">
        <v>3</v>
      </c>
      <c r="N150" s="716">
        <v>209.15394114357298</v>
      </c>
    </row>
    <row r="151" spans="1:14" ht="14.4" customHeight="1" x14ac:dyDescent="0.3">
      <c r="A151" s="711" t="s">
        <v>566</v>
      </c>
      <c r="B151" s="712" t="s">
        <v>1053</v>
      </c>
      <c r="C151" s="713" t="s">
        <v>582</v>
      </c>
      <c r="D151" s="714" t="s">
        <v>1057</v>
      </c>
      <c r="E151" s="713" t="s">
        <v>588</v>
      </c>
      <c r="F151" s="714" t="s">
        <v>1059</v>
      </c>
      <c r="G151" s="713" t="s">
        <v>597</v>
      </c>
      <c r="H151" s="713" t="s">
        <v>1025</v>
      </c>
      <c r="I151" s="713" t="s">
        <v>1026</v>
      </c>
      <c r="J151" s="713" t="s">
        <v>1027</v>
      </c>
      <c r="K151" s="713" t="s">
        <v>621</v>
      </c>
      <c r="L151" s="715">
        <v>44.23</v>
      </c>
      <c r="M151" s="715">
        <v>2</v>
      </c>
      <c r="N151" s="716">
        <v>88.46</v>
      </c>
    </row>
    <row r="152" spans="1:14" ht="14.4" customHeight="1" x14ac:dyDescent="0.3">
      <c r="A152" s="711" t="s">
        <v>566</v>
      </c>
      <c r="B152" s="712" t="s">
        <v>1053</v>
      </c>
      <c r="C152" s="713" t="s">
        <v>582</v>
      </c>
      <c r="D152" s="714" t="s">
        <v>1057</v>
      </c>
      <c r="E152" s="713" t="s">
        <v>588</v>
      </c>
      <c r="F152" s="714" t="s">
        <v>1059</v>
      </c>
      <c r="G152" s="713" t="s">
        <v>597</v>
      </c>
      <c r="H152" s="713" t="s">
        <v>1028</v>
      </c>
      <c r="I152" s="713" t="s">
        <v>1029</v>
      </c>
      <c r="J152" s="713" t="s">
        <v>1030</v>
      </c>
      <c r="K152" s="713" t="s">
        <v>1031</v>
      </c>
      <c r="L152" s="715">
        <v>21.879999999999995</v>
      </c>
      <c r="M152" s="715">
        <v>12</v>
      </c>
      <c r="N152" s="716">
        <v>262.55999999999995</v>
      </c>
    </row>
    <row r="153" spans="1:14" ht="14.4" customHeight="1" x14ac:dyDescent="0.3">
      <c r="A153" s="711" t="s">
        <v>566</v>
      </c>
      <c r="B153" s="712" t="s">
        <v>1053</v>
      </c>
      <c r="C153" s="713" t="s">
        <v>582</v>
      </c>
      <c r="D153" s="714" t="s">
        <v>1057</v>
      </c>
      <c r="E153" s="713" t="s">
        <v>588</v>
      </c>
      <c r="F153" s="714" t="s">
        <v>1059</v>
      </c>
      <c r="G153" s="713" t="s">
        <v>597</v>
      </c>
      <c r="H153" s="713" t="s">
        <v>744</v>
      </c>
      <c r="I153" s="713" t="s">
        <v>745</v>
      </c>
      <c r="J153" s="713" t="s">
        <v>746</v>
      </c>
      <c r="K153" s="713" t="s">
        <v>747</v>
      </c>
      <c r="L153" s="715">
        <v>152.16</v>
      </c>
      <c r="M153" s="715">
        <v>55</v>
      </c>
      <c r="N153" s="716">
        <v>8368.7999999999993</v>
      </c>
    </row>
    <row r="154" spans="1:14" ht="14.4" customHeight="1" x14ac:dyDescent="0.3">
      <c r="A154" s="711" t="s">
        <v>566</v>
      </c>
      <c r="B154" s="712" t="s">
        <v>1053</v>
      </c>
      <c r="C154" s="713" t="s">
        <v>582</v>
      </c>
      <c r="D154" s="714" t="s">
        <v>1057</v>
      </c>
      <c r="E154" s="713" t="s">
        <v>588</v>
      </c>
      <c r="F154" s="714" t="s">
        <v>1059</v>
      </c>
      <c r="G154" s="713" t="s">
        <v>597</v>
      </c>
      <c r="H154" s="713" t="s">
        <v>750</v>
      </c>
      <c r="I154" s="713" t="s">
        <v>751</v>
      </c>
      <c r="J154" s="713" t="s">
        <v>752</v>
      </c>
      <c r="K154" s="713" t="s">
        <v>753</v>
      </c>
      <c r="L154" s="715">
        <v>149.640093847846</v>
      </c>
      <c r="M154" s="715">
        <v>2</v>
      </c>
      <c r="N154" s="716">
        <v>299.28018769569201</v>
      </c>
    </row>
    <row r="155" spans="1:14" ht="14.4" customHeight="1" x14ac:dyDescent="0.3">
      <c r="A155" s="711" t="s">
        <v>566</v>
      </c>
      <c r="B155" s="712" t="s">
        <v>1053</v>
      </c>
      <c r="C155" s="713" t="s">
        <v>582</v>
      </c>
      <c r="D155" s="714" t="s">
        <v>1057</v>
      </c>
      <c r="E155" s="713" t="s">
        <v>588</v>
      </c>
      <c r="F155" s="714" t="s">
        <v>1059</v>
      </c>
      <c r="G155" s="713" t="s">
        <v>597</v>
      </c>
      <c r="H155" s="713" t="s">
        <v>758</v>
      </c>
      <c r="I155" s="713" t="s">
        <v>738</v>
      </c>
      <c r="J155" s="713" t="s">
        <v>759</v>
      </c>
      <c r="K155" s="713" t="s">
        <v>760</v>
      </c>
      <c r="L155" s="715">
        <v>23.700337784278464</v>
      </c>
      <c r="M155" s="715">
        <v>90</v>
      </c>
      <c r="N155" s="716">
        <v>2133.0304005850617</v>
      </c>
    </row>
    <row r="156" spans="1:14" ht="14.4" customHeight="1" x14ac:dyDescent="0.3">
      <c r="A156" s="711" t="s">
        <v>566</v>
      </c>
      <c r="B156" s="712" t="s">
        <v>1053</v>
      </c>
      <c r="C156" s="713" t="s">
        <v>582</v>
      </c>
      <c r="D156" s="714" t="s">
        <v>1057</v>
      </c>
      <c r="E156" s="713" t="s">
        <v>588</v>
      </c>
      <c r="F156" s="714" t="s">
        <v>1059</v>
      </c>
      <c r="G156" s="713" t="s">
        <v>597</v>
      </c>
      <c r="H156" s="713" t="s">
        <v>1032</v>
      </c>
      <c r="I156" s="713" t="s">
        <v>738</v>
      </c>
      <c r="J156" s="713" t="s">
        <v>1033</v>
      </c>
      <c r="K156" s="713"/>
      <c r="L156" s="715">
        <v>58.174699007441092</v>
      </c>
      <c r="M156" s="715">
        <v>1</v>
      </c>
      <c r="N156" s="716">
        <v>58.174699007441092</v>
      </c>
    </row>
    <row r="157" spans="1:14" ht="14.4" customHeight="1" x14ac:dyDescent="0.3">
      <c r="A157" s="711" t="s">
        <v>566</v>
      </c>
      <c r="B157" s="712" t="s">
        <v>1053</v>
      </c>
      <c r="C157" s="713" t="s">
        <v>582</v>
      </c>
      <c r="D157" s="714" t="s">
        <v>1057</v>
      </c>
      <c r="E157" s="713" t="s">
        <v>588</v>
      </c>
      <c r="F157" s="714" t="s">
        <v>1059</v>
      </c>
      <c r="G157" s="713" t="s">
        <v>597</v>
      </c>
      <c r="H157" s="713" t="s">
        <v>1034</v>
      </c>
      <c r="I157" s="713" t="s">
        <v>738</v>
      </c>
      <c r="J157" s="713" t="s">
        <v>1035</v>
      </c>
      <c r="K157" s="713"/>
      <c r="L157" s="715">
        <v>51.099679826840188</v>
      </c>
      <c r="M157" s="715">
        <v>1</v>
      </c>
      <c r="N157" s="716">
        <v>51.099679826840188</v>
      </c>
    </row>
    <row r="158" spans="1:14" ht="14.4" customHeight="1" x14ac:dyDescent="0.3">
      <c r="A158" s="711" t="s">
        <v>566</v>
      </c>
      <c r="B158" s="712" t="s">
        <v>1053</v>
      </c>
      <c r="C158" s="713" t="s">
        <v>582</v>
      </c>
      <c r="D158" s="714" t="s">
        <v>1057</v>
      </c>
      <c r="E158" s="713" t="s">
        <v>588</v>
      </c>
      <c r="F158" s="714" t="s">
        <v>1059</v>
      </c>
      <c r="G158" s="713" t="s">
        <v>597</v>
      </c>
      <c r="H158" s="713" t="s">
        <v>1036</v>
      </c>
      <c r="I158" s="713" t="s">
        <v>738</v>
      </c>
      <c r="J158" s="713" t="s">
        <v>1037</v>
      </c>
      <c r="K158" s="713"/>
      <c r="L158" s="715">
        <v>145.13301108094515</v>
      </c>
      <c r="M158" s="715">
        <v>2</v>
      </c>
      <c r="N158" s="716">
        <v>290.26602216189031</v>
      </c>
    </row>
    <row r="159" spans="1:14" ht="14.4" customHeight="1" x14ac:dyDescent="0.3">
      <c r="A159" s="711" t="s">
        <v>566</v>
      </c>
      <c r="B159" s="712" t="s">
        <v>1053</v>
      </c>
      <c r="C159" s="713" t="s">
        <v>582</v>
      </c>
      <c r="D159" s="714" t="s">
        <v>1057</v>
      </c>
      <c r="E159" s="713" t="s">
        <v>588</v>
      </c>
      <c r="F159" s="714" t="s">
        <v>1059</v>
      </c>
      <c r="G159" s="713" t="s">
        <v>597</v>
      </c>
      <c r="H159" s="713" t="s">
        <v>1038</v>
      </c>
      <c r="I159" s="713" t="s">
        <v>738</v>
      </c>
      <c r="J159" s="713" t="s">
        <v>1039</v>
      </c>
      <c r="K159" s="713"/>
      <c r="L159" s="715">
        <v>132.97338654767628</v>
      </c>
      <c r="M159" s="715">
        <v>2</v>
      </c>
      <c r="N159" s="716">
        <v>265.94677309535257</v>
      </c>
    </row>
    <row r="160" spans="1:14" ht="14.4" customHeight="1" x14ac:dyDescent="0.3">
      <c r="A160" s="711" t="s">
        <v>566</v>
      </c>
      <c r="B160" s="712" t="s">
        <v>1053</v>
      </c>
      <c r="C160" s="713" t="s">
        <v>582</v>
      </c>
      <c r="D160" s="714" t="s">
        <v>1057</v>
      </c>
      <c r="E160" s="713" t="s">
        <v>588</v>
      </c>
      <c r="F160" s="714" t="s">
        <v>1059</v>
      </c>
      <c r="G160" s="713" t="s">
        <v>597</v>
      </c>
      <c r="H160" s="713" t="s">
        <v>793</v>
      </c>
      <c r="I160" s="713" t="s">
        <v>794</v>
      </c>
      <c r="J160" s="713" t="s">
        <v>795</v>
      </c>
      <c r="K160" s="713" t="s">
        <v>796</v>
      </c>
      <c r="L160" s="715">
        <v>69.379999999999981</v>
      </c>
      <c r="M160" s="715">
        <v>2</v>
      </c>
      <c r="N160" s="716">
        <v>138.75999999999996</v>
      </c>
    </row>
    <row r="161" spans="1:14" ht="14.4" customHeight="1" x14ac:dyDescent="0.3">
      <c r="A161" s="711" t="s">
        <v>566</v>
      </c>
      <c r="B161" s="712" t="s">
        <v>1053</v>
      </c>
      <c r="C161" s="713" t="s">
        <v>582</v>
      </c>
      <c r="D161" s="714" t="s">
        <v>1057</v>
      </c>
      <c r="E161" s="713" t="s">
        <v>588</v>
      </c>
      <c r="F161" s="714" t="s">
        <v>1059</v>
      </c>
      <c r="G161" s="713" t="s">
        <v>597</v>
      </c>
      <c r="H161" s="713" t="s">
        <v>1040</v>
      </c>
      <c r="I161" s="713" t="s">
        <v>738</v>
      </c>
      <c r="J161" s="713" t="s">
        <v>1041</v>
      </c>
      <c r="K161" s="713" t="s">
        <v>1042</v>
      </c>
      <c r="L161" s="715">
        <v>75.017345475622918</v>
      </c>
      <c r="M161" s="715">
        <v>1</v>
      </c>
      <c r="N161" s="716">
        <v>75.017345475622918</v>
      </c>
    </row>
    <row r="162" spans="1:14" ht="14.4" customHeight="1" x14ac:dyDescent="0.3">
      <c r="A162" s="711" t="s">
        <v>566</v>
      </c>
      <c r="B162" s="712" t="s">
        <v>1053</v>
      </c>
      <c r="C162" s="713" t="s">
        <v>582</v>
      </c>
      <c r="D162" s="714" t="s">
        <v>1057</v>
      </c>
      <c r="E162" s="713" t="s">
        <v>588</v>
      </c>
      <c r="F162" s="714" t="s">
        <v>1059</v>
      </c>
      <c r="G162" s="713" t="s">
        <v>597</v>
      </c>
      <c r="H162" s="713" t="s">
        <v>807</v>
      </c>
      <c r="I162" s="713" t="s">
        <v>808</v>
      </c>
      <c r="J162" s="713" t="s">
        <v>809</v>
      </c>
      <c r="K162" s="713" t="s">
        <v>810</v>
      </c>
      <c r="L162" s="715">
        <v>107.32999999999997</v>
      </c>
      <c r="M162" s="715">
        <v>1</v>
      </c>
      <c r="N162" s="716">
        <v>107.32999999999997</v>
      </c>
    </row>
    <row r="163" spans="1:14" ht="14.4" customHeight="1" x14ac:dyDescent="0.3">
      <c r="A163" s="711" t="s">
        <v>566</v>
      </c>
      <c r="B163" s="712" t="s">
        <v>1053</v>
      </c>
      <c r="C163" s="713" t="s">
        <v>582</v>
      </c>
      <c r="D163" s="714" t="s">
        <v>1057</v>
      </c>
      <c r="E163" s="713" t="s">
        <v>588</v>
      </c>
      <c r="F163" s="714" t="s">
        <v>1059</v>
      </c>
      <c r="G163" s="713" t="s">
        <v>597</v>
      </c>
      <c r="H163" s="713" t="s">
        <v>1043</v>
      </c>
      <c r="I163" s="713" t="s">
        <v>1044</v>
      </c>
      <c r="J163" s="713" t="s">
        <v>1045</v>
      </c>
      <c r="K163" s="713" t="s">
        <v>1046</v>
      </c>
      <c r="L163" s="715">
        <v>192.04999999999998</v>
      </c>
      <c r="M163" s="715">
        <v>1</v>
      </c>
      <c r="N163" s="716">
        <v>192.04999999999998</v>
      </c>
    </row>
    <row r="164" spans="1:14" ht="14.4" customHeight="1" x14ac:dyDescent="0.3">
      <c r="A164" s="711" t="s">
        <v>566</v>
      </c>
      <c r="B164" s="712" t="s">
        <v>1053</v>
      </c>
      <c r="C164" s="713" t="s">
        <v>582</v>
      </c>
      <c r="D164" s="714" t="s">
        <v>1057</v>
      </c>
      <c r="E164" s="713" t="s">
        <v>588</v>
      </c>
      <c r="F164" s="714" t="s">
        <v>1059</v>
      </c>
      <c r="G164" s="713" t="s">
        <v>597</v>
      </c>
      <c r="H164" s="713" t="s">
        <v>990</v>
      </c>
      <c r="I164" s="713" t="s">
        <v>738</v>
      </c>
      <c r="J164" s="713" t="s">
        <v>991</v>
      </c>
      <c r="K164" s="713"/>
      <c r="L164" s="715">
        <v>69.857740805448557</v>
      </c>
      <c r="M164" s="715">
        <v>4</v>
      </c>
      <c r="N164" s="716">
        <v>279.43096322179423</v>
      </c>
    </row>
    <row r="165" spans="1:14" ht="14.4" customHeight="1" x14ac:dyDescent="0.3">
      <c r="A165" s="711" t="s">
        <v>566</v>
      </c>
      <c r="B165" s="712" t="s">
        <v>1053</v>
      </c>
      <c r="C165" s="713" t="s">
        <v>585</v>
      </c>
      <c r="D165" s="714" t="s">
        <v>1058</v>
      </c>
      <c r="E165" s="713" t="s">
        <v>588</v>
      </c>
      <c r="F165" s="714" t="s">
        <v>1059</v>
      </c>
      <c r="G165" s="713" t="s">
        <v>597</v>
      </c>
      <c r="H165" s="713" t="s">
        <v>744</v>
      </c>
      <c r="I165" s="713" t="s">
        <v>745</v>
      </c>
      <c r="J165" s="713" t="s">
        <v>746</v>
      </c>
      <c r="K165" s="713" t="s">
        <v>747</v>
      </c>
      <c r="L165" s="715">
        <v>152.16</v>
      </c>
      <c r="M165" s="715">
        <v>40</v>
      </c>
      <c r="N165" s="716">
        <v>6086.4</v>
      </c>
    </row>
    <row r="166" spans="1:14" ht="14.4" customHeight="1" x14ac:dyDescent="0.3">
      <c r="A166" s="711" t="s">
        <v>566</v>
      </c>
      <c r="B166" s="712" t="s">
        <v>1053</v>
      </c>
      <c r="C166" s="713" t="s">
        <v>585</v>
      </c>
      <c r="D166" s="714" t="s">
        <v>1058</v>
      </c>
      <c r="E166" s="713" t="s">
        <v>588</v>
      </c>
      <c r="F166" s="714" t="s">
        <v>1059</v>
      </c>
      <c r="G166" s="713" t="s">
        <v>597</v>
      </c>
      <c r="H166" s="713" t="s">
        <v>800</v>
      </c>
      <c r="I166" s="713" t="s">
        <v>738</v>
      </c>
      <c r="J166" s="713" t="s">
        <v>801</v>
      </c>
      <c r="K166" s="713"/>
      <c r="L166" s="715">
        <v>105.04000367361137</v>
      </c>
      <c r="M166" s="715">
        <v>2</v>
      </c>
      <c r="N166" s="716">
        <v>210.08000734722273</v>
      </c>
    </row>
    <row r="167" spans="1:14" ht="14.4" customHeight="1" x14ac:dyDescent="0.3">
      <c r="A167" s="711" t="s">
        <v>566</v>
      </c>
      <c r="B167" s="712" t="s">
        <v>1053</v>
      </c>
      <c r="C167" s="713" t="s">
        <v>585</v>
      </c>
      <c r="D167" s="714" t="s">
        <v>1058</v>
      </c>
      <c r="E167" s="713" t="s">
        <v>588</v>
      </c>
      <c r="F167" s="714" t="s">
        <v>1059</v>
      </c>
      <c r="G167" s="713" t="s">
        <v>597</v>
      </c>
      <c r="H167" s="713" t="s">
        <v>990</v>
      </c>
      <c r="I167" s="713" t="s">
        <v>738</v>
      </c>
      <c r="J167" s="713" t="s">
        <v>991</v>
      </c>
      <c r="K167" s="713"/>
      <c r="L167" s="715">
        <v>77.09330457348463</v>
      </c>
      <c r="M167" s="715">
        <v>2</v>
      </c>
      <c r="N167" s="716">
        <v>154.18660914696926</v>
      </c>
    </row>
    <row r="168" spans="1:14" ht="14.4" customHeight="1" x14ac:dyDescent="0.3">
      <c r="A168" s="711" t="s">
        <v>566</v>
      </c>
      <c r="B168" s="712" t="s">
        <v>1053</v>
      </c>
      <c r="C168" s="713" t="s">
        <v>585</v>
      </c>
      <c r="D168" s="714" t="s">
        <v>1058</v>
      </c>
      <c r="E168" s="713" t="s">
        <v>588</v>
      </c>
      <c r="F168" s="714" t="s">
        <v>1059</v>
      </c>
      <c r="G168" s="713" t="s">
        <v>597</v>
      </c>
      <c r="H168" s="713" t="s">
        <v>1013</v>
      </c>
      <c r="I168" s="713" t="s">
        <v>738</v>
      </c>
      <c r="J168" s="713" t="s">
        <v>1014</v>
      </c>
      <c r="K168" s="713"/>
      <c r="L168" s="715">
        <v>228.25781360400674</v>
      </c>
      <c r="M168" s="715">
        <v>4</v>
      </c>
      <c r="N168" s="716">
        <v>913.03125441602697</v>
      </c>
    </row>
    <row r="169" spans="1:14" ht="14.4" customHeight="1" x14ac:dyDescent="0.3">
      <c r="A169" s="711" t="s">
        <v>566</v>
      </c>
      <c r="B169" s="712" t="s">
        <v>1053</v>
      </c>
      <c r="C169" s="713" t="s">
        <v>585</v>
      </c>
      <c r="D169" s="714" t="s">
        <v>1058</v>
      </c>
      <c r="E169" s="713" t="s">
        <v>588</v>
      </c>
      <c r="F169" s="714" t="s">
        <v>1059</v>
      </c>
      <c r="G169" s="713" t="s">
        <v>597</v>
      </c>
      <c r="H169" s="713" t="s">
        <v>1047</v>
      </c>
      <c r="I169" s="713" t="s">
        <v>738</v>
      </c>
      <c r="J169" s="713" t="s">
        <v>1048</v>
      </c>
      <c r="K169" s="713"/>
      <c r="L169" s="715">
        <v>214.96919791728766</v>
      </c>
      <c r="M169" s="715">
        <v>2</v>
      </c>
      <c r="N169" s="716">
        <v>429.93839583457532</v>
      </c>
    </row>
    <row r="170" spans="1:14" ht="14.4" customHeight="1" x14ac:dyDescent="0.3">
      <c r="A170" s="711" t="s">
        <v>566</v>
      </c>
      <c r="B170" s="712" t="s">
        <v>1053</v>
      </c>
      <c r="C170" s="713" t="s">
        <v>585</v>
      </c>
      <c r="D170" s="714" t="s">
        <v>1058</v>
      </c>
      <c r="E170" s="713" t="s">
        <v>588</v>
      </c>
      <c r="F170" s="714" t="s">
        <v>1059</v>
      </c>
      <c r="G170" s="713" t="s">
        <v>597</v>
      </c>
      <c r="H170" s="713" t="s">
        <v>1000</v>
      </c>
      <c r="I170" s="713" t="s">
        <v>738</v>
      </c>
      <c r="J170" s="713" t="s">
        <v>1001</v>
      </c>
      <c r="K170" s="713"/>
      <c r="L170" s="715">
        <v>81.884596695080504</v>
      </c>
      <c r="M170" s="715">
        <v>3</v>
      </c>
      <c r="N170" s="716">
        <v>245.6537900852415</v>
      </c>
    </row>
    <row r="171" spans="1:14" ht="14.4" customHeight="1" x14ac:dyDescent="0.3">
      <c r="A171" s="711" t="s">
        <v>566</v>
      </c>
      <c r="B171" s="712" t="s">
        <v>1053</v>
      </c>
      <c r="C171" s="713" t="s">
        <v>585</v>
      </c>
      <c r="D171" s="714" t="s">
        <v>1058</v>
      </c>
      <c r="E171" s="713" t="s">
        <v>588</v>
      </c>
      <c r="F171" s="714" t="s">
        <v>1059</v>
      </c>
      <c r="G171" s="713" t="s">
        <v>597</v>
      </c>
      <c r="H171" s="713" t="s">
        <v>1002</v>
      </c>
      <c r="I171" s="713" t="s">
        <v>1002</v>
      </c>
      <c r="J171" s="713" t="s">
        <v>1003</v>
      </c>
      <c r="K171" s="713" t="s">
        <v>1004</v>
      </c>
      <c r="L171" s="715">
        <v>151.56000000000006</v>
      </c>
      <c r="M171" s="715">
        <v>3</v>
      </c>
      <c r="N171" s="716">
        <v>454.68000000000018</v>
      </c>
    </row>
    <row r="172" spans="1:14" ht="14.4" customHeight="1" thickBot="1" x14ac:dyDescent="0.35">
      <c r="A172" s="717" t="s">
        <v>566</v>
      </c>
      <c r="B172" s="718" t="s">
        <v>1053</v>
      </c>
      <c r="C172" s="719" t="s">
        <v>585</v>
      </c>
      <c r="D172" s="720" t="s">
        <v>1058</v>
      </c>
      <c r="E172" s="719" t="s">
        <v>913</v>
      </c>
      <c r="F172" s="720" t="s">
        <v>1061</v>
      </c>
      <c r="G172" s="719" t="s">
        <v>851</v>
      </c>
      <c r="H172" s="719" t="s">
        <v>1049</v>
      </c>
      <c r="I172" s="719" t="s">
        <v>1050</v>
      </c>
      <c r="J172" s="719" t="s">
        <v>1051</v>
      </c>
      <c r="K172" s="719" t="s">
        <v>1052</v>
      </c>
      <c r="L172" s="721">
        <v>111.31999999999998</v>
      </c>
      <c r="M172" s="721">
        <v>3</v>
      </c>
      <c r="N172" s="722">
        <v>333.95999999999992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56" t="s">
        <v>206</v>
      </c>
      <c r="B1" s="557"/>
      <c r="C1" s="557"/>
      <c r="D1" s="557"/>
      <c r="E1" s="557"/>
      <c r="F1" s="557"/>
    </row>
    <row r="2" spans="1:6" ht="14.4" customHeight="1" thickBot="1" x14ac:dyDescent="0.35">
      <c r="A2" s="374" t="s">
        <v>353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8" t="s">
        <v>161</v>
      </c>
      <c r="C3" s="559"/>
      <c r="D3" s="560" t="s">
        <v>160</v>
      </c>
      <c r="E3" s="559"/>
      <c r="F3" s="105" t="s">
        <v>3</v>
      </c>
    </row>
    <row r="4" spans="1:6" ht="14.4" customHeight="1" thickBot="1" x14ac:dyDescent="0.35">
      <c r="A4" s="723" t="s">
        <v>185</v>
      </c>
      <c r="B4" s="724" t="s">
        <v>14</v>
      </c>
      <c r="C4" s="725" t="s">
        <v>2</v>
      </c>
      <c r="D4" s="724" t="s">
        <v>14</v>
      </c>
      <c r="E4" s="725" t="s">
        <v>2</v>
      </c>
      <c r="F4" s="726" t="s">
        <v>14</v>
      </c>
    </row>
    <row r="5" spans="1:6" ht="14.4" customHeight="1" x14ac:dyDescent="0.3">
      <c r="A5" s="737" t="s">
        <v>1063</v>
      </c>
      <c r="B5" s="709"/>
      <c r="C5" s="727">
        <v>0</v>
      </c>
      <c r="D5" s="709">
        <v>21991.696158998384</v>
      </c>
      <c r="E5" s="727">
        <v>1</v>
      </c>
      <c r="F5" s="710">
        <v>21991.696158998384</v>
      </c>
    </row>
    <row r="6" spans="1:6" ht="14.4" customHeight="1" x14ac:dyDescent="0.3">
      <c r="A6" s="738" t="s">
        <v>1064</v>
      </c>
      <c r="B6" s="715"/>
      <c r="C6" s="728">
        <v>0</v>
      </c>
      <c r="D6" s="715">
        <v>333.95999999999992</v>
      </c>
      <c r="E6" s="728">
        <v>1</v>
      </c>
      <c r="F6" s="716">
        <v>333.95999999999992</v>
      </c>
    </row>
    <row r="7" spans="1:6" ht="14.4" customHeight="1" thickBot="1" x14ac:dyDescent="0.35">
      <c r="A7" s="739" t="s">
        <v>1065</v>
      </c>
      <c r="B7" s="730"/>
      <c r="C7" s="731">
        <v>0</v>
      </c>
      <c r="D7" s="730">
        <v>449.88</v>
      </c>
      <c r="E7" s="731">
        <v>1</v>
      </c>
      <c r="F7" s="732">
        <v>449.88</v>
      </c>
    </row>
    <row r="8" spans="1:6" ht="14.4" customHeight="1" thickBot="1" x14ac:dyDescent="0.35">
      <c r="A8" s="733" t="s">
        <v>3</v>
      </c>
      <c r="B8" s="734"/>
      <c r="C8" s="735">
        <v>0</v>
      </c>
      <c r="D8" s="734">
        <v>22775.536158998384</v>
      </c>
      <c r="E8" s="735">
        <v>1</v>
      </c>
      <c r="F8" s="736">
        <v>22775.536158998384</v>
      </c>
    </row>
    <row r="9" spans="1:6" ht="14.4" customHeight="1" thickBot="1" x14ac:dyDescent="0.35"/>
    <row r="10" spans="1:6" ht="14.4" customHeight="1" x14ac:dyDescent="0.3">
      <c r="A10" s="737" t="s">
        <v>1066</v>
      </c>
      <c r="B10" s="709"/>
      <c r="C10" s="727">
        <v>0</v>
      </c>
      <c r="D10" s="709">
        <v>45.750000000000007</v>
      </c>
      <c r="E10" s="727">
        <v>1</v>
      </c>
      <c r="F10" s="710">
        <v>45.750000000000007</v>
      </c>
    </row>
    <row r="11" spans="1:6" ht="14.4" customHeight="1" x14ac:dyDescent="0.3">
      <c r="A11" s="738" t="s">
        <v>1067</v>
      </c>
      <c r="B11" s="715"/>
      <c r="C11" s="728">
        <v>0</v>
      </c>
      <c r="D11" s="715">
        <v>627</v>
      </c>
      <c r="E11" s="728">
        <v>1</v>
      </c>
      <c r="F11" s="716">
        <v>627</v>
      </c>
    </row>
    <row r="12" spans="1:6" ht="14.4" customHeight="1" x14ac:dyDescent="0.3">
      <c r="A12" s="738" t="s">
        <v>1068</v>
      </c>
      <c r="B12" s="715"/>
      <c r="C12" s="728">
        <v>0</v>
      </c>
      <c r="D12" s="715">
        <v>1178.0999999999997</v>
      </c>
      <c r="E12" s="728">
        <v>1</v>
      </c>
      <c r="F12" s="716">
        <v>1178.0999999999997</v>
      </c>
    </row>
    <row r="13" spans="1:6" ht="14.4" customHeight="1" x14ac:dyDescent="0.3">
      <c r="A13" s="738" t="s">
        <v>1069</v>
      </c>
      <c r="B13" s="715"/>
      <c r="C13" s="728">
        <v>0</v>
      </c>
      <c r="D13" s="715">
        <v>7395.9629999999997</v>
      </c>
      <c r="E13" s="728">
        <v>1</v>
      </c>
      <c r="F13" s="716">
        <v>7395.9629999999997</v>
      </c>
    </row>
    <row r="14" spans="1:6" ht="14.4" customHeight="1" x14ac:dyDescent="0.3">
      <c r="A14" s="738" t="s">
        <v>1070</v>
      </c>
      <c r="B14" s="715"/>
      <c r="C14" s="728">
        <v>0</v>
      </c>
      <c r="D14" s="715">
        <v>975.48</v>
      </c>
      <c r="E14" s="728">
        <v>1</v>
      </c>
      <c r="F14" s="716">
        <v>975.48</v>
      </c>
    </row>
    <row r="15" spans="1:6" ht="14.4" customHeight="1" x14ac:dyDescent="0.3">
      <c r="A15" s="738" t="s">
        <v>1071</v>
      </c>
      <c r="B15" s="715"/>
      <c r="C15" s="728">
        <v>0</v>
      </c>
      <c r="D15" s="715">
        <v>36.619939957574545</v>
      </c>
      <c r="E15" s="728">
        <v>1</v>
      </c>
      <c r="F15" s="716">
        <v>36.619939957574545</v>
      </c>
    </row>
    <row r="16" spans="1:6" ht="14.4" customHeight="1" x14ac:dyDescent="0.3">
      <c r="A16" s="738" t="s">
        <v>1072</v>
      </c>
      <c r="B16" s="715"/>
      <c r="C16" s="728">
        <v>0</v>
      </c>
      <c r="D16" s="715">
        <v>949.60821077936203</v>
      </c>
      <c r="E16" s="728">
        <v>1</v>
      </c>
      <c r="F16" s="716">
        <v>949.60821077936203</v>
      </c>
    </row>
    <row r="17" spans="1:6" ht="14.4" customHeight="1" x14ac:dyDescent="0.3">
      <c r="A17" s="738" t="s">
        <v>1073</v>
      </c>
      <c r="B17" s="715"/>
      <c r="C17" s="728">
        <v>0</v>
      </c>
      <c r="D17" s="715">
        <v>86.680082207900227</v>
      </c>
      <c r="E17" s="728">
        <v>1</v>
      </c>
      <c r="F17" s="716">
        <v>86.680082207900227</v>
      </c>
    </row>
    <row r="18" spans="1:6" ht="14.4" customHeight="1" x14ac:dyDescent="0.3">
      <c r="A18" s="738" t="s">
        <v>1074</v>
      </c>
      <c r="B18" s="715"/>
      <c r="C18" s="728">
        <v>0</v>
      </c>
      <c r="D18" s="715">
        <v>264.33</v>
      </c>
      <c r="E18" s="728">
        <v>1</v>
      </c>
      <c r="F18" s="716">
        <v>264.33</v>
      </c>
    </row>
    <row r="19" spans="1:6" ht="14.4" customHeight="1" x14ac:dyDescent="0.3">
      <c r="A19" s="738" t="s">
        <v>1075</v>
      </c>
      <c r="B19" s="715"/>
      <c r="C19" s="728">
        <v>0</v>
      </c>
      <c r="D19" s="715">
        <v>70.05992500000005</v>
      </c>
      <c r="E19" s="728">
        <v>1</v>
      </c>
      <c r="F19" s="716">
        <v>70.05992500000005</v>
      </c>
    </row>
    <row r="20" spans="1:6" ht="14.4" customHeight="1" x14ac:dyDescent="0.3">
      <c r="A20" s="738" t="s">
        <v>1076</v>
      </c>
      <c r="B20" s="715"/>
      <c r="C20" s="728">
        <v>0</v>
      </c>
      <c r="D20" s="715">
        <v>113.759989549745</v>
      </c>
      <c r="E20" s="728">
        <v>1</v>
      </c>
      <c r="F20" s="716">
        <v>113.759989549745</v>
      </c>
    </row>
    <row r="21" spans="1:6" ht="14.4" customHeight="1" x14ac:dyDescent="0.3">
      <c r="A21" s="738" t="s">
        <v>1077</v>
      </c>
      <c r="B21" s="715"/>
      <c r="C21" s="728">
        <v>0</v>
      </c>
      <c r="D21" s="715">
        <v>1144.8699337702792</v>
      </c>
      <c r="E21" s="728">
        <v>1</v>
      </c>
      <c r="F21" s="716">
        <v>1144.8699337702792</v>
      </c>
    </row>
    <row r="22" spans="1:6" ht="14.4" customHeight="1" x14ac:dyDescent="0.3">
      <c r="A22" s="738" t="s">
        <v>1078</v>
      </c>
      <c r="B22" s="715"/>
      <c r="C22" s="728">
        <v>0</v>
      </c>
      <c r="D22" s="715">
        <v>46.989999999999995</v>
      </c>
      <c r="E22" s="728">
        <v>1</v>
      </c>
      <c r="F22" s="716">
        <v>46.989999999999995</v>
      </c>
    </row>
    <row r="23" spans="1:6" ht="14.4" customHeight="1" x14ac:dyDescent="0.3">
      <c r="A23" s="738" t="s">
        <v>1079</v>
      </c>
      <c r="B23" s="715"/>
      <c r="C23" s="728">
        <v>0</v>
      </c>
      <c r="D23" s="715">
        <v>61.53</v>
      </c>
      <c r="E23" s="728">
        <v>1</v>
      </c>
      <c r="F23" s="716">
        <v>61.53</v>
      </c>
    </row>
    <row r="24" spans="1:6" ht="14.4" customHeight="1" x14ac:dyDescent="0.3">
      <c r="A24" s="738" t="s">
        <v>1080</v>
      </c>
      <c r="B24" s="715"/>
      <c r="C24" s="728">
        <v>0</v>
      </c>
      <c r="D24" s="715">
        <v>3099.1499999999992</v>
      </c>
      <c r="E24" s="728">
        <v>1</v>
      </c>
      <c r="F24" s="716">
        <v>3099.1499999999992</v>
      </c>
    </row>
    <row r="25" spans="1:6" ht="14.4" customHeight="1" x14ac:dyDescent="0.3">
      <c r="A25" s="738" t="s">
        <v>1081</v>
      </c>
      <c r="B25" s="715"/>
      <c r="C25" s="728">
        <v>0</v>
      </c>
      <c r="D25" s="715">
        <v>3437.0650777335222</v>
      </c>
      <c r="E25" s="728">
        <v>1</v>
      </c>
      <c r="F25" s="716">
        <v>3437.0650777335222</v>
      </c>
    </row>
    <row r="26" spans="1:6" ht="14.4" customHeight="1" thickBot="1" x14ac:dyDescent="0.35">
      <c r="A26" s="739" t="s">
        <v>1082</v>
      </c>
      <c r="B26" s="730"/>
      <c r="C26" s="731">
        <v>0</v>
      </c>
      <c r="D26" s="730">
        <v>3242.58</v>
      </c>
      <c r="E26" s="731">
        <v>1</v>
      </c>
      <c r="F26" s="732">
        <v>3242.58</v>
      </c>
    </row>
    <row r="27" spans="1:6" ht="14.4" customHeight="1" thickBot="1" x14ac:dyDescent="0.35">
      <c r="A27" s="733" t="s">
        <v>3</v>
      </c>
      <c r="B27" s="734"/>
      <c r="C27" s="735">
        <v>0</v>
      </c>
      <c r="D27" s="734">
        <v>22775.53615899838</v>
      </c>
      <c r="E27" s="735">
        <v>1</v>
      </c>
      <c r="F27" s="736">
        <v>22775.53615899838</v>
      </c>
    </row>
  </sheetData>
  <mergeCells count="3">
    <mergeCell ref="A1:F1"/>
    <mergeCell ref="B3:C3"/>
    <mergeCell ref="D3:E3"/>
  </mergeCells>
  <conditionalFormatting sqref="C5:C1048576">
    <cfRule type="cellIs" dxfId="6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3</vt:i4>
      </vt:variant>
    </vt:vector>
  </HeadingPairs>
  <TitlesOfParts>
    <vt:vector size="3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2017-03-31T13:09:33Z</dcterms:modified>
</cp:coreProperties>
</file>