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64" i="371" l="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K20" i="419" l="1"/>
  <c r="J20" i="419"/>
  <c r="K19" i="419"/>
  <c r="J19" i="419"/>
  <c r="K17" i="419"/>
  <c r="J17" i="419"/>
  <c r="K16" i="419"/>
  <c r="J16" i="419"/>
  <c r="K14" i="419"/>
  <c r="J14" i="419"/>
  <c r="K13" i="419"/>
  <c r="J13" i="419"/>
  <c r="K12" i="419"/>
  <c r="J12" i="419"/>
  <c r="K11" i="419"/>
  <c r="J11" i="419"/>
  <c r="AW3" i="418"/>
  <c r="AV3" i="418"/>
  <c r="AU3" i="418"/>
  <c r="AT3" i="418"/>
  <c r="AS3" i="418"/>
  <c r="AR3" i="418"/>
  <c r="K18" i="419" l="1"/>
  <c r="J18" i="419"/>
  <c r="B25" i="419"/>
  <c r="B27" i="419" l="1"/>
  <c r="A12" i="414"/>
  <c r="A11" i="414"/>
  <c r="A9" i="414"/>
  <c r="A8" i="414"/>
  <c r="A7" i="41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N3" i="418"/>
  <c r="D21" i="419" l="1"/>
  <c r="D22" i="419" s="1"/>
  <c r="D20" i="419"/>
  <c r="D19" i="419"/>
  <c r="D17" i="419"/>
  <c r="D16" i="419"/>
  <c r="D14" i="419"/>
  <c r="D13" i="419"/>
  <c r="D12" i="419"/>
  <c r="D11" i="419"/>
  <c r="D18" i="419" l="1"/>
  <c r="D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D6" i="419"/>
  <c r="C6" i="419"/>
  <c r="F6" i="419"/>
  <c r="J6" i="419"/>
  <c r="K6" i="419"/>
  <c r="I6" i="419"/>
  <c r="H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23" i="414" l="1"/>
  <c r="G3" i="410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J3" i="372" l="1"/>
  <c r="N3" i="372"/>
  <c r="F3" i="372"/>
  <c r="J12" i="339"/>
  <c r="H3" i="390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<sst xmlns="http://schemas.openxmlformats.org/spreadsheetml/2006/main" count="18172" uniqueCount="3034">
  <si>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</si>
  <si>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</si>
  <si>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</si>
  <si>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</si>
  <si>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</si>
  <si>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</si>
  <si>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</si>
  <si>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</si>
  <si>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</si>
  <si>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</si>
  <si>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</si>
  <si>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</si>
  <si>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</si>
  <si>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</si>
  <si>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</si>
  <si>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</si>
  <si>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</si>
  <si>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</si>
  <si>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</si>
  <si>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</si>
  <si>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</si>
  <si>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</si>
  <si>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</si>
  <si>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</si>
  <si>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</si>
  <si>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</si>
  <si>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</si>
  <si>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</si>
  <si>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</si>
  <si>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</si>
  <si>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</si>
  <si>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</si>
  <si>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</si>
  <si>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</si>
  <si>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</si>
  <si>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</si>
  <si>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</si>
  <si>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</si>
  <si>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</si>
  <si>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</si>
  <si>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</si>
  <si>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</si>
  <si>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</si>
  <si>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</si>
  <si>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</si>
  <si>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</si>
  <si>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</si>
  <si>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</si>
  <si>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</si>
  <si>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</si>
  <si>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</si>
  <si>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</si>
  <si>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</si>
  <si>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</si>
  <si>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</si>
  <si>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</si>
  <si>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</si>
  <si>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</si>
  <si>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</si>
  <si>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</si>
  <si>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</si>
  <si>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</si>
  <si>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</si>
  <si>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</si>
  <si>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</si>
  <si>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</si>
  <si>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</si>
  <si>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</si>
  <si>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</si>
  <si>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</si>
  <si>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</si>
  <si>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</si>
  <si>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</si>
  <si>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</si>
  <si>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</si>
  <si>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</si>
  <si>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</si>
  <si>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</si>
  <si>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</si>
  <si>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</si>
  <si>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</si>
  <si>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</si>
  <si>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</si>
  <si>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</si>
  <si>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</si>
  <si>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</si>
  <si>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</si>
  <si>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</si>
  <si>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</si>
  <si>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</si>
  <si>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</si>
  <si>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</si>
  <si>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</si>
  <si>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</si>
  <si>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</si>
  <si>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</si>
  <si>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</si>
  <si>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</si>
  <si>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</si>
  <si>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</si>
  <si>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</si>
  <si>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</si>
  <si>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</si>
  <si>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</si>
  <si>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</si>
  <si>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</si>
  <si>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</si>
  <si>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</si>
  <si>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</si>
  <si>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</si>
  <si>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</si>
  <si>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</si>
  <si>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</si>
  <si>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</si>
  <si>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</si>
  <si>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</si>
  <si>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</si>
  <si>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</si>
  <si>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</si>
  <si>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</si>
  <si>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</si>
  <si>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</si>
  <si>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</si>
  <si>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</si>
  <si>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</si>
  <si>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</si>
  <si>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</si>
  <si>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</si>
  <si>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</si>
  <si>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</si>
  <si>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</si>
  <si>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</si>
  <si>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</si>
  <si>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</si>
  <si>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</si>
  <si>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</si>
  <si>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</si>
  <si>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</si>
  <si>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</si>
  <si>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</si>
  <si>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</si>
  <si>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</si>
  <si>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</si>
  <si>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</si>
  <si>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</si>
  <si>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</si>
  <si>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</si>
  <si>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</si>
  <si>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</si>
  <si>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</si>
  <si>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</si>
  <si>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</si>
  <si>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</si>
  <si>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</si>
  <si>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</si>
  <si>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</si>
  <si>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</si>
  <si>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</si>
  <si>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</si>
  <si>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</si>
  <si>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</si>
  <si>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</si>
  <si>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</si>
  <si>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</si>
  <si>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</si>
  <si>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</si>
  <si>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</si>
  <si>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</si>
  <si>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</si>
  <si>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</si>
  <si>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</si>
  <si>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</si>
  <si>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</si>
  <si>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</si>
  <si>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</si>
  <si>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</si>
  <si>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</si>
  <si>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</si>
  <si>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</si>
  <si>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</si>
  <si>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</si>
  <si>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</si>
  <si>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</si>
  <si>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</si>
  <si>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</si>
  <si>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</si>
  <si>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</si>
  <si>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</si>
  <si>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</si>
  <si>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</si>
  <si>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</si>
  <si>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</si>
  <si>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</si>
  <si>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</si>
  <si>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</si>
  <si>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</si>
  <si>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</si>
  <si>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</si>
  <si>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</si>
  <si>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</si>
  <si>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</si>
  <si>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</si>
  <si>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</si>
  <si>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</si>
  <si>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</si>
  <si>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</si>
  <si>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</si>
  <si>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</si>
  <si>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</si>
  <si>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</si>
  <si>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</si>
  <si>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</si>
  <si>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</si>
  <si>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</si>
  <si>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</si>
  <si>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</si>
  <si>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</si>
  <si>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</si>
  <si>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</si>
  <si>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</si>
  <si>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</si>
  <si>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</si>
  <si>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</si>
  <si>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</si>
  <si>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</si>
  <si>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</si>
  <si>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</si>
  <si>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</si>
  <si>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</si>
  <si>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</si>
  <si>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</si>
  <si>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</si>
  <si>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</si>
  <si>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</si>
  <si>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</si>
  <si>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</si>
  <si>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</si>
  <si>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</si>
  <si>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</si>
  <si>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</si>
  <si>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</si>
  <si>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</si>
  <si>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</si>
  <si>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</si>
  <si>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</si>
  <si>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</si>
  <si>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</si>
  <si>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</si>
  <si>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</si>
  <si>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</si>
  <si>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</si>
  <si>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</si>
  <si>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</si>
  <si>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</si>
  <si>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</si>
  <si>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</si>
  <si>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</si>
  <si>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</si>
  <si>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</si>
  <si>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</si>
  <si>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</si>
  <si>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</si>
  <si>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</si>
  <si>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</si>
  <si>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</si>
  <si>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</si>
  <si>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</si>
  <si>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</si>
  <si>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</si>
  <si>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</si>
  <si>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</si>
  <si>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</si>
  <si>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</si>
  <si>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</si>
  <si>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</si>
  <si>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</si>
  <si>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</si>
  <si>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</si>
  <si>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</si>
  <si>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</si>
  <si>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</si>
  <si>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</si>
  <si>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</si>
  <si>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</si>
  <si>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</si>
  <si>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</si>
  <si>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</si>
  <si>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</si>
  <si>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</si>
  <si>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</si>
  <si>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</si>
  <si>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</si>
  <si>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</si>
  <si>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</si>
  <si>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</si>
  <si>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</si>
  <si>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</si>
  <si>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</si>
  <si>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</si>
  <si>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</si>
  <si>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</si>
  <si>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</si>
  <si>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</si>
  <si>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</si>
  <si>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</si>
  <si>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</si>
  <si>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</si>
  <si>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</si>
  <si>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</si>
  <si>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</si>
  <si>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</si>
  <si>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</si>
  <si>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</si>
  <si>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</si>
  <si>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</si>
  <si>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</si>
  <si>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</si>
  <si>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</si>
  <si>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</si>
  <si>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</si>
  <si>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</si>
  <si>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</si>
  <si>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</si>
  <si>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</si>
  <si>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</si>
  <si>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</si>
  <si>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</si>
  <si>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</si>
  <si>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</si>
  <si>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</si>
  <si>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</si>
  <si>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</si>
  <si>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</si>
  <si>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</si>
  <si>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</si>
  <si>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</si>
  <si>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</si>
  <si>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</si>
  <si>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</si>
  <si>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</si>
  <si>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</si>
  <si>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</si>
  <si>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</si>
  <si>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</si>
  <si>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</si>
  <si>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</si>
  <si>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</si>
  <si>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</si>
  <si>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</si>
  <si>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</si>
  <si>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</si>
  <si>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</si>
  <si>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</si>
  <si>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</si>
  <si>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</si>
  <si>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</si>
  <si>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</si>
  <si>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</si>
  <si>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</si>
  <si>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</si>
  <si>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</si>
  <si>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</si>
  <si>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</si>
  <si>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</si>
  <si>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</si>
  <si>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</si>
  <si>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</si>
  <si>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</si>
  <si>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</si>
  <si>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</si>
  <si>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</si>
  <si>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</si>
  <si>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</si>
  <si>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</si>
  <si>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</si>
  <si>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</si>
  <si>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</si>
  <si>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</si>
  <si>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</si>
  <si>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</si>
  <si>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</si>
  <si>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</si>
  <si>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</si>
  <si>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</si>
  <si>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</si>
  <si>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</si>
  <si>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</si>
  <si>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</si>
  <si>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</si>
  <si>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</si>
  <si>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</si>
  <si>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</si>
  <si>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</si>
  <si>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</si>
  <si>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</si>
  <si>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</si>
  <si>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</si>
  <si>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</si>
  <si>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</si>
  <si>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</si>
  <si>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</si>
  <si>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</si>
  <si>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</si>
  <si>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</si>
  <si>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</si>
  <si>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</si>
  <si>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</si>
  <si>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</si>
  <si>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</si>
  <si>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</si>
  <si>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</si>
  <si>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</si>
  <si>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</si>
  <si>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</si>
  <si>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</si>
  <si>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</si>
  <si>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</si>
  <si>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</si>
  <si>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</si>
  <si>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</si>
  <si>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</si>
  <si>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</si>
  <si>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</si>
  <si>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</si>
  <si>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</si>
  <si>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</si>
  <si>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</si>
  <si>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</si>
  <si>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</si>
  <si>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</si>
  <si>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</si>
  <si>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</si>
  <si>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</si>
  <si>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</si>
  <si>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</si>
  <si>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</si>
  <si>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</si>
  <si>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</si>
  <si>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</si>
  <si>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</si>
  <si>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</si>
  <si>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</si>
  <si>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</si>
  <si>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</si>
  <si>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</si>
  <si>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</si>
  <si>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</si>
  <si>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</si>
  <si>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</si>
  <si>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</si>
  <si>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</si>
  <si>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</si>
  <si>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</si>
  <si>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</si>
  <si>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</si>
  <si>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</si>
  <si>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</si>
  <si>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</si>
  <si>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</si>
  <si>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</si>
  <si>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</si>
  <si>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</si>
  <si>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</si>
  <si>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</si>
  <si>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</si>
  <si>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</si>
  <si>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</si>
  <si>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</si>
  <si>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</si>
  <si>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</si>
  <si>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</si>
  <si>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</si>
  <si>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</si>
  <si>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</si>
  <si>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-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</si>
  <si>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</si>
  <si>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</si>
  <si>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</si>
  <si>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</si>
  <si>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</si>
  <si>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</si>
  <si>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</si>
  <si>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</si>
  <si>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</si>
  <si>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</si>
  <si>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</si>
  <si>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</si>
  <si>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</si>
  <si>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</si>
  <si>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</si>
  <si>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</si>
  <si>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</si>
  <si>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</si>
  <si>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</si>
  <si>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</si>
  <si>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</si>
  <si>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</si>
  <si>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</si>
  <si>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</si>
  <si>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</si>
  <si>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</si>
  <si>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</si>
  <si>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</si>
  <si>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</si>
  <si>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</si>
  <si>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</si>
  <si>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</si>
  <si>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</si>
  <si>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</si>
  <si>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</si>
  <si>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</si>
  <si>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</si>
  <si>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</si>
  <si>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</si>
  <si>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</si>
  <si>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</si>
  <si>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</si>
  <si>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64924447     ostatní provoz.sl. - hl.činnost (LSPP)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</si>
  <si>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</si>
  <si>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</si>
  <si>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</si>
  <si>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</si>
  <si>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</si>
  <si>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</si>
  <si>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</si>
  <si>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</si>
  <si>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</si>
  <si>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</si>
  <si>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</si>
  <si>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</si>
  <si>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</si>
  <si>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</si>
  <si>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</si>
  <si>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</si>
  <si>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</si>
  <si>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</si>
  <si>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</si>
  <si>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</si>
  <si>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</si>
  <si>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</si>
  <si>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</si>
  <si>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</si>
  <si>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</si>
  <si>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</si>
  <si>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</si>
  <si>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</si>
  <si>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</si>
  <si>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</si>
  <si>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</si>
  <si>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</si>
  <si>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</si>
  <si>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</si>
  <si>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</si>
  <si>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</si>
  <si>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</si>
  <si>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</si>
  <si>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2562</t>
  </si>
  <si>
    <t xml:space="preserve">UCOCH: operační sál </t>
  </si>
  <si>
    <t>UCOCH: operační sál  Celkem</t>
  </si>
  <si>
    <t>2523</t>
  </si>
  <si>
    <t>UCOCH, LPS stomatologická - denní</t>
  </si>
  <si>
    <t>UCOCH, LPS stomatologická - denní Celkem</t>
  </si>
  <si>
    <t>50113001</t>
  </si>
  <si>
    <t>190957</t>
  </si>
  <si>
    <t>90957</t>
  </si>
  <si>
    <t>XANAX</t>
  </si>
  <si>
    <t>TBL 30X0.25MG</t>
  </si>
  <si>
    <t>119147</t>
  </si>
  <si>
    <t>19147</t>
  </si>
  <si>
    <t>FORMOVENT 12 MCG</t>
  </si>
  <si>
    <t>INH PLV CPS 60X12RG</t>
  </si>
  <si>
    <t>159449</t>
  </si>
  <si>
    <t>59449</t>
  </si>
  <si>
    <t>DUROGESIC 50MCG/H</t>
  </si>
  <si>
    <t>EMP 5X5MG(20CM2)</t>
  </si>
  <si>
    <t>187906</t>
  </si>
  <si>
    <t>87906</t>
  </si>
  <si>
    <t>KORYLAN</t>
  </si>
  <si>
    <t>TBL 10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</si>
  <si>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</si>
  <si>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</si>
  <si>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</si>
  <si>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</si>
  <si>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</si>
  <si>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</si>
  <si>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</si>
  <si>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</si>
  <si>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</si>
  <si>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</si>
  <si>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</si>
  <si>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</si>
  <si>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</si>
  <si>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</si>
  <si>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</si>
  <si>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</si>
  <si>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</si>
  <si>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</si>
  <si>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</si>
  <si>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</si>
  <si>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</si>
  <si>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</si>
  <si>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</si>
  <si>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</si>
  <si>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</si>
  <si>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</si>
  <si>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</si>
  <si>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</si>
  <si>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</si>
  <si>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</si>
  <si>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</si>
  <si>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</si>
  <si>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</si>
  <si>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</si>
  <si>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</si>
  <si>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</si>
  <si>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</si>
  <si>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</si>
  <si>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</si>
  <si>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</si>
  <si>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</si>
  <si>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</si>
  <si>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102592</t>
  </si>
  <si>
    <t>2592</t>
  </si>
  <si>
    <t>MILURIT 100</t>
  </si>
  <si>
    <t>POR TBL NOB 50X100MG</t>
  </si>
  <si>
    <t>103575</t>
  </si>
  <si>
    <t>3575</t>
  </si>
  <si>
    <t>HEPAROID LECIVA</t>
  </si>
  <si>
    <t>UNG 1X30GM</t>
  </si>
  <si>
    <t>109159</t>
  </si>
  <si>
    <t>9159</t>
  </si>
  <si>
    <t>HYLAK FORTE</t>
  </si>
  <si>
    <t>GTT 1X100ML</t>
  </si>
  <si>
    <t>114933</t>
  </si>
  <si>
    <t>14933</t>
  </si>
  <si>
    <t>INHIBACE PLUS</t>
  </si>
  <si>
    <t>POR TBL FLM 28</t>
  </si>
  <si>
    <t>142776</t>
  </si>
  <si>
    <t>42776</t>
  </si>
  <si>
    <t>TRALGIT SR 150</t>
  </si>
  <si>
    <t>POR TBL RET30X150MG</t>
  </si>
  <si>
    <t>152266</t>
  </si>
  <si>
    <t>52266</t>
  </si>
  <si>
    <t>INFADOLAN</t>
  </si>
  <si>
    <t>DRM UNG 1X30GM</t>
  </si>
  <si>
    <t>156992</t>
  </si>
  <si>
    <t>56992</t>
  </si>
  <si>
    <t>CODEIN SLOVAKOFARMA 15MG</t>
  </si>
  <si>
    <t>TBL 10X15MG-BLISTR</t>
  </si>
  <si>
    <t>158041</t>
  </si>
  <si>
    <t>58041</t>
  </si>
  <si>
    <t>BETALOC ZOK 200 MG</t>
  </si>
  <si>
    <t>POR TBL PRO 30X200MG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</si>
  <si>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</si>
  <si>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</si>
  <si>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</si>
  <si>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</si>
  <si>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</si>
  <si>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</si>
  <si>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</si>
  <si>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</si>
  <si>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</si>
  <si>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</si>
  <si>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</si>
  <si>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</si>
  <si>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</si>
  <si>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</si>
  <si>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</si>
  <si>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</si>
  <si>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</si>
  <si>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</si>
  <si>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</si>
  <si>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</si>
  <si>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</si>
  <si>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</si>
  <si>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</si>
  <si>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</si>
  <si>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187076</t>
  </si>
  <si>
    <t>87076</t>
  </si>
  <si>
    <t>ERDOMED 300MG</t>
  </si>
  <si>
    <t>CPS 20X300MG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</si>
  <si>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</si>
  <si>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</si>
  <si>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</si>
  <si>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</si>
  <si>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</si>
  <si>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</si>
  <si>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</si>
  <si>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</si>
  <si>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</si>
  <si>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</si>
  <si>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</si>
  <si>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</si>
  <si>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</si>
  <si>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</si>
  <si>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</si>
  <si>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</si>
  <si>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843905</t>
  </si>
  <si>
    <t>103391</t>
  </si>
  <si>
    <t>MUCOSOLVAN</t>
  </si>
  <si>
    <t>POR GTT SOL+INH SOL 60ML</t>
  </si>
  <si>
    <t>845008</t>
  </si>
  <si>
    <t>107806</t>
  </si>
  <si>
    <t>AESCIN-TEVA</t>
  </si>
  <si>
    <t>POR TBL FLM 30X20MG</t>
  </si>
  <si>
    <t>846758</t>
  </si>
  <si>
    <t>103387</t>
  </si>
  <si>
    <t>ACC INJEKT</t>
  </si>
  <si>
    <t>INJ SOL 5X3ML/300MG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</si>
  <si>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</si>
  <si>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</si>
  <si>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</si>
  <si>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</si>
  <si>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</si>
  <si>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</si>
  <si>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</si>
  <si>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</si>
  <si>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</si>
  <si>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</si>
  <si>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</si>
  <si>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</si>
  <si>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100513</t>
  </si>
  <si>
    <t>513</t>
  </si>
  <si>
    <t>NATRIUM CHLORATUM BIOTIKA 10%</t>
  </si>
  <si>
    <t>INJ 5X10ML 10%</t>
  </si>
  <si>
    <t>102546</t>
  </si>
  <si>
    <t>2546</t>
  </si>
  <si>
    <t>MAXITROL</t>
  </si>
  <si>
    <t>SUS OPH 1X5ML</t>
  </si>
  <si>
    <t>109139</t>
  </si>
  <si>
    <t>176129</t>
  </si>
  <si>
    <t>HEMINEVRIN 300 MG</t>
  </si>
  <si>
    <t>POR CPS MOL 100X300MG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</si>
  <si>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</si>
  <si>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</si>
  <si>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</si>
  <si>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</si>
  <si>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</si>
  <si>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</si>
  <si>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</si>
  <si>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</si>
  <si>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114479</t>
  </si>
  <si>
    <t>14479</t>
  </si>
  <si>
    <t>TOBRADEX OČNÍ MAST</t>
  </si>
  <si>
    <t>OPH UNG 3.5GM</t>
  </si>
  <si>
    <t>159357</t>
  </si>
  <si>
    <t>59357</t>
  </si>
  <si>
    <t>RINGERUV ROZTOK BRAUN</t>
  </si>
  <si>
    <t>INF 10X500ML(LDPE)</t>
  </si>
  <si>
    <t>194920</t>
  </si>
  <si>
    <t>94920</t>
  </si>
  <si>
    <t>AMBROBENE 7.5MG/ML</t>
  </si>
  <si>
    <t>SOL 1X100ML</t>
  </si>
  <si>
    <t>845329</t>
  </si>
  <si>
    <t>0</t>
  </si>
  <si>
    <t>Biopron9 tob.60</t>
  </si>
  <si>
    <t>102684</t>
  </si>
  <si>
    <t>2684</t>
  </si>
  <si>
    <t>GEL 1X20GM</t>
  </si>
  <si>
    <t>154539</t>
  </si>
  <si>
    <t>54539</t>
  </si>
  <si>
    <t>DOLMINA INJ.</t>
  </si>
  <si>
    <t>INJ 5X3ML/75MG</t>
  </si>
  <si>
    <t>100874</t>
  </si>
  <si>
    <t>874</t>
  </si>
  <si>
    <t>OPHTHALMO-AZULEN</t>
  </si>
  <si>
    <t>193109</t>
  </si>
  <si>
    <t>93109</t>
  </si>
  <si>
    <t>SUPRACAIN 4%</t>
  </si>
  <si>
    <t>INJ 10X2ML</t>
  </si>
  <si>
    <t>900321</t>
  </si>
  <si>
    <t>KL PRIPRAVEK</t>
  </si>
  <si>
    <t>117011</t>
  </si>
  <si>
    <t>17011</t>
  </si>
  <si>
    <t>DICYNONE 250</t>
  </si>
  <si>
    <t>INJ SOL 4X2ML/250MG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</si>
  <si>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</si>
  <si>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</si>
  <si>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</si>
  <si>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</si>
  <si>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</si>
  <si>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</si>
  <si>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</si>
  <si>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184325</t>
  </si>
  <si>
    <t>84325</t>
  </si>
  <si>
    <t>VIDISIC</t>
  </si>
  <si>
    <t>GEL OPH 1X10GM</t>
  </si>
  <si>
    <t>846306</t>
  </si>
  <si>
    <t>100096</t>
  </si>
  <si>
    <t>VOLTAREN EMULGEL</t>
  </si>
  <si>
    <t>DRM GEL 1X50GM LAM</t>
  </si>
  <si>
    <t>131385</t>
  </si>
  <si>
    <t>31385</t>
  </si>
  <si>
    <t>TENSIOMIN</t>
  </si>
  <si>
    <t>TBL 30X12.5MG</t>
  </si>
  <si>
    <t>849829</t>
  </si>
  <si>
    <t>162673</t>
  </si>
  <si>
    <t>IBALGIN 400 TBL 36</t>
  </si>
  <si>
    <t xml:space="preserve">POR TBL FLM 36X400MG </t>
  </si>
  <si>
    <t>900071</t>
  </si>
  <si>
    <t>KL TBL MAGN.LACT 0,5G+B6 0,02G, 100TBL</t>
  </si>
  <si>
    <t>100810</t>
  </si>
  <si>
    <t>810</t>
  </si>
  <si>
    <t>SANORIN EMULSIO</t>
  </si>
  <si>
    <t>GTT NAS 10ML 0.1%</t>
  </si>
  <si>
    <t>128831</t>
  </si>
  <si>
    <t>28831</t>
  </si>
  <si>
    <t>AERIUS 2,5 MG</t>
  </si>
  <si>
    <t>POR TBL DIS 30X2.5MG</t>
  </si>
  <si>
    <t>920378</t>
  </si>
  <si>
    <t>KL SOL.HYD.PEROX.3% 250G v sirokohrdle lahvi</t>
  </si>
  <si>
    <t>132082</t>
  </si>
  <si>
    <t>32082</t>
  </si>
  <si>
    <t>IBALGIN 400 (IBUPROFEN 400)</t>
  </si>
  <si>
    <t>TBL OBD 100X400MG</t>
  </si>
  <si>
    <t>100616</t>
  </si>
  <si>
    <t>616</t>
  </si>
  <si>
    <t>THIAMIN LECIVA</t>
  </si>
  <si>
    <t>INJ 10X2ML/100MG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</si>
  <si>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</si>
  <si>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</si>
  <si>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</si>
  <si>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</si>
  <si>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</si>
  <si>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</si>
  <si>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</si>
  <si>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</si>
  <si>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</si>
  <si>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</si>
  <si>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</si>
  <si>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</si>
  <si>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</si>
  <si>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</si>
  <si>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</si>
  <si>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</si>
  <si>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</si>
  <si>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621370</t>
  </si>
  <si>
    <t>Šalvěj lékařská nať LEROS n.s.</t>
  </si>
  <si>
    <t>20 x1,5g</t>
  </si>
  <si>
    <t>112895</t>
  </si>
  <si>
    <t>12895</t>
  </si>
  <si>
    <t>AULIN</t>
  </si>
  <si>
    <t>POR GRA SOL30SÁČKŮ</t>
  </si>
  <si>
    <t>112495</t>
  </si>
  <si>
    <t>12495</t>
  </si>
  <si>
    <t>BROMHEXIN 12 BC</t>
  </si>
  <si>
    <t>SOL 1X30ML</t>
  </si>
  <si>
    <t>117926</t>
  </si>
  <si>
    <t>201609</t>
  </si>
  <si>
    <t>ZALDIAR</t>
  </si>
  <si>
    <t>37,5MG/325MG TBL FLM 30X1</t>
  </si>
  <si>
    <t>159746</t>
  </si>
  <si>
    <t>HEŘMÁNKOVÝ ČAJ LEROS</t>
  </si>
  <si>
    <t>SPC 20X1.5GM(SÁČKY)</t>
  </si>
  <si>
    <t>185793</t>
  </si>
  <si>
    <t>136395</t>
  </si>
  <si>
    <t>SOLCOSERYL DENTAL ADHESIVE</t>
  </si>
  <si>
    <t>STM PST 1X5GM</t>
  </si>
  <si>
    <t>921277</t>
  </si>
  <si>
    <t>KL JODOVÝ OLEJ 30G</t>
  </si>
  <si>
    <t>920282</t>
  </si>
  <si>
    <t>KL SOL.BORGLYCEROLI 3% 50G</t>
  </si>
  <si>
    <t>176954</t>
  </si>
  <si>
    <t>ALGIFEN NEO</t>
  </si>
  <si>
    <t>POR GTT SOL 1X50ML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</si>
  <si>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</si>
  <si>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</si>
  <si>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</si>
  <si>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</si>
  <si>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</si>
  <si>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</si>
  <si>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190968</t>
  </si>
  <si>
    <t>TRIPLIXAM 10 MG/2,5 MG/5 MG</t>
  </si>
  <si>
    <t>POR TBL FLM 30</t>
  </si>
  <si>
    <t>920235</t>
  </si>
  <si>
    <t>15880</t>
  </si>
  <si>
    <t>DZ BRAUNOL 500 ML</t>
  </si>
  <si>
    <t>500088</t>
  </si>
  <si>
    <t>DZ PRONTORAL 250ML</t>
  </si>
  <si>
    <t>501425</t>
  </si>
  <si>
    <t>KL SUSP.NYSTATIN 1MIU,GLYCEROL AD 20</t>
  </si>
  <si>
    <t>215606</t>
  </si>
  <si>
    <t>HELICID 20 ZENTIVA</t>
  </si>
  <si>
    <t>POR CPS ETD 90X20MG</t>
  </si>
  <si>
    <t>189691</t>
  </si>
  <si>
    <t>TEZEO HCT 80 MG/25 MG</t>
  </si>
  <si>
    <t>POR TBL NOB 28</t>
  </si>
  <si>
    <t>13254</t>
  </si>
  <si>
    <t>CORSIM 20</t>
  </si>
  <si>
    <t>992047</t>
  </si>
  <si>
    <t>ENZYMEL INTENSIVE 35 GEL antimikrob. na dásně 30ml</t>
  </si>
  <si>
    <t>394926</t>
  </si>
  <si>
    <t>Desprej 500ml</t>
  </si>
  <si>
    <t>159304</t>
  </si>
  <si>
    <t>TANYZ ERAS 0,4 MG</t>
  </si>
  <si>
    <t>POR TBL PRO 50X0.4MG I</t>
  </si>
  <si>
    <t>P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</si>
  <si>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</si>
  <si>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</si>
  <si>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</si>
  <si>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</si>
  <si>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</si>
  <si>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</si>
  <si>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</si>
  <si>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</si>
  <si>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147740</t>
  </si>
  <si>
    <t>47740</t>
  </si>
  <si>
    <t>RIVOCOR 5</t>
  </si>
  <si>
    <t>POR TBL FLM 30X5MG</t>
  </si>
  <si>
    <t>155823</t>
  </si>
  <si>
    <t>55823</t>
  </si>
  <si>
    <t>TBL OBD 20X500MG</t>
  </si>
  <si>
    <t>844651</t>
  </si>
  <si>
    <t>101205</t>
  </si>
  <si>
    <t>PRESTARIUM NEO</t>
  </si>
  <si>
    <t>126786</t>
  </si>
  <si>
    <t>26786</t>
  </si>
  <si>
    <t>NOVORAPID 100 U/ML</t>
  </si>
  <si>
    <t>INJ SOL 1X10ML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</si>
  <si>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</si>
  <si>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</si>
  <si>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</si>
  <si>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</si>
  <si>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</si>
  <si>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</si>
  <si>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</si>
  <si>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126486</t>
  </si>
  <si>
    <t>26486</t>
  </si>
  <si>
    <t>ACTRAPID PENFILL 100IU/ML</t>
  </si>
  <si>
    <t>INJ SOL 5X3ML</t>
  </si>
  <si>
    <t>166760</t>
  </si>
  <si>
    <t>KINITO 50 MG, POTAHOVANÉ TABLETY</t>
  </si>
  <si>
    <t>POR TBL FLM 100X50MG</t>
  </si>
  <si>
    <t>850729</t>
  </si>
  <si>
    <t>157875</t>
  </si>
  <si>
    <t>PARACETAMOL KABI 10MG/ML</t>
  </si>
  <si>
    <t>INF SOL 10X100ML/1000MG</t>
  </si>
  <si>
    <t>213480</t>
  </si>
  <si>
    <t>FRAXIPARINE FORTE</t>
  </si>
  <si>
    <t>INJ SOL 10X0.6ML</t>
  </si>
  <si>
    <t>213494</t>
  </si>
  <si>
    <t>FRAXIPARINE</t>
  </si>
  <si>
    <t>INJ SOL 10X0.4ML</t>
  </si>
  <si>
    <t>214427</t>
  </si>
  <si>
    <t>CONTROLOC I.V.</t>
  </si>
  <si>
    <t>INJ PLV SOL 1X40MG</t>
  </si>
  <si>
    <t>213487</t>
  </si>
  <si>
    <t>INJ SOL 10X0.3ML</t>
  </si>
  <si>
    <t>213489</t>
  </si>
  <si>
    <t>989453</t>
  </si>
  <si>
    <t>146899</t>
  </si>
  <si>
    <t>ZOLPIDEM MYLAN</t>
  </si>
  <si>
    <t>POR TBL FLM 50X10MG</t>
  </si>
  <si>
    <t>50113006</t>
  </si>
  <si>
    <t>33740</t>
  </si>
  <si>
    <t>NUTRIDRINK COMPACT PROTEIN S PŘÍCHUTÍ KÁVY</t>
  </si>
  <si>
    <t>POR SOL 4X125ML</t>
  </si>
  <si>
    <t>133220</t>
  </si>
  <si>
    <t>33220</t>
  </si>
  <si>
    <t>PROTIFAR</t>
  </si>
  <si>
    <t>POR PLV SOL 1X225GM</t>
  </si>
  <si>
    <t>33677</t>
  </si>
  <si>
    <t>NUTRISON ENERGY MULTI FIBRE</t>
  </si>
  <si>
    <t>POR SOL 1X1500ML</t>
  </si>
  <si>
    <t>33855</t>
  </si>
  <si>
    <t>NUTRIDRINK BALÍČEK 5+1</t>
  </si>
  <si>
    <t>POR SOL 6X200ML</t>
  </si>
  <si>
    <t>33898</t>
  </si>
  <si>
    <t>NUTRIDRINK COMPACT NEUTRAL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</si>
  <si>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</si>
  <si>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</si>
  <si>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</si>
  <si>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</si>
  <si>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</si>
  <si>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</si>
  <si>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</si>
  <si>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</si>
  <si>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</si>
  <si>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</si>
  <si>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</si>
  <si>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</si>
  <si>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</si>
  <si>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</si>
  <si>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</si>
  <si>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</si>
  <si>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</si>
  <si>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</si>
  <si>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</si>
  <si>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</si>
  <si>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</si>
  <si>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</si>
  <si>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</si>
  <si>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</si>
  <si>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</si>
  <si>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</si>
  <si>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</si>
  <si>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</si>
  <si>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</si>
  <si>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</si>
  <si>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</si>
  <si>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</si>
  <si>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</si>
  <si>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</si>
  <si>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</si>
  <si>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</si>
  <si>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</si>
  <si>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</si>
  <si>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</si>
  <si>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</si>
  <si>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</si>
  <si>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115658</t>
  </si>
  <si>
    <t>15658</t>
  </si>
  <si>
    <t>CIPLOX 500</t>
  </si>
  <si>
    <t>TBL OBD 10X500MG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</si>
  <si>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</si>
  <si>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</si>
  <si>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</si>
  <si>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</si>
  <si>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</si>
  <si>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</si>
  <si>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</si>
  <si>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</si>
  <si>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</si>
  <si>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</si>
  <si>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</si>
  <si>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</si>
  <si>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</si>
  <si>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</si>
  <si>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</si>
  <si>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176152</t>
  </si>
  <si>
    <t>76152</t>
  </si>
  <si>
    <t>BATRAFEN</t>
  </si>
  <si>
    <t>LIQ 1X20ML</t>
  </si>
  <si>
    <t>164401</t>
  </si>
  <si>
    <t>FLUCONAZOL KABI 2 MG/ML</t>
  </si>
  <si>
    <t>INF SOL 10X100ML/200MG</t>
  </si>
  <si>
    <t>164407</t>
  </si>
  <si>
    <t>INF SOL 10X200ML/400MG</t>
  </si>
  <si>
    <t>124067</t>
  </si>
  <si>
    <t>HYDROCORTISON VUAB 100 MG</t>
  </si>
  <si>
    <t>INJ PLV SOL 1X100MG</t>
  </si>
  <si>
    <t>848950</t>
  </si>
  <si>
    <t>155148</t>
  </si>
  <si>
    <t>POR TBL NOB 12X500MG</t>
  </si>
  <si>
    <t>169755</t>
  </si>
  <si>
    <t>69755</t>
  </si>
  <si>
    <t>ARDEANUTRISOL G 40</t>
  </si>
  <si>
    <t>INF 1X80ML</t>
  </si>
  <si>
    <t>921230</t>
  </si>
  <si>
    <t>KL VASELINUM ALBUM, 20G</t>
  </si>
  <si>
    <t>108510</t>
  </si>
  <si>
    <t>8510</t>
  </si>
  <si>
    <t>AETHOXYSKLEROL</t>
  </si>
  <si>
    <t>INJ 5X2ML 0.5%</t>
  </si>
  <si>
    <t>900305</t>
  </si>
  <si>
    <t>KL SOL.FORMAL.K FIXACI TKANI,500G</t>
  </si>
  <si>
    <t>920376</t>
  </si>
  <si>
    <t>KL SOL.HYD.PEROX.3%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</si>
  <si>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</si>
  <si>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</si>
  <si>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</si>
  <si>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</si>
  <si>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</si>
  <si>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</si>
  <si>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921245</t>
  </si>
  <si>
    <t>KL BENZINUM 150g v sirokohrdle lahvi</t>
  </si>
  <si>
    <t>921244</t>
  </si>
  <si>
    <t>KL ETHANOL.C.BENZINO 150G v sirokohrdle lahvi</t>
  </si>
  <si>
    <t>203092</t>
  </si>
  <si>
    <t>LIDOCAIN EGIS 10 %</t>
  </si>
  <si>
    <t>DRM SPR SOL 1X38GM</t>
  </si>
  <si>
    <t>190044</t>
  </si>
  <si>
    <t>90044</t>
  </si>
  <si>
    <t>DEPO-MEDROL</t>
  </si>
  <si>
    <t>INJ 1X1ML/40MG</t>
  </si>
  <si>
    <t>117171</t>
  </si>
  <si>
    <t>17171</t>
  </si>
  <si>
    <t>BELOGENT MAST</t>
  </si>
  <si>
    <t>102439</t>
  </si>
  <si>
    <t>2439</t>
  </si>
  <si>
    <t>MARCAINE 0.5%</t>
  </si>
  <si>
    <t>INJ SOL5X20ML/100MG</t>
  </si>
  <si>
    <t>930674</t>
  </si>
  <si>
    <t>KL CHLORNAN SODNÝ 1% 300g v sirokohrdle lahvi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</si>
  <si>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</si>
  <si>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</si>
  <si>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</si>
  <si>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</si>
  <si>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</si>
  <si>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</si>
  <si>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</si>
  <si>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900814</t>
  </si>
  <si>
    <t>KL SOL.FORMAL.K FIXACI TKANI,1000G</t>
  </si>
  <si>
    <t>900406</t>
  </si>
  <si>
    <t>KL SOL.NOVIKOV 10G</t>
  </si>
  <si>
    <t>501065</t>
  </si>
  <si>
    <t>KL SIGNATURY</t>
  </si>
  <si>
    <t>500988</t>
  </si>
  <si>
    <t>KL VASELINUM ALBUM STERILNI, 20G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</si>
  <si>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</si>
  <si>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</si>
  <si>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</si>
  <si>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</si>
  <si>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</si>
  <si>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</si>
  <si>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</si>
  <si>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</si>
  <si>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203097</t>
  </si>
  <si>
    <t>AMOKSIKLAV 1 G</t>
  </si>
  <si>
    <t>POR TBL FLM 21X1GM</t>
  </si>
  <si>
    <t>185525</t>
  </si>
  <si>
    <t>85525</t>
  </si>
  <si>
    <t>AMOKSIKLAV</t>
  </si>
  <si>
    <t>TBL OBD 21X625MG</t>
  </si>
  <si>
    <t>Klinika ústní,čelistní a obl. chir.</t>
  </si>
  <si>
    <t>UCOCH: operační sál</t>
  </si>
  <si>
    <t>Lékárna - léčiva</t>
  </si>
  <si>
    <t>Lékárna - enterární výživa</t>
  </si>
  <si>
    <t>Lékárna - antibiotika</t>
  </si>
  <si>
    <t>Lékárna - antimykotika</t>
  </si>
  <si>
    <t>2511 - UCOCH: lůžkové oddělení 33</t>
  </si>
  <si>
    <t>2562 - UCOCH: operační sál</t>
  </si>
  <si>
    <t>2523 - UCOCH, LPS stomatologická - denní</t>
  </si>
  <si>
    <t>2521 - UCOCH: ambulance</t>
  </si>
  <si>
    <t>N02AB03 - FENTANYL</t>
  </si>
  <si>
    <t>R03AC13 - FORMOTEROL</t>
  </si>
  <si>
    <t>A03FA07 - ITOPRIDUM</t>
  </si>
  <si>
    <t>N02BB02 - SODNÁ SŮL METAMIZOLU</t>
  </si>
  <si>
    <t>J01XD01 - METRONIDAZOL</t>
  </si>
  <si>
    <t>B01AB06 - NADROPARIN</t>
  </si>
  <si>
    <t>A10AB05 - INZULIN ASPART</t>
  </si>
  <si>
    <t>N05BA12 - ALPRAZOLAM</t>
  </si>
  <si>
    <t>C07AB07 - BISOPROLOL</t>
  </si>
  <si>
    <t>J01XA01 - VANKOMYCIN</t>
  </si>
  <si>
    <t>C09AA04 - PERINDOPRIL</t>
  </si>
  <si>
    <t>A10AB01 - INZULIN LIDSKÝ</t>
  </si>
  <si>
    <t>J02AC01 - FLUKONAZOL</t>
  </si>
  <si>
    <t>C09CA07 - TELMISARTAN</t>
  </si>
  <si>
    <t>N02BE01 - PARACETAMOL</t>
  </si>
  <si>
    <t>H02AB04 - METHYLPREDNISOLON</t>
  </si>
  <si>
    <t>N05CF02 - ZOLPIDEM</t>
  </si>
  <si>
    <t>H03AA01 - LEVOTHYROXIN, SODNÁ SŮL</t>
  </si>
  <si>
    <t>V06XX - POTRAVINY PRO ZVLÁŠTNÍ LÉKAŘSKÉ ÚČELY (PZLÚ)</t>
  </si>
  <si>
    <t>J01CR02 - AMOXICILIN A ENZYMOVÝ INHIBITOR</t>
  </si>
  <si>
    <t>A02BC02 - PANTOPRAZOL</t>
  </si>
  <si>
    <t>J01DH02 - MEROPENEM</t>
  </si>
  <si>
    <t>A02BC02</t>
  </si>
  <si>
    <t>40MG INJ PLV SOL 1</t>
  </si>
  <si>
    <t>A03FA07</t>
  </si>
  <si>
    <t>KINITO</t>
  </si>
  <si>
    <t>50MG TBL FLM 100</t>
  </si>
  <si>
    <t>A10AB01</t>
  </si>
  <si>
    <t>ACTRAPID PENFILL</t>
  </si>
  <si>
    <t>100IU/ML INJ SOL 5X3ML</t>
  </si>
  <si>
    <t>A10AB05</t>
  </si>
  <si>
    <t>NOVORAPID</t>
  </si>
  <si>
    <t>100U/ML INJ SOL 1X10ML</t>
  </si>
  <si>
    <t>B01AB06</t>
  </si>
  <si>
    <t>19000IU/ML INJ SOL ISP 10X0,6ML</t>
  </si>
  <si>
    <t>9500IU/ML INJ SOL ISP 10X0,3ML</t>
  </si>
  <si>
    <t>9500IU/ML INJ SOL ISP 10X0,6ML</t>
  </si>
  <si>
    <t>9500IU/ML INJ SOL ISP 10X0,4ML</t>
  </si>
  <si>
    <t>C07AB07</t>
  </si>
  <si>
    <t>5MG TBL FLM 30</t>
  </si>
  <si>
    <t>C09AA04</t>
  </si>
  <si>
    <t>C09CA07</t>
  </si>
  <si>
    <t>TELMISARTAN SANDOZ</t>
  </si>
  <si>
    <t>80MG TBL NOB 30</t>
  </si>
  <si>
    <t>H02AB04</t>
  </si>
  <si>
    <t>40MG/ML INJ PSO LQF 40MG+1ML</t>
  </si>
  <si>
    <t>H03AA01</t>
  </si>
  <si>
    <t>EUTHYROX</t>
  </si>
  <si>
    <t>50MCG TBL NOB 100</t>
  </si>
  <si>
    <t>J01CR02</t>
  </si>
  <si>
    <t>875MG/125MG TBL FLM 14</t>
  </si>
  <si>
    <t>J01DH02</t>
  </si>
  <si>
    <t>ARCHIFAR</t>
  </si>
  <si>
    <t>1G INJ+INF PLV SOL 10</t>
  </si>
  <si>
    <t>J01XA01</t>
  </si>
  <si>
    <t>VANCOMYCIN MYLAN</t>
  </si>
  <si>
    <t>1000MG INF PLV SOL 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</si>
  <si>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</si>
  <si>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</si>
  <si>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</si>
  <si>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</si>
  <si>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</si>
  <si>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</si>
  <si>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2MG/ML INF SOL 10X200ML</t>
  </si>
  <si>
    <t>N02AB03</t>
  </si>
  <si>
    <t>DUROGESIC</t>
  </si>
  <si>
    <t>50MCG/H TDR EMP 5X8,4MG</t>
  </si>
  <si>
    <t>N02BB02</t>
  </si>
  <si>
    <t>NOVALGIN TABLETY</t>
  </si>
  <si>
    <t>500MG TBL FLM 20</t>
  </si>
  <si>
    <t>NOVALGIN INJEKCE</t>
  </si>
  <si>
    <t>500MG/ML INJ SOL 10X2ML</t>
  </si>
  <si>
    <t>N02BE01</t>
  </si>
  <si>
    <t>PARACETAMOL KABI</t>
  </si>
  <si>
    <t>10MG/ML INF SOL 10X100ML</t>
  </si>
  <si>
    <t>N05BA12</t>
  </si>
  <si>
    <t>0,25MG TBL NOB 30</t>
  </si>
  <si>
    <t>N05CF02</t>
  </si>
  <si>
    <t>10MG TBL FLM 50</t>
  </si>
  <si>
    <t>R03AC13</t>
  </si>
  <si>
    <t>FORMOVENT</t>
  </si>
  <si>
    <t>12MCG INH PLV CPS DUR 60+1 INH</t>
  </si>
  <si>
    <t>V06XX</t>
  </si>
  <si>
    <t>POR SOL 1X225G</t>
  </si>
  <si>
    <t>NUTRIDRINK BALÍČEK 5 + 1</t>
  </si>
  <si>
    <t>40MG/ML INJ SUS 1X1ML</t>
  </si>
  <si>
    <t>AMOKSIKLAV 625 MG</t>
  </si>
  <si>
    <t>500MG/125MG TBL FLM 21</t>
  </si>
  <si>
    <t>875MG/125MG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</si>
  <si>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</si>
  <si>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</si>
  <si>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</si>
  <si>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</si>
  <si>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</si>
  <si>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</si>
  <si>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</si>
  <si>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</si>
  <si>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</si>
  <si>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</si>
  <si>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</si>
  <si>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</si>
  <si>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</si>
  <si>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</si>
  <si>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</si>
  <si>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</si>
  <si>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</si>
  <si>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</si>
  <si>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</si>
  <si>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</si>
  <si>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</si>
  <si>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Belák Šimon</t>
  </si>
  <si>
    <t>Bezděk Martin</t>
  </si>
  <si>
    <t>Blažková Lenka</t>
  </si>
  <si>
    <t>Diblík David</t>
  </si>
  <si>
    <t>Dubovská Ivana</t>
  </si>
  <si>
    <t>Fabián Jakub</t>
  </si>
  <si>
    <t>Hanáková Dagmar</t>
  </si>
  <si>
    <t>Havlík Miroslav</t>
  </si>
  <si>
    <t>Heinz Petr</t>
  </si>
  <si>
    <t>Hilbertová Sandra</t>
  </si>
  <si>
    <t>Chytilová Karin</t>
  </si>
  <si>
    <t>Jiný</t>
  </si>
  <si>
    <t>Jirásek Petr</t>
  </si>
  <si>
    <t>Jusku Alexandr</t>
  </si>
  <si>
    <t>Kamínková Petra</t>
  </si>
  <si>
    <t>Kašpar Matouš</t>
  </si>
  <si>
    <t>Klimeš Vladimír</t>
  </si>
  <si>
    <t>Král David</t>
  </si>
  <si>
    <t>Králíčková Nicole</t>
  </si>
  <si>
    <t>Králová Nikola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</si>
  <si>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</si>
  <si>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</si>
  <si>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</si>
  <si>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</si>
  <si>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</si>
  <si>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</si>
  <si>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Pink Richard</t>
  </si>
  <si>
    <t>Pokorná Michala</t>
  </si>
  <si>
    <t>Polanská Věra</t>
  </si>
  <si>
    <t>Stupková Veronika</t>
  </si>
  <si>
    <t>Svobodová Jarmila</t>
  </si>
  <si>
    <t>Tvrdý Peter</t>
  </si>
  <si>
    <t>Veverka Josef</t>
  </si>
  <si>
    <t>Voborná Iva</t>
  </si>
  <si>
    <t>Zbořil Vítězslav</t>
  </si>
  <si>
    <t>AMOXICILIN A ENZYMOVÝ INHIBITOR</t>
  </si>
  <si>
    <t>SULFAMETHOXAZOL A TRIMETHOPRIM</t>
  </si>
  <si>
    <t>400MG/80MG TBL NOB 20</t>
  </si>
  <si>
    <t>KLINDAMYCIN</t>
  </si>
  <si>
    <t>100339</t>
  </si>
  <si>
    <t>DALACIN C</t>
  </si>
  <si>
    <t>300MG CPS DUR 16</t>
  </si>
  <si>
    <t>CIPROFLOXACIN</t>
  </si>
  <si>
    <t>15659</t>
  </si>
  <si>
    <t>500MG TBL FLM 50</t>
  </si>
  <si>
    <t>132671</t>
  </si>
  <si>
    <t>NADROPARIN</t>
  </si>
  <si>
    <t>32061</t>
  </si>
  <si>
    <t>Spironolakton</t>
  </si>
  <si>
    <t>3550</t>
  </si>
  <si>
    <t>VEROSPIRON</t>
  </si>
  <si>
    <t>25MG TBL NOB 20</t>
  </si>
  <si>
    <t>5950</t>
  </si>
  <si>
    <t>875MG/125MG TBL FLM 10</t>
  </si>
  <si>
    <t>500MG TBL FLM 10</t>
  </si>
  <si>
    <t>NIMESULID</t>
  </si>
  <si>
    <t>12892</t>
  </si>
  <si>
    <t>100MG TBL NOB 30</t>
  </si>
  <si>
    <t>DIKLOFENAK</t>
  </si>
  <si>
    <t>89025</t>
  </si>
  <si>
    <t>DICLOFENAC AL 50</t>
  </si>
  <si>
    <t>50MG TBL ENT 50</t>
  </si>
  <si>
    <t>Jiná antibiotika pro lokální aplikaci</t>
  </si>
  <si>
    <t>250IU/G+5,2MG/G UNG 10G</t>
  </si>
  <si>
    <t>100MG POR GRA SUS 30 I</t>
  </si>
  <si>
    <t>OMEPRAZOL</t>
  </si>
  <si>
    <t>25366</t>
  </si>
  <si>
    <t>20MG CPS ETD 90</t>
  </si>
  <si>
    <t>SODNÁ SŮL METAMIZOLU</t>
  </si>
  <si>
    <t>TRAMADOL</t>
  </si>
  <si>
    <t>112004</t>
  </si>
  <si>
    <t>TRAMADOL RETARD ACTAVIS</t>
  </si>
  <si>
    <t>100MG TBL PRO 30</t>
  </si>
  <si>
    <t>132654</t>
  </si>
  <si>
    <t>Cefprozil</t>
  </si>
  <si>
    <t>199796</t>
  </si>
  <si>
    <t>CEFZIL</t>
  </si>
  <si>
    <t>METRONIDAZOL</t>
  </si>
  <si>
    <t>250MG TBL NOB 20</t>
  </si>
  <si>
    <t>12891</t>
  </si>
  <si>
    <t>100MG TBL NOB 15</t>
  </si>
  <si>
    <t>12894</t>
  </si>
  <si>
    <t>100MG POR GRA SUS 15 I</t>
  </si>
  <si>
    <t>Vitamin B1 v kombinaci s vitaminem B6 a/nebo B12</t>
  </si>
  <si>
    <t>11485</t>
  </si>
  <si>
    <t>MILGAMMA N</t>
  </si>
  <si>
    <t>INJ SOL 5X2ML</t>
  </si>
  <si>
    <t>Flutikason-furoát</t>
  </si>
  <si>
    <t>AVAMYS 27,5 MIKROGRAMŮ</t>
  </si>
  <si>
    <t>27,5MCG/DÁV NAS SPR SUS 1X120D</t>
  </si>
  <si>
    <t>32059</t>
  </si>
  <si>
    <t>59807</t>
  </si>
  <si>
    <t>19000IU/ML INJ SOL ISP 2X0,8ML</t>
  </si>
  <si>
    <t>12494</t>
  </si>
  <si>
    <t>AUGMENTIN 1 G</t>
  </si>
  <si>
    <t>875MG/125MG TBL FLM 14 I</t>
  </si>
  <si>
    <t>Cefuroxim</t>
  </si>
  <si>
    <t>47728</t>
  </si>
  <si>
    <t>ZINNAT</t>
  </si>
  <si>
    <t>500MG TBL FLM 14</t>
  </si>
  <si>
    <t>HOŘČÍK (RŮZNÉ SOLE V KOMBINACI)</t>
  </si>
  <si>
    <t>215978</t>
  </si>
  <si>
    <t>365MG POR GRA SOL SCC 30</t>
  </si>
  <si>
    <t>KARBAMAZEPIN</t>
  </si>
  <si>
    <t>16445</t>
  </si>
  <si>
    <t>TEGRETOL CR 400</t>
  </si>
  <si>
    <t>400MG TBL PRO 30</t>
  </si>
  <si>
    <t>3417</t>
  </si>
  <si>
    <t>BISTON</t>
  </si>
  <si>
    <t>200MG TBL NOB 50</t>
  </si>
  <si>
    <t>KETOPROFEN</t>
  </si>
  <si>
    <t>76655</t>
  </si>
  <si>
    <t>KETONAL</t>
  </si>
  <si>
    <t>50MG CPS DUR 25</t>
  </si>
  <si>
    <t>Klomipramin</t>
  </si>
  <si>
    <t>16028</t>
  </si>
  <si>
    <t>ANAFRANIL SR 75</t>
  </si>
  <si>
    <t>75MG TBL RET 20</t>
  </si>
  <si>
    <t>LEVONORGESTREL A ESTROGEN</t>
  </si>
  <si>
    <t>89782</t>
  </si>
  <si>
    <t>KLIMONORM</t>
  </si>
  <si>
    <t>2MG+2MG/0,15MG TBL OBD 3X21</t>
  </si>
  <si>
    <t>59662</t>
  </si>
  <si>
    <t>100MG TBL NOB 6</t>
  </si>
  <si>
    <t>Prednison</t>
  </si>
  <si>
    <t>269</t>
  </si>
  <si>
    <t>PREDNISON 5 LÉČIVA</t>
  </si>
  <si>
    <t>5MG TBL NOB 20</t>
  </si>
  <si>
    <t>54236</t>
  </si>
  <si>
    <t>TRAMUNDIN RETARD</t>
  </si>
  <si>
    <t>Jiná</t>
  </si>
  <si>
    <t>*4036</t>
  </si>
  <si>
    <t>Bromazepam</t>
  </si>
  <si>
    <t>88217</t>
  </si>
  <si>
    <t>LEXAURIN 1,5</t>
  </si>
  <si>
    <t>1,5MG TBL NOB 30</t>
  </si>
  <si>
    <t>47727</t>
  </si>
  <si>
    <t>DIHYDROKODEIN</t>
  </si>
  <si>
    <t>41796</t>
  </si>
  <si>
    <t>DHC CONTINUS</t>
  </si>
  <si>
    <t>120MG TBL RET 30</t>
  </si>
  <si>
    <t>16032</t>
  </si>
  <si>
    <t>VOLTAREN RAPID</t>
  </si>
  <si>
    <t>50MG TBL OBD 10</t>
  </si>
  <si>
    <t>Erdostein</t>
  </si>
  <si>
    <t>87073</t>
  </si>
  <si>
    <t>ERDOMED</t>
  </si>
  <si>
    <t>225MG POR PLV SOL 20</t>
  </si>
  <si>
    <t>ESOMEPRAZOL</t>
  </si>
  <si>
    <t>180050</t>
  </si>
  <si>
    <t>HELIDES</t>
  </si>
  <si>
    <t>20MG CPS ETD 28</t>
  </si>
  <si>
    <t>29815</t>
  </si>
  <si>
    <t>AVAMYS</t>
  </si>
  <si>
    <t>27,5MCG/DÁV NAS SPR SUS 1X60DÁ</t>
  </si>
  <si>
    <t>Chondroitin-sulfát</t>
  </si>
  <si>
    <t>14821</t>
  </si>
  <si>
    <t>CONDROSULF</t>
  </si>
  <si>
    <t>800MG TBL FLM 30</t>
  </si>
  <si>
    <t>14817</t>
  </si>
  <si>
    <t>400MG CPS DUR 60</t>
  </si>
  <si>
    <t>172556</t>
  </si>
  <si>
    <t>50MG CPS DUR 20</t>
  </si>
  <si>
    <t>KYSELINA HYALURONOVÁ</t>
  </si>
  <si>
    <t>59840</t>
  </si>
  <si>
    <t>HYALGAN</t>
  </si>
  <si>
    <t>20MG/2ML INJ SOL 1X2ML</t>
  </si>
  <si>
    <t>MEFENOXALON</t>
  </si>
  <si>
    <t>85656</t>
  </si>
  <si>
    <t>DORSIFLEX</t>
  </si>
  <si>
    <t>200MG TBL NOB 30</t>
  </si>
  <si>
    <t>MOMETASON</t>
  </si>
  <si>
    <t>170760</t>
  </si>
  <si>
    <t>MOMMOX</t>
  </si>
  <si>
    <t>0,05MG/DÁV NAS SPR SUS 140DÁV</t>
  </si>
  <si>
    <t>201287</t>
  </si>
  <si>
    <t>0,05MG/DÁV NAS SPR SUS 3X140DÁ</t>
  </si>
  <si>
    <t>Pregabalin</t>
  </si>
  <si>
    <t>211884</t>
  </si>
  <si>
    <t>PREGLENIX</t>
  </si>
  <si>
    <t>150MG CPS DUR 30</t>
  </si>
  <si>
    <t>132811</t>
  </si>
  <si>
    <t>42844</t>
  </si>
  <si>
    <t>125MG POR GRA SUS 100ML</t>
  </si>
  <si>
    <t>47726</t>
  </si>
  <si>
    <t>250MG TBL FLM 14</t>
  </si>
  <si>
    <t>DIAZEPAM</t>
  </si>
  <si>
    <t>208695</t>
  </si>
  <si>
    <t>10MG TBL NOB 20(1X20)</t>
  </si>
  <si>
    <t>FLUKONAZOL</t>
  </si>
  <si>
    <t>47439</t>
  </si>
  <si>
    <t>MYCOMAX 150</t>
  </si>
  <si>
    <t>150MG CPS DUR 3</t>
  </si>
  <si>
    <t>201970</t>
  </si>
  <si>
    <t>PAMYCON NA PŘÍPRAVU KAPEK</t>
  </si>
  <si>
    <t>33000IU/2500IU DRM PLV SOL 1</t>
  </si>
  <si>
    <t>NATAMYCIN</t>
  </si>
  <si>
    <t>78213</t>
  </si>
  <si>
    <t>PIMAFUCIN</t>
  </si>
  <si>
    <t>100MG VAG GLB 3</t>
  </si>
  <si>
    <t>ZOLPIDEM</t>
  </si>
  <si>
    <t>16286</t>
  </si>
  <si>
    <t>STILNOX</t>
  </si>
  <si>
    <t>10MG TBL FLM 20</t>
  </si>
  <si>
    <t>TRAMADOL A PARACETAMOL</t>
  </si>
  <si>
    <t>17926</t>
  </si>
  <si>
    <t>37,5MG/325MG TBL FLM 30</t>
  </si>
  <si>
    <t>CIKLOPIROX</t>
  </si>
  <si>
    <t>76151</t>
  </si>
  <si>
    <t>BATRAFEN ROZTOK</t>
  </si>
  <si>
    <t>10MG/ML DRM SOL 10ML</t>
  </si>
  <si>
    <t>85524</t>
  </si>
  <si>
    <t>AMOKSIKLAV 375 MG</t>
  </si>
  <si>
    <t>250MG/125MG TBL FLM 21</t>
  </si>
  <si>
    <t>Azithromycin</t>
  </si>
  <si>
    <t>45011</t>
  </si>
  <si>
    <t>AZITROMYCIN SANDOZ</t>
  </si>
  <si>
    <t>500MG TBL FLM 6</t>
  </si>
  <si>
    <t>10MG/ML DRM SOL 20ML</t>
  </si>
  <si>
    <t>DESLORATADIN</t>
  </si>
  <si>
    <t>168849</t>
  </si>
  <si>
    <t>DESLORATADINE TEVA</t>
  </si>
  <si>
    <t>5MG TBL FLM 50</t>
  </si>
  <si>
    <t>58142</t>
  </si>
  <si>
    <t>50MG TBL ENT 30</t>
  </si>
  <si>
    <t>Jiná antihistaminika pro systémovou aplikaci</t>
  </si>
  <si>
    <t>2479</t>
  </si>
  <si>
    <t>DITHIADEN</t>
  </si>
  <si>
    <t>2MG TBL NOB 20</t>
  </si>
  <si>
    <t>MUPIROCIN</t>
  </si>
  <si>
    <t>90778</t>
  </si>
  <si>
    <t>BACTROBAN</t>
  </si>
  <si>
    <t>20MG/G UNG 15G</t>
  </si>
  <si>
    <t>2181</t>
  </si>
  <si>
    <t>100MG POR GRA SUS 6 I</t>
  </si>
  <si>
    <t>132649</t>
  </si>
  <si>
    <t>KODEIN</t>
  </si>
  <si>
    <t>90</t>
  </si>
  <si>
    <t>CODEIN SLOVAKOFARMA</t>
  </si>
  <si>
    <t>30MG TBL NOB 10</t>
  </si>
  <si>
    <t>MAKROGOL</t>
  </si>
  <si>
    <t>184039</t>
  </si>
  <si>
    <t>FORLAX</t>
  </si>
  <si>
    <t>4G POR PLV SOL SCC 20</t>
  </si>
  <si>
    <t>KLARITHROMYCIN</t>
  </si>
  <si>
    <t>53853</t>
  </si>
  <si>
    <t>KLACID 500</t>
  </si>
  <si>
    <t>Pitofenon a analgetika</t>
  </si>
  <si>
    <t>50335</t>
  </si>
  <si>
    <t>500MG/ML+5MG/ML POR GTT SOL 1X</t>
  </si>
  <si>
    <t>CITALOPRAM</t>
  </si>
  <si>
    <t>17425</t>
  </si>
  <si>
    <t>CITALEC 10 ZENTIVA</t>
  </si>
  <si>
    <t>10MG TBL FLM 30</t>
  </si>
  <si>
    <t>95560</t>
  </si>
  <si>
    <t>300MG CPS DUR 30</t>
  </si>
  <si>
    <t>FLUVASTATIN</t>
  </si>
  <si>
    <t>200993</t>
  </si>
  <si>
    <t>LESCOL XL</t>
  </si>
  <si>
    <t>80MG TBL PRO 30</t>
  </si>
  <si>
    <t>METOPROLOL</t>
  </si>
  <si>
    <t>49934</t>
  </si>
  <si>
    <t>BETALOC ZOK</t>
  </si>
  <si>
    <t>25MG TBL PRO 30</t>
  </si>
  <si>
    <t>Pseudoefedrin, kombinace</t>
  </si>
  <si>
    <t>202893</t>
  </si>
  <si>
    <t>CLARINASE REPETABS</t>
  </si>
  <si>
    <t>120MG/5MG TBL PRO 14 II</t>
  </si>
  <si>
    <t>RAMIPRIL</t>
  </si>
  <si>
    <t>56981</t>
  </si>
  <si>
    <t>TRITACE</t>
  </si>
  <si>
    <t>5MG TBL NOB 30</t>
  </si>
  <si>
    <t>Warfarin</t>
  </si>
  <si>
    <t>94114</t>
  </si>
  <si>
    <t>WARFARIN ORION</t>
  </si>
  <si>
    <t>5MG TBL NOB 100</t>
  </si>
  <si>
    <t>94933</t>
  </si>
  <si>
    <t>875MG/125MG TBL FLM 14 II</t>
  </si>
  <si>
    <t>132711</t>
  </si>
  <si>
    <t>45010</t>
  </si>
  <si>
    <t>500MG TBL FLM 3</t>
  </si>
  <si>
    <t>216679</t>
  </si>
  <si>
    <t>1,5MG TBL NOB 28</t>
  </si>
  <si>
    <t>15612</t>
  </si>
  <si>
    <t>10MG/G GEL 50G I</t>
  </si>
  <si>
    <t>15613</t>
  </si>
  <si>
    <t>10MG/G GEL 100G I</t>
  </si>
  <si>
    <t>100095</t>
  </si>
  <si>
    <t>10MG/G GEL 30G II</t>
  </si>
  <si>
    <t>DOXYCYKLIN</t>
  </si>
  <si>
    <t>97654</t>
  </si>
  <si>
    <t>DOXYBENE</t>
  </si>
  <si>
    <t>100MG CPS MOL 10</t>
  </si>
  <si>
    <t>29814</t>
  </si>
  <si>
    <t>27,5MCG/DÁV NAS SPR SUS 1X30DÁ</t>
  </si>
  <si>
    <t>IBUPROFEN</t>
  </si>
  <si>
    <t>IBALGIN 600</t>
  </si>
  <si>
    <t>600MG TBL FLM 30</t>
  </si>
  <si>
    <t>201971</t>
  </si>
  <si>
    <t>33000IU/2500IU DRM PLV SOL 10</t>
  </si>
  <si>
    <t>66036</t>
  </si>
  <si>
    <t>MYCOMAX 100</t>
  </si>
  <si>
    <t>100MG CPS DUR 28</t>
  </si>
  <si>
    <t>JINÁ KAPILÁRY STABILIZUJÍCÍ LÁTKY</t>
  </si>
  <si>
    <t>20MG TBL ENT 30</t>
  </si>
  <si>
    <t>KYSELINA ACETYLSALICYLOVÁ</t>
  </si>
  <si>
    <t>203564</t>
  </si>
  <si>
    <t>ANOPYRIN</t>
  </si>
  <si>
    <t>100MG TBL NOB 100</t>
  </si>
  <si>
    <t>132723</t>
  </si>
  <si>
    <t>100MG POR GRA SUS 30</t>
  </si>
  <si>
    <t>Alprazolam</t>
  </si>
  <si>
    <t>90959</t>
  </si>
  <si>
    <t>0,5MG TBL NOB 30</t>
  </si>
  <si>
    <t>DROSPIRENON A ETHINYLESTRADIOL</t>
  </si>
  <si>
    <t>175973</t>
  </si>
  <si>
    <t>SYLVIANE</t>
  </si>
  <si>
    <t>0,03MG/3MG TBL FLM 3X21</t>
  </si>
  <si>
    <t>1629</t>
  </si>
  <si>
    <t>DALACIN T</t>
  </si>
  <si>
    <t>10MG/ML DRM SOL 30ML</t>
  </si>
  <si>
    <t>216102</t>
  </si>
  <si>
    <t>120MG/5MG TBL PRO 7 II</t>
  </si>
  <si>
    <t>89024</t>
  </si>
  <si>
    <t>50MG TBL ENT 20</t>
  </si>
  <si>
    <t>CHOLEKALCIFEROL</t>
  </si>
  <si>
    <t>12023</t>
  </si>
  <si>
    <t>VIGANTOL</t>
  </si>
  <si>
    <t>0,5MG/ML POR GTT SOL 1X10ML</t>
  </si>
  <si>
    <t>16287</t>
  </si>
  <si>
    <t>FASTUM</t>
  </si>
  <si>
    <t>25MG/G GEL 100G</t>
  </si>
  <si>
    <t>84114</t>
  </si>
  <si>
    <t>25MG/G GEL 50G</t>
  </si>
  <si>
    <t>9999910</t>
  </si>
  <si>
    <t>Amlodipin</t>
  </si>
  <si>
    <t>163114</t>
  </si>
  <si>
    <t>ZOREM</t>
  </si>
  <si>
    <t>192227</t>
  </si>
  <si>
    <t>5MG TBL NOB 300</t>
  </si>
  <si>
    <t>119940</t>
  </si>
  <si>
    <t>PRONTOFLEX 10%</t>
  </si>
  <si>
    <t>100MG/ML DRM SPR SOL 25ML</t>
  </si>
  <si>
    <t>PANTOPRAZOL</t>
  </si>
  <si>
    <t>214526</t>
  </si>
  <si>
    <t>CONTROLOC</t>
  </si>
  <si>
    <t>40MG TBL ENT 100 I</t>
  </si>
  <si>
    <t>Sildenafil</t>
  </si>
  <si>
    <t>194307</t>
  </si>
  <si>
    <t>VIAGRA</t>
  </si>
  <si>
    <t>50MG POR TBL DIS 4 I</t>
  </si>
  <si>
    <t>DEXAMETHASON A ANTIINFEKTIVA</t>
  </si>
  <si>
    <t>OPH GTT SUS 5ML</t>
  </si>
  <si>
    <t>64942</t>
  </si>
  <si>
    <t>DIFLUCAN</t>
  </si>
  <si>
    <t>100MG CPS DUR 28 I</t>
  </si>
  <si>
    <t>3377</t>
  </si>
  <si>
    <t>201612</t>
  </si>
  <si>
    <t>37,5MG/325MG TBL FLM 60X1</t>
  </si>
  <si>
    <t>132950</t>
  </si>
  <si>
    <t>107135</t>
  </si>
  <si>
    <t>150MG CPS DUR 16</t>
  </si>
  <si>
    <t>*2062</t>
  </si>
  <si>
    <t>199680</t>
  </si>
  <si>
    <t>300MG CPS DUR 60</t>
  </si>
  <si>
    <t>AERIUS</t>
  </si>
  <si>
    <t>2,5MG POR TBL DIS 30</t>
  </si>
  <si>
    <t>192354</t>
  </si>
  <si>
    <t>42845</t>
  </si>
  <si>
    <t>125MG POR GRA SUS 50ML</t>
  </si>
  <si>
    <t>NAFAZOLIN</t>
  </si>
  <si>
    <t>812</t>
  </si>
  <si>
    <t>SANORIN 1 PM</t>
  </si>
  <si>
    <t>1MG/ML NAS GTT SOL 1X10ML</t>
  </si>
  <si>
    <t>83459</t>
  </si>
  <si>
    <t>300MG CPS DUR 100</t>
  </si>
  <si>
    <t>99366</t>
  </si>
  <si>
    <t>AMOKSIKLAV 457 MG/5 ML</t>
  </si>
  <si>
    <t>400MG/57MG/5ML POR PLV SUS 70M</t>
  </si>
  <si>
    <t>14827</t>
  </si>
  <si>
    <t>FLECTOR EP RAPID</t>
  </si>
  <si>
    <t>50MG GRA 10</t>
  </si>
  <si>
    <t>4311</t>
  </si>
  <si>
    <t>TRAMAL KAPKY 100 MG/1 ML</t>
  </si>
  <si>
    <t>100MG/ML POR GTT SOL 1X10ML</t>
  </si>
  <si>
    <t>Aciklovir</t>
  </si>
  <si>
    <t>155936</t>
  </si>
  <si>
    <t>HERPESIN 400</t>
  </si>
  <si>
    <t>400MG TBL NOB 25</t>
  </si>
  <si>
    <t>MĚKKÝ PARAFIN A TUKOVÉ PRODUKTY</t>
  </si>
  <si>
    <t>100273</t>
  </si>
  <si>
    <t>LIPOBASE</t>
  </si>
  <si>
    <t>CRM 100G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</si>
  <si>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</si>
  <si>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</si>
  <si>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</si>
  <si>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</si>
  <si>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</si>
  <si>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</si>
  <si>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</si>
  <si>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R06AX27 - DESLORATADIN</t>
  </si>
  <si>
    <t>N06AB04 - CITALOPRAM</t>
  </si>
  <si>
    <t>C09AA05 - RAMIPRIL</t>
  </si>
  <si>
    <t>A02BC05 - ESOMEPRAZOL</t>
  </si>
  <si>
    <t>J01FA10 - AZITHROMYCIN</t>
  </si>
  <si>
    <t>R01AD09 - MOMETASON</t>
  </si>
  <si>
    <t>B01AA03 - WARFARIN</t>
  </si>
  <si>
    <t>M01AX17</t>
  </si>
  <si>
    <t>R01AD09</t>
  </si>
  <si>
    <t>400MG/57MG/5ML POR PLV SUS 70ML</t>
  </si>
  <si>
    <t>A02BC05</t>
  </si>
  <si>
    <t>J01FA10</t>
  </si>
  <si>
    <t>R06AX27</t>
  </si>
  <si>
    <t>B01AA03</t>
  </si>
  <si>
    <t>C09AA05</t>
  </si>
  <si>
    <t>N06AB04</t>
  </si>
  <si>
    <t>Přehled plnění PL - Preskripce léčivých přípravků - orientační přehled</t>
  </si>
  <si>
    <t>ZA562</t>
  </si>
  <si>
    <t>Náplast cosmopor i. v. 6 x 8 cm bal. á 50 ks 9008054</t>
  </si>
  <si>
    <t>ZA576</t>
  </si>
  <si>
    <t>Set sterilní pro močovou katetrizaci Mediset bal. á 10 ks 4552710</t>
  </si>
  <si>
    <t>ZI558</t>
  </si>
  <si>
    <t>Náplast curapor   7 x   5 cm 32912  (22120,  náhrada za cosmopor )</t>
  </si>
  <si>
    <t>ZK404</t>
  </si>
  <si>
    <t>Krytí prontosan roztok 350 ml 400416</t>
  </si>
  <si>
    <t>ZN477</t>
  </si>
  <si>
    <t>Obinadlo elastické universal 12 cm x 5 m 1323100314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</si>
  <si>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</si>
  <si>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</si>
  <si>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</si>
  <si>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</si>
  <si>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</si>
  <si>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</si>
  <si>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</si>
  <si>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</si>
  <si>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</si>
  <si>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</si>
  <si>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</si>
  <si>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</si>
  <si>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</si>
  <si>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</si>
  <si>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</si>
  <si>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</si>
  <si>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</si>
  <si>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</si>
  <si>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</si>
  <si>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</si>
  <si>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</si>
  <si>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</si>
  <si>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ZE468</t>
  </si>
  <si>
    <t>Zkumavka modrá 1 ml 454320</t>
  </si>
  <si>
    <t>ZF159</t>
  </si>
  <si>
    <t>Nádoba na kontaminovaný odpad 1 l 15-0002</t>
  </si>
  <si>
    <t>ZF192</t>
  </si>
  <si>
    <t>Nádoba na kontaminovaný odpad 4 l 15-0004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</si>
  <si>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</si>
  <si>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</si>
  <si>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</si>
  <si>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</si>
  <si>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</si>
  <si>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</si>
  <si>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ZF186</t>
  </si>
  <si>
    <t>Stříkačka janett 2-dílná 150 ml vyplachovací balená 08151</t>
  </si>
  <si>
    <t>ZL688</t>
  </si>
  <si>
    <t>Proužky Accu-Check Inform IIStrip 50 EU1 á 50 ks 05942861041</t>
  </si>
  <si>
    <t>ZB985</t>
  </si>
  <si>
    <t>Zkumavka močová urin-monovette s pístem 10 ml sterilní bal. á 100 ks 10.252.020</t>
  </si>
  <si>
    <t>ZN854</t>
  </si>
  <si>
    <t>Stříkačka injekční arteriální 3 ml bez jehly s heparinem bal. á 100 ks safePICO Aspirator 956-622</t>
  </si>
  <si>
    <t>ZB681</t>
  </si>
  <si>
    <t>Návlek na fix. tyčinku k OPG bal. á 200 ks K0.805.0084</t>
  </si>
  <si>
    <t>ZO372</t>
  </si>
  <si>
    <t>Konektor bezjehlový OptiSyte JIM:JSM4001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</si>
  <si>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</si>
  <si>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</si>
  <si>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</si>
  <si>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</si>
  <si>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ZB978</t>
  </si>
  <si>
    <t>Šití dafilon modrý 5/0 (1) bal. á 36 ks C0932124</t>
  </si>
  <si>
    <t>ZO354</t>
  </si>
  <si>
    <t>Šití PGA-RESORBA pletené potahované syntetické vstřebatelné vlákno jehla HR 22 fialová 4/0 70 cm bal. á 24 ks PA10210</t>
  </si>
  <si>
    <t>ZD982</t>
  </si>
  <si>
    <t>Šití silkam černý 4/0 (1.5) bal. á 36 ks C0764825</t>
  </si>
  <si>
    <t>ZA834</t>
  </si>
  <si>
    <t>Jehla injekční 0,7 x 40 mm černá 4660021</t>
  </si>
  <si>
    <t>ZB556</t>
  </si>
  <si>
    <t>Jehla injekční 1,2 x 40 mm růžová 4665120</t>
  </si>
  <si>
    <t>ZB767</t>
  </si>
  <si>
    <t>Jehla vakuová 226/38 mm černá 450075</t>
  </si>
  <si>
    <t>ZM292</t>
  </si>
  <si>
    <t>Rukavice nitril sempercare bez p. M bal. á 200 ks 30803</t>
  </si>
  <si>
    <t>DH594</t>
  </si>
  <si>
    <t>Cartridge complete</t>
  </si>
  <si>
    <t>DH758</t>
  </si>
  <si>
    <t>Bactec Plus Aerobic-plastic</t>
  </si>
  <si>
    <t>DH759</t>
  </si>
  <si>
    <t>Bactec Lytic/ 10 Anaerobic- plastic</t>
  </si>
  <si>
    <t>ZC399</t>
  </si>
  <si>
    <t>Krytí hemostatické traumacel taf light 1,5 x 5 cm bal. á 10 ks síťka V0081946</t>
  </si>
  <si>
    <t>ZA749</t>
  </si>
  <si>
    <t>Stříkačka injekční 3-dílná 50 ml LL Omnifix Solo 4617509F</t>
  </si>
  <si>
    <t>ZA789</t>
  </si>
  <si>
    <t>Stříkačka injekční 2-dílná 2 ml L Inject Solo 4606027V</t>
  </si>
  <si>
    <t>ZD010</t>
  </si>
  <si>
    <t>Set sterilní pro žilní katetrizaci Mediset bal. á 22 ks 4752003</t>
  </si>
  <si>
    <t>ZD808</t>
  </si>
  <si>
    <t>Kanyla vasofix 22G modrá safety 4269098S-01</t>
  </si>
  <si>
    <t>ZD809</t>
  </si>
  <si>
    <t>Kanyla vasofix 20G růžová safety 4269110S-01</t>
  </si>
  <si>
    <t>ZN297</t>
  </si>
  <si>
    <t>Hadička spojovací Gamaplus 1,8 x 450 LL NO DOP 606301-ND</t>
  </si>
  <si>
    <t>ZN298</t>
  </si>
  <si>
    <t>Hadička spojovací Gamaplus 1,8 x 1800 LL NO DOP 606304-ND</t>
  </si>
  <si>
    <t>ZD082</t>
  </si>
  <si>
    <t>Výplň ve stříkačce R.T.R. 530334</t>
  </si>
  <si>
    <t>ZC020</t>
  </si>
  <si>
    <t>Film zubní AGFA 150 ks 582018</t>
  </si>
  <si>
    <t>ZD715</t>
  </si>
  <si>
    <t>Šroub mini 2,0 x 6 mm (20-MN-006) 241.012006</t>
  </si>
  <si>
    <t>ZD847</t>
  </si>
  <si>
    <t>Šroub mini 2,0 x 10 mm (20-MN-010) 241.012010</t>
  </si>
  <si>
    <t>ZC193</t>
  </si>
  <si>
    <t>Poresorb-TCP 1.0 g/1.2 ml 1,0-2,0 mm 41:2</t>
  </si>
  <si>
    <t>ZF575</t>
  </si>
  <si>
    <t>Granulát BOI-OSS spongiosa granulát 1- 2 mm á 0,5 g DGD46B307098E</t>
  </si>
  <si>
    <t>ZD846</t>
  </si>
  <si>
    <t>Dlaha mini přímá dlouhá 4 otv./1,0 mm (20-ST-104) 242.51ST04.01</t>
  </si>
  <si>
    <t>ZA144</t>
  </si>
  <si>
    <t>Aquasil soft putty DT60578320</t>
  </si>
  <si>
    <t>ZN651</t>
  </si>
  <si>
    <t>Šroub Matrix Ø 1.85 mm samořezný délka 6 mm modrý (TAN) bal. po 1 kusu v klipu 04.511.206.01C</t>
  </si>
  <si>
    <t>ZN964</t>
  </si>
  <si>
    <t>Šroubovák EV hex strojový dlouhý 35 mm 25728</t>
  </si>
  <si>
    <t>ZN965</t>
  </si>
  <si>
    <t>Šroubovák EV hex ruční dlouhý 38 mm 25773</t>
  </si>
  <si>
    <t>ZD775</t>
  </si>
  <si>
    <t>Šroub midi 1,6 x 6 mm (16-MD-006) 241.011606</t>
  </si>
  <si>
    <t>ZM628</t>
  </si>
  <si>
    <t>Implantát BioniQ S3,5/L10 2006.10</t>
  </si>
  <si>
    <t>ZB518</t>
  </si>
  <si>
    <t>Membrána kolegenová Parasorb Resodont forte 64 x 25 mm RDF0703</t>
  </si>
  <si>
    <t>ZE058</t>
  </si>
  <si>
    <t>Membrána kolegenová Parasorb Resodont 22 x 25 mm RD2502</t>
  </si>
  <si>
    <t>ZO447</t>
  </si>
  <si>
    <t>Šroub krycí EV 4,2 25282</t>
  </si>
  <si>
    <t>ZO442</t>
  </si>
  <si>
    <t>Implantát Astra Tech OsseoSpeed EV pr.4,2 S délka 11 mm 25234</t>
  </si>
  <si>
    <t>ZO446</t>
  </si>
  <si>
    <t>Šroub krycí EV 3,6 25281</t>
  </si>
  <si>
    <t>ZO443</t>
  </si>
  <si>
    <t>Implantát Astra Tech OsseoSpeed EV pr.4,2 S délka 9 mm 25233</t>
  </si>
  <si>
    <t>ZO441</t>
  </si>
  <si>
    <t>Implantát Astra Tech OsseoSpeed EV pr.4,8 S délka 8 mm 25242</t>
  </si>
  <si>
    <t>ZO445</t>
  </si>
  <si>
    <t>Implantát Astra Tech OsseoSpeed EV pr.3,6 S délka 9 mm 25223</t>
  </si>
  <si>
    <t>ZO448</t>
  </si>
  <si>
    <t>Šroub krycí EV 4,8 25283</t>
  </si>
  <si>
    <t>ZM343</t>
  </si>
  <si>
    <t>Implantát BioniQ S3,5/L12 2006.12</t>
  </si>
  <si>
    <t>ZA934</t>
  </si>
  <si>
    <t>Granulát BOI-OSS 0,25-1 mm 0,5 g 500079 (30643.3)  DGD460306107E</t>
  </si>
  <si>
    <t>ZO825</t>
  </si>
  <si>
    <t>Váleček vhojovací EV 4,8 průměr 6,5 mm výška 4,5 mm 25306</t>
  </si>
  <si>
    <t>ZO824</t>
  </si>
  <si>
    <t>Implantát Astra Tech OsseoSpeed EV C pr. 4,8 mm délka 11 mm 25274</t>
  </si>
  <si>
    <t>ZO771</t>
  </si>
  <si>
    <t>Implantát Astra Tech OsseoSpeed EV pr.4,8 S délka 9 mm 25243</t>
  </si>
  <si>
    <t>ZO819</t>
  </si>
  <si>
    <t>Implantát Astra Tech OsseoSpeed EV pr. 4,2 mm délka 8 mm 25232</t>
  </si>
  <si>
    <t>ZP067</t>
  </si>
  <si>
    <t>Set otiskovací protetický k implantátům Timplant P71+P73</t>
  </si>
  <si>
    <t>ZP011</t>
  </si>
  <si>
    <t>Držák protetického šroubováku do momentové ráčny EV 4 x 4 nízký 25730</t>
  </si>
  <si>
    <t>ZP010</t>
  </si>
  <si>
    <t>Držák protetického šroubováku do momentové ráčny nízký EV 25777</t>
  </si>
  <si>
    <t>ZO992</t>
  </si>
  <si>
    <t>Váleček vhojovací EV 3.0 pr. 4.5 mm výška 3.5 mm 25297</t>
  </si>
  <si>
    <t>ZO996</t>
  </si>
  <si>
    <t>Váleček vhojovací EV 4.2 pr. 5.0 mm výška 4.5 mm 25302</t>
  </si>
  <si>
    <t>ZO993</t>
  </si>
  <si>
    <t>Váleček vhojovací EV 3.6 pr. 4.0 mm výška 3.5 mm 25300</t>
  </si>
  <si>
    <t>ZO998</t>
  </si>
  <si>
    <t>Váleček vhojovací EV 5.4 pr. 6.5 mm výška 4.5 mm 25308</t>
  </si>
  <si>
    <t>ZO999</t>
  </si>
  <si>
    <t>Váleček vhojovací EV 5.4 pr. 6.5 mm výška 6.5 mm 25799</t>
  </si>
  <si>
    <t>ZP012</t>
  </si>
  <si>
    <t>Šroubovák EV hex ruční krátký 20 mm 25771</t>
  </si>
  <si>
    <t>ZP069</t>
  </si>
  <si>
    <t>Nadstavba zkosená velká k implantátům Timplant P53</t>
  </si>
  <si>
    <t>ZP004</t>
  </si>
  <si>
    <t>Kapna otiskovací dlouhá EV 3.0 pr. 3.8 mm výška 22 mm 25513</t>
  </si>
  <si>
    <t>ZP001</t>
  </si>
  <si>
    <t>Kapna otiskovací krátká EV 4.2 pr. 4.6 mm výška 16.5 mm 25518</t>
  </si>
  <si>
    <t>ZP006</t>
  </si>
  <si>
    <t>Kapna otiskovací dlouhá EV 4.2 pr. 4.6 mm výška 22 mm 25517</t>
  </si>
  <si>
    <t>ZP000</t>
  </si>
  <si>
    <t>Kapna otiskovací krátká EV 3.6 pr. 4.6 mm výška 16.5 mm 25516</t>
  </si>
  <si>
    <t>ZP005</t>
  </si>
  <si>
    <t>Kapna otiskovací dlouhá EV 3.6 pr. 4.6 mm výška 22 mm 25515</t>
  </si>
  <si>
    <t>ZP003</t>
  </si>
  <si>
    <t>Kapna otiskovací krátká EV 5.4 pr. 5.4 mm výška 16.5 mm 25522</t>
  </si>
  <si>
    <t>ZP002</t>
  </si>
  <si>
    <t>Kapna otiskovací krátká EV 4.8 pr. 4.6 mm výška 16.5 mm 25520</t>
  </si>
  <si>
    <t>ZP007</t>
  </si>
  <si>
    <t>Kapna otiskovací dlouhá EV 4.8 pr. 4.6 mm výška 22 mm 25519</t>
  </si>
  <si>
    <t>ZO997</t>
  </si>
  <si>
    <t>Váleček vhojovací EV 4.8 pr. 6.5 mm výška 6.5 mm 25798</t>
  </si>
  <si>
    <t>ZO994</t>
  </si>
  <si>
    <t>Váleček vhojovací EV 3.6 pr. 4.0 mm výška 4.5 mm 25299</t>
  </si>
  <si>
    <t>ZO991</t>
  </si>
  <si>
    <t>Váleček vhojovací EV 3.0, pr. 3.5 mm výška 3.5 mm 25298</t>
  </si>
  <si>
    <t>ZO995</t>
  </si>
  <si>
    <t>Váleček vhojovací EV 4.2 pr. 5.0 mm výška 3.5 mm 25501</t>
  </si>
  <si>
    <t>ZO916</t>
  </si>
  <si>
    <t>Implantát Astra Tech OsseoSpeed EV C pr. 3,6 mm délka 11 mm 25224</t>
  </si>
  <si>
    <t>ZO915</t>
  </si>
  <si>
    <t>Implantát Astra Tech OsseoSpeed EV C pr. 4,2 mm délka 13 mm 25265</t>
  </si>
  <si>
    <t>ZO918</t>
  </si>
  <si>
    <t>Implantát Astra Tech OsseoSpeed EV C pr. 3,6 mm délka 13 mm 25225</t>
  </si>
  <si>
    <t>ZP097</t>
  </si>
  <si>
    <t>Implantát Astra Tech OsseoSpeed EV S pr. 4,8 mm délka 11 mm 25244</t>
  </si>
  <si>
    <t>ZO917</t>
  </si>
  <si>
    <t>Implantát Astra Tech OsseoSpeed EV C pr. 4,2 mm délka 11 mm 25264</t>
  </si>
  <si>
    <t>ZP008</t>
  </si>
  <si>
    <t>Ráčna momentová EV 25774</t>
  </si>
  <si>
    <t>ZE593</t>
  </si>
  <si>
    <t>Šroub micro 1,2 x  6 mm (12-MC-006) 241.011306</t>
  </si>
  <si>
    <t>ZD773</t>
  </si>
  <si>
    <t>Šroub micro 1,2 x  4 mm (12-MC-004) 241.011304</t>
  </si>
  <si>
    <t>ZE034</t>
  </si>
  <si>
    <t>Dlaha midi orbitální 6 otv. (16-CD-006) 242.20CD06</t>
  </si>
  <si>
    <t>ZP126</t>
  </si>
  <si>
    <t>Šroub krycí EV 3,0 25280</t>
  </si>
  <si>
    <t>ZL517</t>
  </si>
  <si>
    <t>Klíč šestihranný A-Z ruční 345.1</t>
  </si>
  <si>
    <t>ZP229</t>
  </si>
  <si>
    <t>Aktivátor + deaktivátor MI 22000AD</t>
  </si>
  <si>
    <t>ZM820</t>
  </si>
  <si>
    <t>Dlaha orbitální stříbrná 16-OR-F10-002</t>
  </si>
  <si>
    <t>ZN095</t>
  </si>
  <si>
    <t>Implantát BioniQ S4,0/L10 2009.10</t>
  </si>
  <si>
    <t>ZP125</t>
  </si>
  <si>
    <t>Implantát Astra Tech OsseoSpeed EV S pr. 3,0mm délka 11mm 25214</t>
  </si>
  <si>
    <t>ZB461</t>
  </si>
  <si>
    <t>Šití silkam černý 3/0 (2) bal. á 36 ks C0760307</t>
  </si>
  <si>
    <t>ZG849</t>
  </si>
  <si>
    <t>Šití premicron zelený 2/0 (3) bal. á 12 ks G0120061</t>
  </si>
  <si>
    <t>ZD447</t>
  </si>
  <si>
    <t>Šití premicron zelený 3/0 (2) bal. á 36 ks C0026025</t>
  </si>
  <si>
    <t>ZM291</t>
  </si>
  <si>
    <t>Rukavice nitril sempercare bez p. S bal. á 200 ks 30802</t>
  </si>
  <si>
    <t>ZA090</t>
  </si>
  <si>
    <t>Vata buničitá přířezy 37 x 57 cm 2730152</t>
  </si>
  <si>
    <t>ZA451</t>
  </si>
  <si>
    <t>Náplast omniplast 5,0 cm x 9,2 m 9004540 (900429)</t>
  </si>
  <si>
    <t>ZA544</t>
  </si>
  <si>
    <t>Krytí inadine nepřilnavé 5,0 x 5,0 cm 1/10 SYS01481EE</t>
  </si>
  <si>
    <t>ZA593</t>
  </si>
  <si>
    <t>Tampon sterilní stáčený 20 x 20 cm / 5 ks 28003+</t>
  </si>
  <si>
    <t>ZA640</t>
  </si>
  <si>
    <t>Krytí hemostatické traumacel taf light 7,5 x 5 cm bal. á 10 ks síťka V0081947</t>
  </si>
  <si>
    <t>ZC506</t>
  </si>
  <si>
    <t>Kompresa NT 10 x 10 cm/5 ks sterilní 1325020275</t>
  </si>
  <si>
    <t>ZC854</t>
  </si>
  <si>
    <t>Kompresa NT 7,5 x 7,5 cm/2 ks sterilní 26510</t>
  </si>
  <si>
    <t>ZD103</t>
  </si>
  <si>
    <t>Náplast omniplast 2,5 cm x 9,2 m 9004530</t>
  </si>
  <si>
    <t>ZA616</t>
  </si>
  <si>
    <t>Drenáž zubní sterilní 1 x 6 cm 0360</t>
  </si>
  <si>
    <t>ZF042</t>
  </si>
  <si>
    <t>Krytí mastný tyl jelonet 10 x 10 cm á 10 ks 7404</t>
  </si>
  <si>
    <t>ZO128</t>
  </si>
  <si>
    <t>Krytí roztok  k výplachu a čištění ran ActiMaris Sensitiv 1000 ml 3098119</t>
  </si>
  <si>
    <t>ZO215</t>
  </si>
  <si>
    <t>Kompresa NT 7,5 x 7,5 cm/5 ks sterilní karton á 2500 ks 1325020265</t>
  </si>
  <si>
    <t>ZA790</t>
  </si>
  <si>
    <t>Stříkačka injekční 2-dílná 5 ml L Inject Solo4606051V</t>
  </si>
  <si>
    <t>ZC301</t>
  </si>
  <si>
    <t>Ypeen 800 g dóza 100066</t>
  </si>
  <si>
    <t>ZC325</t>
  </si>
  <si>
    <t>Gel etching 4122505</t>
  </si>
  <si>
    <t>ZC373</t>
  </si>
  <si>
    <t>Sprej cognoscin orig. 120 g 1IX1140</t>
  </si>
  <si>
    <t>ZD933</t>
  </si>
  <si>
    <t>Listerine 1,0 l 450669</t>
  </si>
  <si>
    <t>ZL577</t>
  </si>
  <si>
    <t>Sprej Kavo 4119640KA</t>
  </si>
  <si>
    <t>ZD288</t>
  </si>
  <si>
    <t>Fólie erkoflex 4,0 mm/120 mm ER581240</t>
  </si>
  <si>
    <t>ZC486</t>
  </si>
  <si>
    <t>Kavitan plus (barva A2) 1001A2</t>
  </si>
  <si>
    <t>ZG191</t>
  </si>
  <si>
    <t>Stomaflex putty 1300g/solid/ 4215110</t>
  </si>
  <si>
    <t>ZM729</t>
  </si>
  <si>
    <t>Roztok na otiskovací hmotu VPS Tray Adhezivum ES7307</t>
  </si>
  <si>
    <t>ZF498</t>
  </si>
  <si>
    <t>Futar D fast occlusion 00137242</t>
  </si>
  <si>
    <t>ZL578</t>
  </si>
  <si>
    <t>Stomaflex katalyst gel 60g 4215330</t>
  </si>
  <si>
    <t>ZC326</t>
  </si>
  <si>
    <t>Kartáček na kořenové nástroje 954361 (14360NI)</t>
  </si>
  <si>
    <t>ZG442</t>
  </si>
  <si>
    <t>Fréza křížová břit HM166RX0212055F</t>
  </si>
  <si>
    <t>ZL468</t>
  </si>
  <si>
    <t>Savka s odním.koncovkou - transp. MSF6007</t>
  </si>
  <si>
    <t>ZG284</t>
  </si>
  <si>
    <t>Cement temposil 2 bílý intro kit 9022969</t>
  </si>
  <si>
    <t>ZB979</t>
  </si>
  <si>
    <t>Šití dafilon modrý 4/0 (1.5) bal. á 36 ks C0932205</t>
  </si>
  <si>
    <t>ZD736</t>
  </si>
  <si>
    <t>Šití silkam černý 4/0 (1.5) bal. á 36 ks C0760293</t>
  </si>
  <si>
    <t>ZB443</t>
  </si>
  <si>
    <t>Šití silkam černý 4/0 (1.5) bal. á 36 ks C0760137</t>
  </si>
  <si>
    <t>ZN643</t>
  </si>
  <si>
    <t>Šití vstřebatelné PGA-RESORBA 4/0 fialová HS 22 70 cm bal. á 24 ks ST1512</t>
  </si>
  <si>
    <t>ZN642</t>
  </si>
  <si>
    <t>Šití vstřebatelné PGA-RESORBA 4/0 fialová HS 18 70 cm bal. á 24 ks PA11112</t>
  </si>
  <si>
    <t>ZO352</t>
  </si>
  <si>
    <t>Šití PGA-RESORBA pletené potahované syntetické vstřebatelné vlákno jehla HR 17 fialová 3/0 70 cm bal. á 24 ks PA1026</t>
  </si>
  <si>
    <t>ZO345</t>
  </si>
  <si>
    <t>Šití PGA-RESORBA pletené potahované syntetické vstřebatelné vlákno jehla DS 30 nebarvená 2/0 70 cm  bal. á 24 ks PA1149</t>
  </si>
  <si>
    <t>ZO353</t>
  </si>
  <si>
    <t>Šití PGA-RESORBA pletené potahované syntetické vstřebatelné vlákno jehla HR 22 fialová 3/0 70cm bal.á 24 ks PA10211</t>
  </si>
  <si>
    <t>ZA360</t>
  </si>
  <si>
    <t>Jehla sterican 0,5 x 25 mm oranžová 9186158</t>
  </si>
  <si>
    <t>ZC305</t>
  </si>
  <si>
    <t>Jehla injekční 0,4 x 20 mm šedá 4657705</t>
  </si>
  <si>
    <t>ZK098</t>
  </si>
  <si>
    <t>Rukavice latex s p. superlife L bal. á 100 ks 8951473 - povoleno pouze pro ÚČOCH a KZL</t>
  </si>
  <si>
    <t>ZM293</t>
  </si>
  <si>
    <t>Rukavice nitril sempercare bez p. L bal. á 200 ks 30804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</si>
  <si>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</si>
  <si>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</si>
  <si>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</si>
  <si>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</si>
  <si>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</si>
  <si>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</si>
  <si>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ZA480</t>
  </si>
  <si>
    <t>Fólie incizní raucodrape 15 x 20 cm á 10 ks 25441</t>
  </si>
  <si>
    <t>ZA605</t>
  </si>
  <si>
    <t>Tamponáda s vazelína album 4 vrstvá 2,5 cm x 200 cm/1 ks šnek 0342</t>
  </si>
  <si>
    <t>ZB404</t>
  </si>
  <si>
    <t>Náplast cosmos 8 cm x 1 m 5403353</t>
  </si>
  <si>
    <t>ZF080</t>
  </si>
  <si>
    <t>Rouška břišní 17 nití s kroužkem na tkanici 12 x 47 cm bal. á 50 ks 1230100311</t>
  </si>
  <si>
    <t>ZF351</t>
  </si>
  <si>
    <t>Náplast transpore bílá 1,25 cm x 9,14 m bal. á 24 ks 1534-0</t>
  </si>
  <si>
    <t>ZF352</t>
  </si>
  <si>
    <t>Náplast transpore bílá 2,50 cm x 9,14 m bal. á 12 ks 1534-1</t>
  </si>
  <si>
    <t>ZA486</t>
  </si>
  <si>
    <t>Krytí mastný tyl jelonet   5 x 5 cm á 50 ks 7403</t>
  </si>
  <si>
    <t>ZA690</t>
  </si>
  <si>
    <t>Čepelka skalpelová 10 BB510</t>
  </si>
  <si>
    <t>ZA788</t>
  </si>
  <si>
    <t>Stříkačka injekční 2-dílná 20 ml L Inject Solo 4606205V</t>
  </si>
  <si>
    <t>ZB102</t>
  </si>
  <si>
    <t>Láhev k odsávačce flovac 1l hadice 1,8 m á 45 ks 000-036-020</t>
  </si>
  <si>
    <t>ZB103</t>
  </si>
  <si>
    <t>Láhev k odsávačce flovac 2l hadice 1,8 m 000-036-021</t>
  </si>
  <si>
    <t>ZI182</t>
  </si>
  <si>
    <t>Zkumavka + aplikátor s chem.stabilizátorem UriSwab žlutá 802CE.A</t>
  </si>
  <si>
    <t>ZB747</t>
  </si>
  <si>
    <t>Souprava odsávací orthopedic 07.049.08.620</t>
  </si>
  <si>
    <t>ZH760</t>
  </si>
  <si>
    <t>Popisovač chirurgický na kůži + sterilní pravítko fialová barva RQ-01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</si>
  <si>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</si>
  <si>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</si>
  <si>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</si>
  <si>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</si>
  <si>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</si>
  <si>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</si>
  <si>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ZL886</t>
  </si>
  <si>
    <t>Rukojeť aktivní resterizovatelná elektrokoagulace Valleylab kabel 3 m MBR-600</t>
  </si>
  <si>
    <t>ZC635</t>
  </si>
  <si>
    <t>Koncovka OT7 k přístroji Piezosurgery MEC03370007</t>
  </si>
  <si>
    <t>ZD776</t>
  </si>
  <si>
    <t>Dlaha mini přímá 18 otv./1,0 mm široká 20-ST-018R</t>
  </si>
  <si>
    <t>ZD777</t>
  </si>
  <si>
    <t>Šroub mini 2,0 x 8 mm (20-MN-008) 241.012008</t>
  </si>
  <si>
    <t>ZD845</t>
  </si>
  <si>
    <t>Dlaha mini přímá dlouhá 4 otv./0,1 mm GR.4, široká (20-ST-104-E) 242.51ST04.01 2 stejné karty</t>
  </si>
  <si>
    <t>ZE033</t>
  </si>
  <si>
    <t>Šroub mini 2,0 x 12 mm (20-MN-012) 241.012012</t>
  </si>
  <si>
    <t>ZE176</t>
  </si>
  <si>
    <t>Dlaha mini přímá 18 otv./0,8 mm 20-ST-018M</t>
  </si>
  <si>
    <t>ZK421</t>
  </si>
  <si>
    <t>Šroub maxi 2,4 x 12 mm (24-MX-012) 241.012412</t>
  </si>
  <si>
    <t>ZH756</t>
  </si>
  <si>
    <t>Šroub mini 2,3 x 6 mm (23-MN-006) 241.012306</t>
  </si>
  <si>
    <t>ZN356</t>
  </si>
  <si>
    <t>Šroub Matrix Ø 1.85 mm samořezný délka 10 mm slitina titanu (TAN) bal. po 1 kusu v klipu 04.511.210.01C</t>
  </si>
  <si>
    <t>ZN357</t>
  </si>
  <si>
    <t>Šroub Matrix Ø 1.85 mm samořezný délka 12 mm slitina titanu (TAN) bal. po 1 kusu v klipu 04.511.212.01C</t>
  </si>
  <si>
    <t>ZN358</t>
  </si>
  <si>
    <t>Šroub Matrix Ø 1.85 mm samořezný délka 14 mm slitina titanu (TAN) bal. po 1 kusu v klipu 04.511.214.01C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</si>
  <si>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</si>
  <si>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</si>
  <si>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</si>
  <si>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</si>
  <si>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ZB653</t>
  </si>
  <si>
    <t>Drát vázací měkký 0,4 mm á 10 m 34520-04</t>
  </si>
  <si>
    <t>ZB676</t>
  </si>
  <si>
    <t>Drát vázací měkký 0,5 mm á 10 m 34520-05</t>
  </si>
  <si>
    <t>ZH757</t>
  </si>
  <si>
    <t>Šroub mini 2,3 x 8 mm (23-MN-008) 241.012308</t>
  </si>
  <si>
    <t>ZL889</t>
  </si>
  <si>
    <t>Dlaha maxi rekonstrukční přímá 25 otv. (24-RS-025) 242.60RS25</t>
  </si>
  <si>
    <t>ZN652</t>
  </si>
  <si>
    <t>Šroub Matrix Ø 1.85 mm samořezný délka 8 mm modrý (TAN) bal. po 1 kusu v klipu 04.511.208.01C</t>
  </si>
  <si>
    <t>ZN673</t>
  </si>
  <si>
    <t>Dlaha L Matrix krátká 3+3 otvory oboustranná tloušťka 0.7 mm titan 04.511.324</t>
  </si>
  <si>
    <t>ZN823</t>
  </si>
  <si>
    <t>Šroub IMF průměr 2.0 mm 201.928</t>
  </si>
  <si>
    <t>ZN360</t>
  </si>
  <si>
    <t>Dlaha L Matrix střední 3+3 otvory oboustranná tloušťka 0.7 mm titan 04.511.325</t>
  </si>
  <si>
    <t>ZC267</t>
  </si>
  <si>
    <t>Dlaha mini L pravá dlouhá 4 otv./1,0 mm 90° 20-LR-104R</t>
  </si>
  <si>
    <t>ZD714</t>
  </si>
  <si>
    <t>Dlaha mini přímá 16 otv./1,0 mm 20-ST-016</t>
  </si>
  <si>
    <t>ZB363</t>
  </si>
  <si>
    <t>Dlaha mini přímá 4 otv./1,0 mm 20-ST-004</t>
  </si>
  <si>
    <t>ZK829</t>
  </si>
  <si>
    <t>Šroub MatrixMANDIBLE LOCK pr. 2.4 x 10 mm 04.503.640.01C</t>
  </si>
  <si>
    <t>ZO466</t>
  </si>
  <si>
    <t>Šroub Matrix Ø 1.85 mm samovrtný 04.511.228.01C</t>
  </si>
  <si>
    <t>ZN974</t>
  </si>
  <si>
    <t>Šroub Matrix Ø 1.85 mm samovrtný 04.511.226.01C</t>
  </si>
  <si>
    <t>ZN359</t>
  </si>
  <si>
    <t>Šroub Matrix Ø 2.1 mm samořezný délka 6 mm slitina titanu (TAN) balení po 1 kusu v klipu 04.511.236.01C</t>
  </si>
  <si>
    <t>ZI694</t>
  </si>
  <si>
    <t>Šroub MatrixMANDIBLE pr. 2.4 x 12 mm 04.503.442.01C</t>
  </si>
  <si>
    <t>ZP038</t>
  </si>
  <si>
    <t>Šroub MatrixMANDIBLE pr. 2.4 x 8 mm 04.503.438.01C</t>
  </si>
  <si>
    <t>ZM502</t>
  </si>
  <si>
    <t>Šroub MatrixMANDIBLE LOCK pr. 2.4 x 12 mm 04.503.642.01C</t>
  </si>
  <si>
    <t>ZP033</t>
  </si>
  <si>
    <t>Dlaha bradová Matrix dvojitě zakřivená odsazení 8mm 5 otv. tloušťka 0,7 mm 04.511.463</t>
  </si>
  <si>
    <t>ZK828</t>
  </si>
  <si>
    <t>Šroub MatrixMANDIBLE LOCK pr. 2.4 x   8 mm 04.503.638.01C</t>
  </si>
  <si>
    <t>ZK827</t>
  </si>
  <si>
    <t>Dlaha rekonstrukční MatrixMANDIBLE zalomená levá 7 + 23 otv. 04.503.739</t>
  </si>
  <si>
    <t>ZN859</t>
  </si>
  <si>
    <t>Dlaha Matrix pro sagitální rozdělení rovná s můstkem 6 mm 4 otvory tloušťka 1.0 mm 04.511.421</t>
  </si>
  <si>
    <t>ZP173</t>
  </si>
  <si>
    <t>Implantát maxillofaciální dlaha adaptační MatrixMIDFACE rovná 20 otv. tloušťka 0,7 mm titan 04.503.376</t>
  </si>
  <si>
    <t>ZB609</t>
  </si>
  <si>
    <t>Šití premicron zelený 2/0 (3) bal. á 36 ks C0026026</t>
  </si>
  <si>
    <t>ZA956</t>
  </si>
  <si>
    <t>Šití dafilon modrý 6/0 (0.7) bal. á 36 ks C0936022</t>
  </si>
  <si>
    <t>ZN641</t>
  </si>
  <si>
    <t>Šití vstřebatelné PGA-RESORBA 3/0 fialová HS 22 70 cm bal. á 24 ks PA1117</t>
  </si>
  <si>
    <t>ZN640</t>
  </si>
  <si>
    <t>Šití vstřebatelné PGA-RESORBA 3/0 fialová HS 18 70 cm bal. á 24 ks PA1113</t>
  </si>
  <si>
    <t>ZJ621</t>
  </si>
  <si>
    <t>Šití monofil nylon 9/0 bal. á 24 ks 5075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</si>
  <si>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</si>
  <si>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</si>
  <si>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</si>
  <si>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</si>
  <si>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</si>
  <si>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</si>
  <si>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</si>
  <si>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</si>
  <si>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ZN041</t>
  </si>
  <si>
    <t>Rukavice operační gammex latex PF bez pudru 6,5 330048065</t>
  </si>
  <si>
    <t>ZA604</t>
  </si>
  <si>
    <t>Tyčinka vatová sterilní jednotlivě balalená bal. á 1000 ks 5100/SG/CS</t>
  </si>
  <si>
    <t>ZC100</t>
  </si>
  <si>
    <t>Vata buničitá dělená 2 role / 500 ks 40 x 50 mm 1230200310</t>
  </si>
  <si>
    <t>ZN200</t>
  </si>
  <si>
    <t>Krytí hemostatické traumacel new dent kostky bal. á 50 ks 10115</t>
  </si>
  <si>
    <t>ZA798</t>
  </si>
  <si>
    <t>Krytí hemostatické traumacel P 2g ks bal. 1 ks zásyp 80521</t>
  </si>
  <si>
    <t>ZG140</t>
  </si>
  <si>
    <t>Šití silkam černý 2/0 (3) bal. á 36 ks C0760420</t>
  </si>
  <si>
    <t>ZO351</t>
  </si>
  <si>
    <t>Šití PGA-RESORBA pletené potahované syntetické vstřebatelné vlákno jehla DS 18 nebarvená 5/0 45 cm bal. á 24 ks PA11417</t>
  </si>
  <si>
    <t>ZA911</t>
  </si>
  <si>
    <t>Šití dafilon modrý 2/0 (3) bal. á 36 ks C0932477</t>
  </si>
  <si>
    <t>ZP111</t>
  </si>
  <si>
    <t>Rukavice latex s p. superlife S bal. á 100 ks 8951471 - povoleno pouze pro ÚČOCH a KZL</t>
  </si>
  <si>
    <t>ZP181</t>
  </si>
  <si>
    <t>Rukavice latex s p. superlife M bal. á 100 ks 8951472 - povoleno pouze pro ÚČOCH a KZL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</si>
  <si>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</si>
  <si>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</si>
  <si>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</si>
  <si>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</si>
  <si>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</si>
  <si>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</si>
  <si>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</si>
  <si>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</si>
  <si>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</si>
  <si>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</si>
  <si>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</si>
  <si>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</si>
  <si>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</si>
  <si>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</si>
  <si>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50115010</t>
  </si>
  <si>
    <t>504 SZM rentgenový (112 02 010)</t>
  </si>
  <si>
    <t>50115090</t>
  </si>
  <si>
    <t>509 SZM zubolékařský (112 02 110)</t>
  </si>
  <si>
    <t>Spotřeba zdravotnického materiálu - orientační přehled</t>
  </si>
  <si>
    <t>ON Data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</si>
  <si>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</si>
  <si>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</si>
  <si>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</si>
  <si>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</si>
  <si>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</si>
  <si>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</si>
  <si>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</si>
  <si>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</si>
  <si>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</si>
  <si>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</si>
  <si>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</si>
  <si>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</si>
  <si>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Azar Basel</t>
  </si>
  <si>
    <t>Bojko Jakub</t>
  </si>
  <si>
    <t>Číhalová Lucie</t>
  </si>
  <si>
    <t>Foltasová Lenka</t>
  </si>
  <si>
    <t>Kadlec Zdeněk</t>
  </si>
  <si>
    <t>Kozák Rostislav</t>
  </si>
  <si>
    <t>Nemravová Lenka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</si>
  <si>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</si>
  <si>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</si>
  <si>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</si>
  <si>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</si>
  <si>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</si>
  <si>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</si>
  <si>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</si>
  <si>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</si>
  <si>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</si>
  <si>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0080001</t>
  </si>
  <si>
    <t>0081052</t>
  </si>
  <si>
    <t>0081132</t>
  </si>
  <si>
    <t>0081231</t>
  </si>
  <si>
    <t>0081312</t>
  </si>
  <si>
    <t>0081601</t>
  </si>
  <si>
    <t>0081611</t>
  </si>
  <si>
    <t>0081612</t>
  </si>
  <si>
    <t>0082002</t>
  </si>
  <si>
    <t>0082201</t>
  </si>
  <si>
    <t>0082211</t>
  </si>
  <si>
    <t>0082213</t>
  </si>
  <si>
    <t>0082311</t>
  </si>
  <si>
    <t>0082332</t>
  </si>
  <si>
    <t>0084021</t>
  </si>
  <si>
    <t>0084031</t>
  </si>
  <si>
    <t>0082354</t>
  </si>
  <si>
    <t>0082204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</si>
  <si>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</si>
  <si>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</si>
  <si>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</si>
  <si>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</si>
  <si>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</si>
  <si>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</si>
  <si>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</si>
  <si>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</si>
  <si>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</si>
  <si>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</si>
  <si>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</si>
  <si>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</si>
  <si>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</si>
  <si>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</si>
  <si>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</si>
  <si>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</si>
  <si>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</si>
  <si>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</si>
  <si>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</si>
  <si>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</si>
  <si>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</si>
  <si>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</si>
  <si>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</si>
  <si>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</si>
  <si>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</si>
  <si>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</si>
  <si>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</si>
  <si>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</si>
  <si>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</si>
  <si>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</si>
  <si>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</si>
  <si>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</si>
  <si>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</si>
  <si>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</si>
  <si>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</si>
  <si>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</si>
  <si>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</si>
  <si>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</si>
  <si>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</si>
  <si>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</si>
  <si>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</si>
  <si>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</si>
  <si>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</si>
  <si>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</si>
  <si>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</si>
  <si>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</si>
  <si>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</si>
  <si>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</si>
  <si>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</si>
  <si>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</si>
  <si>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</si>
  <si>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</si>
  <si>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</si>
  <si>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</si>
  <si>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</si>
  <si>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00958</t>
  </si>
  <si>
    <t>TRAUMATOLOGIE TVRDÝCH TKÁNÍ DUTINY ÚSTNÍ VELKÉHO R</t>
  </si>
  <si>
    <t>00967</t>
  </si>
  <si>
    <t>SIGNÁLNÍ KÓD - INFORMACE O VYDÁNÍ ROZHODNUTÍ  O UK</t>
  </si>
  <si>
    <t>00906</t>
  </si>
  <si>
    <t>STOMATOLOGICKÉ OŠETŘENÍ POJIŠTĚNCE DO 6 LET NEBO H</t>
  </si>
  <si>
    <t>00953</t>
  </si>
  <si>
    <t>CHIRURGICKÉ OŠETŘOVÁNÍ RETENCE ZUBŮ</t>
  </si>
  <si>
    <t>00934</t>
  </si>
  <si>
    <t>CHIRURGICKÁ LÉČBA ONEMOCNĚNÍ PARODONTU VELKÉHO ROZ</t>
  </si>
  <si>
    <t>00954</t>
  </si>
  <si>
    <t>KONZERVAČNĚ - CHIRURGICKÁ LÉČBA KOMPLIKACÍ ZUBNÍHO</t>
  </si>
  <si>
    <t>019</t>
  </si>
  <si>
    <t>09547</t>
  </si>
  <si>
    <t>REGULAČNÍ POPLATEK -- POJIŠTĚNEC OD ÚHRADY POPLATK</t>
  </si>
  <si>
    <t>06</t>
  </si>
  <si>
    <t>605</t>
  </si>
  <si>
    <t>1</t>
  </si>
  <si>
    <t>0090044</t>
  </si>
  <si>
    <t>0093109</t>
  </si>
  <si>
    <t>04801</t>
  </si>
  <si>
    <t>ZEVNÍ INCISE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</si>
  <si>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</si>
  <si>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</si>
  <si>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</si>
  <si>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</si>
  <si>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</si>
  <si>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</si>
  <si>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</si>
  <si>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</si>
  <si>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</si>
  <si>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</si>
  <si>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</si>
  <si>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</si>
  <si>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</si>
  <si>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</si>
  <si>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</si>
  <si>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</si>
  <si>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</si>
  <si>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</si>
  <si>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</si>
  <si>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</si>
  <si>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</si>
  <si>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</si>
  <si>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</si>
  <si>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</si>
  <si>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</si>
  <si>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</si>
  <si>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04817</t>
  </si>
  <si>
    <t>EXSTIRPACE  ODONTOGENNÍ CYSTY VĚTŠÍ NEŽ 1 CM</t>
  </si>
  <si>
    <t>09235</t>
  </si>
  <si>
    <t>ODSTRANĚNÍ MALÝCH LÉZÍ KŮŽE</t>
  </si>
  <si>
    <t>61151</t>
  </si>
  <si>
    <t>UZAVŘENÍ DEFEKTU KOŽNÍM LALOKEM MÍSTNÍM NAD 20 CM^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</si>
  <si>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</si>
  <si>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</si>
  <si>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</si>
  <si>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11 - Ortopedická klinika</t>
  </si>
  <si>
    <t>10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</si>
  <si>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</si>
  <si>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</si>
  <si>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</si>
  <si>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</si>
  <si>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</si>
  <si>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</si>
  <si>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62320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</si>
  <si>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</si>
  <si>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</si>
  <si>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</si>
  <si>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</si>
  <si>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</si>
  <si>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</si>
  <si>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0008807</t>
  </si>
  <si>
    <t>0008808</t>
  </si>
  <si>
    <t>0011592</t>
  </si>
  <si>
    <t>METRONIDAZOL B. BRAUN</t>
  </si>
  <si>
    <t>0016600</t>
  </si>
  <si>
    <t>UNASYN</t>
  </si>
  <si>
    <t>0020605</t>
  </si>
  <si>
    <t>COLOMYCIN INJEKCE 1 000 000 MEZINÁRODNÍCH JEDNOTEK</t>
  </si>
  <si>
    <t>0026902</t>
  </si>
  <si>
    <t>VFEND</t>
  </si>
  <si>
    <t>0072972</t>
  </si>
  <si>
    <t>AMOKSIKLAV 1,2 G</t>
  </si>
  <si>
    <t>0072973</t>
  </si>
  <si>
    <t>AMOKSIKLAV 600 MG</t>
  </si>
  <si>
    <t>0076353</t>
  </si>
  <si>
    <t>FORTUM</t>
  </si>
  <si>
    <t>0076354</t>
  </si>
  <si>
    <t>0087239</t>
  </si>
  <si>
    <t>FANHDI</t>
  </si>
  <si>
    <t>0087240</t>
  </si>
  <si>
    <t>0096414</t>
  </si>
  <si>
    <t>GENTAMICIN LEK 80 MG/2 ML</t>
  </si>
  <si>
    <t>0097000</t>
  </si>
  <si>
    <t>0131656</t>
  </si>
  <si>
    <t>CEFTAZIDIM KABI</t>
  </si>
  <si>
    <t>0141838</t>
  </si>
  <si>
    <t>AMIKACIN B.BRAUN</t>
  </si>
  <si>
    <t>0156259</t>
  </si>
  <si>
    <t>VANCOMYCIN KABI</t>
  </si>
  <si>
    <t>0162180</t>
  </si>
  <si>
    <t>CIPROFLOXACIN KABI 200 MG/100 ML INFUZNÍ ROZTOK</t>
  </si>
  <si>
    <t>0162187</t>
  </si>
  <si>
    <t>0164350</t>
  </si>
  <si>
    <t>TAZOCIN 4 G/0,5 G</t>
  </si>
  <si>
    <t>0500720</t>
  </si>
  <si>
    <t>MYCAMINE</t>
  </si>
  <si>
    <t>0164407</t>
  </si>
  <si>
    <t>0113453</t>
  </si>
  <si>
    <t>PIPERACILLIN/TAZOBACTAM KABI</t>
  </si>
  <si>
    <t>0156835</t>
  </si>
  <si>
    <t>MEROPENEM KABI</t>
  </si>
  <si>
    <t>0151460</t>
  </si>
  <si>
    <t>CEFUROXIM KABI</t>
  </si>
  <si>
    <t>0129836</t>
  </si>
  <si>
    <t>CLINDAMYCIN KABI</t>
  </si>
  <si>
    <t>0183817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</si>
  <si>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</si>
  <si>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</si>
  <si>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</si>
  <si>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</si>
  <si>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</si>
  <si>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</si>
  <si>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</si>
  <si>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</si>
  <si>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</si>
  <si>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</si>
  <si>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</si>
  <si>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</si>
  <si>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</si>
  <si>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</si>
  <si>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</si>
  <si>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</si>
  <si>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</si>
  <si>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</si>
  <si>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</si>
  <si>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</si>
  <si>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</si>
  <si>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</si>
  <si>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</si>
  <si>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0163059</t>
  </si>
  <si>
    <t xml:space="preserve">IMPLANTÁT MAXILLOFACIÁLNÍ STŘEDNÍ OBLIČEJOVÁ ETÁŽ </t>
  </si>
  <si>
    <t>0163241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</si>
  <si>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</si>
  <si>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</si>
  <si>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</si>
  <si>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</si>
  <si>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</si>
  <si>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</si>
  <si>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</si>
  <si>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</si>
  <si>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</si>
  <si>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</si>
  <si>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</si>
  <si>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</si>
  <si>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</si>
  <si>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</si>
  <si>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</si>
  <si>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</si>
  <si>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</si>
  <si>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</si>
  <si>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</si>
  <si>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0163255</t>
  </si>
  <si>
    <t>0163202</t>
  </si>
  <si>
    <t>IMPLANTÁT KRANIOFACIÁLNÍ LA FÓRTE SYSTÉM</t>
  </si>
  <si>
    <t>0163240</t>
  </si>
  <si>
    <t>0163242</t>
  </si>
  <si>
    <t>0049999</t>
  </si>
  <si>
    <t>EXTRAKTOR KOŽNÍCH SVOREK - PROXIMATE</t>
  </si>
  <si>
    <t>0193162</t>
  </si>
  <si>
    <t>IMPLANTÁT KRANIOFACIÁLNÍ ,  LE FORTE SYSTÉM</t>
  </si>
  <si>
    <t>0163277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</si>
  <si>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</si>
  <si>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</si>
  <si>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</si>
  <si>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</si>
  <si>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</si>
  <si>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</si>
  <si>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</si>
  <si>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</si>
  <si>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</si>
  <si>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0163400</t>
  </si>
  <si>
    <t>IMPLANTÁT STŘEDOUŠNÍ PISTON RICHARDS</t>
  </si>
  <si>
    <t>0163364</t>
  </si>
  <si>
    <t>0142062</t>
  </si>
  <si>
    <t>0163365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</si>
  <si>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</si>
  <si>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</si>
  <si>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</si>
  <si>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</si>
  <si>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</si>
  <si>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</si>
  <si>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</si>
  <si>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</si>
  <si>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</si>
  <si>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</si>
  <si>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</si>
  <si>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</si>
  <si>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</si>
  <si>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</si>
  <si>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</si>
  <si>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</si>
  <si>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</si>
  <si>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</si>
  <si>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</si>
  <si>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</si>
  <si>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</si>
  <si>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04740</t>
  </si>
  <si>
    <t>ODSTRANĚNÍ SEKVESTRU</t>
  </si>
  <si>
    <t>04750</t>
  </si>
  <si>
    <t>PRIMÁRNÍ UZÁVĚR OROANTRÁLNÍ KOMUNIKACE</t>
  </si>
  <si>
    <t>04800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</si>
  <si>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</si>
  <si>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</si>
  <si>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</si>
  <si>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</si>
  <si>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</si>
  <si>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</si>
  <si>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</si>
  <si>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</si>
  <si>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</si>
  <si>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</si>
  <si>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</si>
  <si>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</si>
  <si>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</si>
  <si>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</si>
  <si>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</si>
  <si>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</si>
  <si>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</si>
  <si>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</si>
  <si>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</si>
  <si>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</si>
  <si>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</si>
  <si>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</si>
  <si>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</si>
  <si>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</si>
  <si>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</si>
  <si>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</si>
  <si>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61173</t>
  </si>
  <si>
    <t>VOLNÝ PŘENOS SVALOVÉHO A SVALOVĚ KOŽNÍHO LALOKU MI</t>
  </si>
  <si>
    <t>65022</t>
  </si>
  <si>
    <t>CÍLENÉ VYŠETŘENÍ MAXILOFACIÁLNÍM CHIRURGEM</t>
  </si>
  <si>
    <t>65319</t>
  </si>
  <si>
    <t>ZADNÍ DENTOALVEOLÁRNÍ OSTEOTOMIE MAXILLA - OBĚ STR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</si>
  <si>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</si>
  <si>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</si>
  <si>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</si>
  <si>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</si>
  <si>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</si>
  <si>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</si>
  <si>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</si>
  <si>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</si>
  <si>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</si>
  <si>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</si>
  <si>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</si>
  <si>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</si>
  <si>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</si>
  <si>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</si>
  <si>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</si>
  <si>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</si>
  <si>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</si>
  <si>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</si>
  <si>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</si>
  <si>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</si>
  <si>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</si>
  <si>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</si>
  <si>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</si>
  <si>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</si>
  <si>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</si>
  <si>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</si>
  <si>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</si>
  <si>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</si>
  <si>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</si>
  <si>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</si>
  <si>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</si>
  <si>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</si>
  <si>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</si>
  <si>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</si>
  <si>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</si>
  <si>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</si>
  <si>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</si>
  <si>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</si>
  <si>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</si>
  <si>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</si>
  <si>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</si>
  <si>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</si>
  <si>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</si>
  <si>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</si>
  <si>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</si>
  <si>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</si>
  <si>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</si>
  <si>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</si>
  <si>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</si>
  <si>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</si>
  <si>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</si>
  <si>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</si>
  <si>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</si>
  <si>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</si>
  <si>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</si>
  <si>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</si>
  <si>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</si>
  <si>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</si>
  <si>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</si>
  <si>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</si>
  <si>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</si>
  <si>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</si>
  <si>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</si>
  <si>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</si>
  <si>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</si>
  <si>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</si>
  <si>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</si>
  <si>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</si>
  <si>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</si>
  <si>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</si>
  <si>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</si>
  <si>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</si>
  <si>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</si>
  <si>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</si>
  <si>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</si>
  <si>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</si>
  <si>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</si>
  <si>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</si>
  <si>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</si>
  <si>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</si>
  <si>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</si>
  <si>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</si>
  <si>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</si>
  <si>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</si>
  <si>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</si>
  <si>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</si>
  <si>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</si>
  <si>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</si>
  <si>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</si>
  <si>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</si>
  <si>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</si>
  <si>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</si>
  <si>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</si>
  <si>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</si>
  <si>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</si>
  <si>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</si>
  <si>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</si>
  <si>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</si>
  <si>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</si>
  <si>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</si>
  <si>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</si>
  <si>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</si>
  <si>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</si>
  <si>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</si>
  <si>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</si>
  <si>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</si>
  <si>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</si>
  <si>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</si>
  <si>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65963</t>
  </si>
  <si>
    <t>SEKVESTROTOMIE</t>
  </si>
  <si>
    <t>65933</t>
  </si>
  <si>
    <t>TRANSPOZICE VÝVODU VELKÉ SLINNÉ ŽLÁZY</t>
  </si>
  <si>
    <t>71779</t>
  </si>
  <si>
    <t>REKONSTRUKCE DUCTUS STENONI</t>
  </si>
  <si>
    <t>65213</t>
  </si>
  <si>
    <t>OŠETŘENÍ ZLOMENIN ČELISTI KOSTNÍM STEHEM</t>
  </si>
  <si>
    <t>61317</t>
  </si>
  <si>
    <t>IMPLANTACE KOSTI DO DEFEKTU ČELISTI U ROZŠTĚPOVÉ V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</si>
  <si>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</si>
  <si>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</si>
  <si>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</si>
  <si>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</si>
  <si>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01061</t>
  </si>
  <si>
    <t xml:space="preserve">JINÉ VÝKONY PŘI ONEMOCNĚNÍCH A PORUCHÁCH NERVOVÉHO SYSTÉMU BE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</si>
  <si>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</si>
  <si>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</si>
  <si>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</si>
  <si>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</si>
  <si>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</si>
  <si>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</si>
  <si>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</si>
  <si>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</si>
  <si>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</si>
  <si>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</si>
  <si>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02321</t>
  </si>
  <si>
    <t xml:space="preserve">JINÉ PORUCHY OKA BEZ CC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</si>
  <si>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</si>
  <si>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</si>
  <si>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</si>
  <si>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</si>
  <si>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</si>
  <si>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</si>
  <si>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</si>
  <si>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</si>
  <si>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</si>
  <si>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</si>
  <si>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</si>
  <si>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</si>
  <si>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</si>
  <si>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</si>
  <si>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</si>
  <si>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</si>
  <si>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</si>
  <si>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</si>
  <si>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</si>
  <si>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</si>
  <si>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</si>
  <si>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</si>
  <si>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</si>
  <si>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</si>
  <si>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</si>
  <si>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</si>
  <si>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</si>
  <si>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</si>
  <si>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</si>
  <si>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</si>
  <si>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</si>
  <si>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</si>
  <si>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</si>
  <si>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</si>
  <si>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</si>
  <si>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</si>
  <si>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</si>
  <si>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</si>
  <si>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</si>
  <si>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</si>
  <si>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</si>
  <si>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</si>
  <si>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</si>
  <si>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</si>
  <si>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</si>
  <si>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</si>
  <si>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</si>
  <si>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</si>
  <si>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</si>
  <si>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06381</t>
  </si>
  <si>
    <t xml:space="preserve">JINÉ PORUCHY TRÁVICÍHO SYSTÉMU BEZ CC                                                               </t>
  </si>
  <si>
    <t>08091</t>
  </si>
  <si>
    <t xml:space="preserve">TRANSPLANTACE KŮŽE NEBO TKÁNĚ PRO PORUCHY MUSKULOSKELETÁLNÍHO                                       </t>
  </si>
  <si>
    <t>08092</t>
  </si>
  <si>
    <t>08131</t>
  </si>
  <si>
    <t xml:space="preserve">MÍSTNÍ RESEKCE NA MUSKULOSKELETÁLNÍM SYSTÉMU BEZ CC          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</si>
  <si>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</si>
  <si>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</si>
  <si>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</si>
  <si>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</si>
  <si>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</si>
  <si>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</si>
  <si>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</si>
  <si>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</si>
  <si>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</si>
  <si>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</si>
  <si>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</si>
  <si>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</si>
  <si>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</si>
  <si>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</si>
  <si>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</si>
  <si>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</si>
  <si>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</si>
  <si>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</si>
  <si>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</si>
  <si>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</si>
  <si>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</si>
  <si>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</si>
  <si>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</si>
  <si>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</si>
  <si>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</si>
  <si>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</si>
  <si>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</si>
  <si>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</si>
  <si>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</si>
  <si>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</si>
  <si>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</si>
  <si>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</si>
  <si>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</si>
  <si>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</si>
  <si>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</si>
  <si>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</si>
  <si>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</si>
  <si>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</si>
  <si>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</si>
  <si>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</si>
  <si>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</si>
  <si>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</si>
  <si>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</si>
  <si>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</si>
  <si>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</si>
  <si>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</si>
  <si>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</si>
  <si>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</si>
  <si>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</si>
  <si>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</si>
  <si>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</si>
  <si>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</si>
  <si>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</si>
  <si>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</si>
  <si>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</si>
  <si>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</si>
  <si>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</si>
  <si>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</si>
  <si>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</si>
  <si>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</si>
  <si>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</si>
  <si>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</si>
  <si>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</si>
  <si>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</si>
  <si>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</si>
  <si>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</si>
  <si>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</si>
  <si>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</si>
  <si>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</si>
  <si>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</si>
  <si>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</si>
  <si>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</si>
  <si>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</si>
  <si>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0002061</t>
  </si>
  <si>
    <t>99mTc-leukocyty značené HM PAO</t>
  </si>
  <si>
    <t>0002087</t>
  </si>
  <si>
    <t>18F-FDG</t>
  </si>
  <si>
    <t>0110740</t>
  </si>
  <si>
    <t>VÁLEC STERILNÍ JEDNORÁZOVÝ DO INJEKTORU,V BAL.2KS,</t>
  </si>
  <si>
    <t>47269</t>
  </si>
  <si>
    <t>TOMOGRAFICKÁ SCINTIGRAFIE - SPECT</t>
  </si>
  <si>
    <t>47355</t>
  </si>
  <si>
    <t>HYBRIDNÍ VÝPOČETNÍ A POZITRONOVÁ EMISNÍ TOMOGRAFIE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</si>
  <si>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</si>
  <si>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</si>
  <si>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</si>
  <si>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</si>
  <si>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</si>
  <si>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</si>
  <si>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</si>
  <si>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</si>
  <si>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</si>
  <si>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</si>
  <si>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</si>
  <si>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</si>
  <si>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</si>
  <si>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</si>
  <si>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</si>
  <si>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</si>
  <si>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</si>
  <si>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</si>
  <si>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</si>
  <si>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</si>
  <si>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</si>
  <si>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</si>
  <si>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</si>
  <si>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</si>
  <si>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</si>
  <si>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</si>
  <si>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</si>
  <si>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</si>
  <si>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</si>
  <si>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</si>
  <si>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</si>
  <si>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</si>
  <si>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</si>
  <si>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</si>
  <si>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</si>
  <si>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</si>
  <si>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</si>
  <si>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</si>
  <si>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</si>
  <si>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</si>
  <si>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</si>
  <si>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</si>
  <si>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</si>
  <si>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</si>
  <si>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</si>
  <si>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</si>
  <si>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</si>
  <si>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</si>
  <si>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</si>
  <si>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</si>
  <si>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</si>
  <si>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</si>
  <si>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</si>
  <si>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</si>
  <si>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</si>
  <si>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</si>
  <si>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</si>
  <si>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</si>
  <si>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</si>
  <si>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</si>
  <si>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</si>
  <si>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</si>
  <si>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</si>
  <si>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</si>
  <si>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</si>
  <si>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</si>
  <si>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</si>
  <si>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</si>
  <si>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</si>
  <si>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93151</t>
  </si>
  <si>
    <t>FERRITIN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</si>
  <si>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</si>
  <si>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</si>
  <si>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</si>
  <si>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</si>
  <si>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</si>
  <si>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</si>
  <si>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</si>
  <si>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</si>
  <si>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</si>
  <si>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</si>
  <si>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</si>
  <si>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</si>
  <si>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</si>
  <si>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</si>
  <si>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</si>
  <si>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</si>
  <si>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</si>
  <si>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</si>
  <si>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</si>
  <si>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</si>
  <si>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</si>
  <si>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</si>
  <si>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</si>
  <si>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</si>
  <si>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</si>
  <si>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</si>
  <si>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</si>
  <si>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</si>
  <si>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</si>
  <si>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</si>
  <si>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</si>
  <si>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</si>
  <si>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</si>
  <si>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</si>
  <si>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</si>
  <si>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</si>
  <si>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</si>
  <si>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</si>
  <si>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</si>
  <si>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</si>
  <si>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</si>
  <si>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</si>
  <si>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</si>
  <si>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</si>
  <si>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</si>
  <si>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</si>
  <si>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</si>
  <si>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</si>
  <si>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</si>
  <si>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</si>
  <si>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81355</t>
  </si>
  <si>
    <t>APOLIPOPROTEINY AI NEBO B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</si>
  <si>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</si>
  <si>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</si>
  <si>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</si>
  <si>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</si>
  <si>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</si>
  <si>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</si>
  <si>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</si>
  <si>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</si>
  <si>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</si>
  <si>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</si>
  <si>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0022075</t>
  </si>
  <si>
    <t>0042433</t>
  </si>
  <si>
    <t>VISIPAQUE 320 MG I/ML</t>
  </si>
  <si>
    <t>0077019</t>
  </si>
  <si>
    <t>0151208</t>
  </si>
  <si>
    <t>0034038</t>
  </si>
  <si>
    <t>JEHLA BIOPTICKÁ ASPIRAČNÍ, CHIBA,ECHOTIP</t>
  </si>
  <si>
    <t>0038462</t>
  </si>
  <si>
    <t>DRÁT VODÍCÍ GUIDE WIRE M</t>
  </si>
  <si>
    <t>0048523</t>
  </si>
  <si>
    <t>VODIČ INTERVENČNÍ SELECTIVA DO 145CM</t>
  </si>
  <si>
    <t>0047805</t>
  </si>
  <si>
    <t>SADA AG-JEHLA ANGIOGRAFICKÁ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</si>
  <si>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</si>
  <si>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</si>
  <si>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</si>
  <si>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</si>
  <si>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</si>
  <si>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</si>
  <si>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</si>
  <si>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</si>
  <si>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</si>
  <si>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</si>
  <si>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</si>
  <si>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</si>
  <si>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89313</t>
  </si>
  <si>
    <t xml:space="preserve">PERKUTÁNNÍ PUNKCE NEBO BIOPSIE ŘÍZENÁ RDG METODOU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</si>
  <si>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</si>
  <si>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</si>
  <si>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</si>
  <si>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</si>
  <si>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</si>
  <si>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</si>
  <si>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</si>
  <si>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</si>
  <si>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</si>
  <si>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</si>
  <si>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</si>
  <si>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</si>
  <si>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</si>
  <si>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</si>
  <si>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</si>
  <si>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</si>
  <si>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</si>
  <si>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</si>
  <si>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</si>
  <si>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</si>
  <si>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</si>
  <si>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</si>
  <si>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</si>
  <si>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</si>
  <si>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</si>
  <si>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</si>
  <si>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</si>
  <si>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</si>
  <si>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</si>
  <si>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</si>
  <si>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</si>
  <si>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</si>
  <si>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</si>
  <si>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</si>
  <si>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</si>
  <si>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</si>
  <si>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</si>
  <si>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</si>
  <si>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</si>
  <si>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</si>
  <si>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</si>
  <si>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</si>
  <si>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</si>
  <si>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</si>
  <si>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</si>
  <si>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</si>
  <si>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</si>
  <si>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</si>
  <si>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</si>
  <si>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</si>
  <si>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</si>
  <si>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</si>
  <si>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</si>
  <si>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</si>
  <si>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</si>
  <si>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</si>
  <si>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</si>
  <si>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</si>
  <si>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</si>
  <si>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</si>
  <si>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</si>
  <si>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</si>
  <si>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</si>
  <si>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</si>
  <si>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</si>
  <si>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</si>
  <si>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</si>
  <si>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</si>
  <si>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</si>
  <si>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</si>
  <si>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</si>
  <si>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</si>
  <si>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</si>
  <si>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</si>
  <si>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</si>
  <si>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</si>
  <si>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</si>
  <si>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>IN SITU HYBRIDIZACE LIDSKÉ DNA SE ZNAČENOU SONDOU</t>
  </si>
  <si>
    <t>87215</t>
  </si>
  <si>
    <t>DALŠÍ BLOK SE STANDARTNÍM PREPARÁTEM (OD 3. BIOPTI</t>
  </si>
  <si>
    <t>87219</t>
  </si>
  <si>
    <t>ODVÁPNĚNÍ, ZMĚKČOVÁNÍ MATERIÁLU (ZA KAŽDÉ ZAPOČATÉ</t>
  </si>
  <si>
    <t>94199</t>
  </si>
  <si>
    <t>AMPLIFIKACE METODOU PCR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</si>
  <si>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</si>
  <si>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</si>
  <si>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</si>
  <si>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</si>
  <si>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</si>
  <si>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</si>
  <si>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</si>
  <si>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</si>
  <si>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</si>
  <si>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</si>
  <si>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</si>
  <si>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</si>
  <si>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</si>
  <si>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</si>
  <si>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</si>
  <si>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</si>
  <si>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82131</t>
  </si>
  <si>
    <t>IDENTIFIKACE BAKTERIÁLNÍHO KMENE V KULTUŘE (POMNOŽ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</si>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</sst>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3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173" fontId="35" fillId="0" borderId="30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21" xfId="0" applyNumberFormat="1" applyFont="1" applyBorder="1"/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100" xfId="0" applyFont="1" applyBorder="1" applyAlignment="1">
      <alignment horizontal="left" indent="1"/>
    </xf>
    <xf numFmtId="0" fontId="67" fillId="0" borderId="93" xfId="0" applyFont="1" applyBorder="1" applyAlignment="1">
      <alignment horizontal="left" indent="1"/>
    </xf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1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12" fillId="0" borderId="105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3" fontId="35" fillId="0" borderId="143" xfId="0" applyNumberFormat="1" applyFont="1" applyBorder="1" applyAlignment="1">
      <alignment horizontal="right"/>
    </xf>
    <xf numFmtId="0" fontId="5" fillId="0" borderId="143" xfId="0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1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09" xfId="0" applyNumberFormat="1" applyFont="1" applyBorder="1" applyAlignment="1">
      <alignment horizontal="center"/>
    </xf>
    <xf numFmtId="3" fontId="35" fillId="0" borderId="151" xfId="0" applyNumberFormat="1" applyFont="1" applyBorder="1"/>
    <xf numFmtId="166" fontId="35" fillId="0" borderId="151" xfId="0" applyNumberFormat="1" applyFont="1" applyBorder="1"/>
    <xf numFmtId="166" fontId="35" fillId="0" borderId="110" xfId="0" applyNumberFormat="1" applyFont="1" applyBorder="1"/>
    <xf numFmtId="3" fontId="35" fillId="0" borderId="151" xfId="0" applyNumberFormat="1" applyFont="1" applyBorder="1" applyAlignment="1">
      <alignment horizontal="right"/>
    </xf>
    <xf numFmtId="166" fontId="5" fillId="0" borderId="151" xfId="0" applyNumberFormat="1" applyFont="1" applyBorder="1" applyAlignment="1">
      <alignment horizontal="right"/>
    </xf>
    <xf numFmtId="166" fontId="5" fillId="0" borderId="110" xfId="0" applyNumberFormat="1" applyFont="1" applyBorder="1" applyAlignment="1">
      <alignment horizontal="right"/>
    </xf>
    <xf numFmtId="3" fontId="12" fillId="0" borderId="151" xfId="0" applyNumberFormat="1" applyFont="1" applyBorder="1" applyAlignment="1">
      <alignment horizontal="right"/>
    </xf>
    <xf numFmtId="166" fontId="12" fillId="0" borderId="151" xfId="0" applyNumberFormat="1" applyFont="1" applyBorder="1" applyAlignment="1">
      <alignment horizontal="right"/>
    </xf>
    <xf numFmtId="166" fontId="12" fillId="0" borderId="110" xfId="0" applyNumberFormat="1" applyFont="1" applyBorder="1" applyAlignment="1">
      <alignment horizontal="right"/>
    </xf>
    <xf numFmtId="177" fontId="5" fillId="0" borderId="151" xfId="0" applyNumberFormat="1" applyFont="1" applyBorder="1" applyAlignment="1">
      <alignment horizontal="right"/>
    </xf>
    <xf numFmtId="3" fontId="5" fillId="0" borderId="151" xfId="0" applyNumberFormat="1" applyFont="1" applyBorder="1" applyAlignment="1">
      <alignment horizontal="right"/>
    </xf>
    <xf numFmtId="4" fontId="5" fillId="0" borderId="151" xfId="0" applyNumberFormat="1" applyFont="1" applyBorder="1" applyAlignment="1">
      <alignment horizontal="right"/>
    </xf>
    <xf numFmtId="0" fontId="5" fillId="0" borderId="151" xfId="0" applyFont="1" applyBorder="1"/>
    <xf numFmtId="3" fontId="5" fillId="0" borderId="151" xfId="0" applyNumberFormat="1" applyFont="1" applyBorder="1"/>
    <xf numFmtId="3" fontId="5" fillId="0" borderId="56" xfId="0" applyNumberFormat="1" applyFont="1" applyBorder="1"/>
    <xf numFmtId="3" fontId="5" fillId="0" borderId="105" xfId="0" applyNumberFormat="1" applyFont="1" applyBorder="1"/>
    <xf numFmtId="3" fontId="5" fillId="0" borderId="19" xfId="0" applyNumberFormat="1" applyFont="1" applyBorder="1"/>
    <xf numFmtId="3" fontId="5" fillId="0" borderId="110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7" xfId="0" applyNumberFormat="1" applyFont="1" applyBorder="1"/>
    <xf numFmtId="9" fontId="35" fillId="0" borderId="151" xfId="0" applyNumberFormat="1" applyFont="1" applyBorder="1"/>
    <xf numFmtId="3" fontId="11" fillId="0" borderId="10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1.2101756426285324</c:v>
                </c:pt>
                <c:pt idx="1">
                  <c:v>1.276744960729874</c:v>
                </c:pt>
                <c:pt idx="2">
                  <c:v>1.3169997002320415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9824"/>
        <c:axId val="10779803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1.5306949047615048</c:v>
                </c:pt>
                <c:pt idx="1">
                  <c:v>1.5306949047615048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80912"/>
        <c:axId val="1010522016"/>
      </c:scatterChart>
      <c:catAx>
        <c:axId val="107797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98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980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7979824"/>
        <c:crosses val="autoZero"/>
        <c:crossBetween val="between"/>
      </c:valAx>
      <c:valAx>
        <c:axId val="1077980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0522016"/>
        <c:crosses val="max"/>
        <c:crossBetween val="midCat"/>
      </c:valAx>
      <c:valAx>
        <c:axId val="1010522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7980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0.75466666666666671</c:v>
                </c:pt>
                <c:pt idx="1">
                  <c:v>0.82564102564102559</c:v>
                </c:pt>
                <c:pt idx="2">
                  <c:v>0.82959268495428096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14400"/>
        <c:axId val="10105089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07872"/>
        <c:axId val="1010511136"/>
      </c:scatterChart>
      <c:catAx>
        <c:axId val="10105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50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508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10514400"/>
        <c:crosses val="autoZero"/>
        <c:crossBetween val="between"/>
      </c:valAx>
      <c:valAx>
        <c:axId val="1010507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0511136"/>
        <c:crosses val="max"/>
        <c:crossBetween val="midCat"/>
      </c:valAx>
      <c:valAx>
        <c:axId val="10105111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105078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6" t="s">
        <v>132</v>
      </c>
      <c r="B1" s="526"/>
    </row>
    <row r="2" spans="1:3" ht="14.4" customHeight="1" thickBot="1" x14ac:dyDescent="0.35">
      <c r="A2" s="374" t="s">
        <v>320</v>
      </c>
      <c r="B2" s="50"/>
    </row>
    <row r="3" spans="1:3" ht="14.4" customHeight="1" thickBot="1" x14ac:dyDescent="0.35">
      <c r="A3" s="522" t="s">
        <v>182</v>
      </c>
      <c r="B3" s="523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322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4" t="s">
        <v>133</v>
      </c>
      <c r="B10" s="523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3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1213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254</v>
      </c>
      <c r="C15" s="51" t="s">
        <v>264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1631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3" t="s">
        <v>1632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1650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2135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5" t="s">
        <v>134</v>
      </c>
      <c r="B25" s="523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2142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2157</v>
      </c>
      <c r="C27" s="51" t="s">
        <v>267</v>
      </c>
    </row>
    <row r="28" spans="1:3" ht="14.4" customHeight="1" x14ac:dyDescent="0.3">
      <c r="A28" s="266" t="str">
        <f t="shared" si="4"/>
        <v>ZV Vykáz.-A Detail</v>
      </c>
      <c r="B28" s="180" t="s">
        <v>2292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2293</v>
      </c>
      <c r="C29" s="51" t="s">
        <v>303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2601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2717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3032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1213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320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</v>
      </c>
      <c r="G3" s="47">
        <f>SUBTOTAL(9,G6:G1048576)</f>
        <v>1068.9272248386492</v>
      </c>
      <c r="H3" s="48">
        <f>IF(M3=0,0,G3/M3)</f>
        <v>2.8695324205511887E-2</v>
      </c>
      <c r="I3" s="47">
        <f>SUBTOTAL(9,I6:I1048576)</f>
        <v>251.4</v>
      </c>
      <c r="J3" s="47">
        <f>SUBTOTAL(9,J6:J1048576)</f>
        <v>36181.992722367468</v>
      </c>
      <c r="K3" s="48">
        <f>IF(M3=0,0,J3/M3)</f>
        <v>0.9713046757944882</v>
      </c>
      <c r="L3" s="47">
        <f>SUBTOTAL(9,L6:L1048576)</f>
        <v>253.4</v>
      </c>
      <c r="M3" s="49">
        <f>SUBTOTAL(9,M6:M1048576)</f>
        <v>37250.919947206115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736" t="s">
        <v>162</v>
      </c>
      <c r="B5" s="754" t="s">
        <v>163</v>
      </c>
      <c r="C5" s="754" t="s">
        <v>90</v>
      </c>
      <c r="D5" s="754" t="s">
        <v>164</v>
      </c>
      <c r="E5" s="754" t="s">
        <v>165</v>
      </c>
      <c r="F5" s="755" t="s">
        <v>28</v>
      </c>
      <c r="G5" s="755" t="s">
        <v>14</v>
      </c>
      <c r="H5" s="738" t="s">
        <v>166</v>
      </c>
      <c r="I5" s="737" t="s">
        <v>28</v>
      </c>
      <c r="J5" s="755" t="s">
        <v>14</v>
      </c>
      <c r="K5" s="738" t="s">
        <v>166</v>
      </c>
      <c r="L5" s="737" t="s">
        <v>28</v>
      </c>
      <c r="M5" s="756" t="s">
        <v>14</v>
      </c>
    </row>
    <row r="6" spans="1:13" ht="14.4" customHeight="1" x14ac:dyDescent="0.3">
      <c r="A6" s="718" t="s">
        <v>545</v>
      </c>
      <c r="B6" s="719" t="s">
        <v>1146</v>
      </c>
      <c r="C6" s="719" t="s">
        <v>943</v>
      </c>
      <c r="D6" s="719" t="s">
        <v>944</v>
      </c>
      <c r="E6" s="719" t="s">
        <v>1147</v>
      </c>
      <c r="F6" s="722"/>
      <c r="G6" s="722"/>
      <c r="H6" s="740">
        <v>0</v>
      </c>
      <c r="I6" s="722">
        <v>14</v>
      </c>
      <c r="J6" s="722">
        <v>949.60821077936203</v>
      </c>
      <c r="K6" s="740">
        <v>1</v>
      </c>
      <c r="L6" s="722">
        <v>14</v>
      </c>
      <c r="M6" s="723">
        <v>949.60821077936203</v>
      </c>
    </row>
    <row r="7" spans="1:13" ht="14.4" customHeight="1" x14ac:dyDescent="0.3">
      <c r="A7" s="724" t="s">
        <v>545</v>
      </c>
      <c r="B7" s="725" t="s">
        <v>1148</v>
      </c>
      <c r="C7" s="725" t="s">
        <v>930</v>
      </c>
      <c r="D7" s="725" t="s">
        <v>1149</v>
      </c>
      <c r="E7" s="725" t="s">
        <v>1150</v>
      </c>
      <c r="F7" s="728"/>
      <c r="G7" s="728"/>
      <c r="H7" s="741">
        <v>0</v>
      </c>
      <c r="I7" s="728">
        <v>1</v>
      </c>
      <c r="J7" s="728">
        <v>149.13000000000005</v>
      </c>
      <c r="K7" s="741">
        <v>1</v>
      </c>
      <c r="L7" s="728">
        <v>1</v>
      </c>
      <c r="M7" s="729">
        <v>149.13000000000005</v>
      </c>
    </row>
    <row r="8" spans="1:13" ht="14.4" customHeight="1" x14ac:dyDescent="0.3">
      <c r="A8" s="724" t="s">
        <v>545</v>
      </c>
      <c r="B8" s="725" t="s">
        <v>1151</v>
      </c>
      <c r="C8" s="725" t="s">
        <v>927</v>
      </c>
      <c r="D8" s="725" t="s">
        <v>1152</v>
      </c>
      <c r="E8" s="725" t="s">
        <v>1153</v>
      </c>
      <c r="F8" s="728"/>
      <c r="G8" s="728"/>
      <c r="H8" s="741">
        <v>0</v>
      </c>
      <c r="I8" s="728">
        <v>1</v>
      </c>
      <c r="J8" s="728">
        <v>629.66</v>
      </c>
      <c r="K8" s="741">
        <v>1</v>
      </c>
      <c r="L8" s="728">
        <v>1</v>
      </c>
      <c r="M8" s="729">
        <v>629.66</v>
      </c>
    </row>
    <row r="9" spans="1:13" ht="14.4" customHeight="1" x14ac:dyDescent="0.3">
      <c r="A9" s="724" t="s">
        <v>545</v>
      </c>
      <c r="B9" s="725" t="s">
        <v>1154</v>
      </c>
      <c r="C9" s="725" t="s">
        <v>916</v>
      </c>
      <c r="D9" s="725" t="s">
        <v>1155</v>
      </c>
      <c r="E9" s="725" t="s">
        <v>1156</v>
      </c>
      <c r="F9" s="728"/>
      <c r="G9" s="728"/>
      <c r="H9" s="741">
        <v>0</v>
      </c>
      <c r="I9" s="728">
        <v>1</v>
      </c>
      <c r="J9" s="728">
        <v>409.59</v>
      </c>
      <c r="K9" s="741">
        <v>1</v>
      </c>
      <c r="L9" s="728">
        <v>1</v>
      </c>
      <c r="M9" s="729">
        <v>409.59</v>
      </c>
    </row>
    <row r="10" spans="1:13" ht="14.4" customHeight="1" x14ac:dyDescent="0.3">
      <c r="A10" s="724" t="s">
        <v>545</v>
      </c>
      <c r="B10" s="725" t="s">
        <v>1157</v>
      </c>
      <c r="C10" s="725" t="s">
        <v>937</v>
      </c>
      <c r="D10" s="725" t="s">
        <v>938</v>
      </c>
      <c r="E10" s="725" t="s">
        <v>1158</v>
      </c>
      <c r="F10" s="728"/>
      <c r="G10" s="728"/>
      <c r="H10" s="741">
        <v>0</v>
      </c>
      <c r="I10" s="728">
        <v>1</v>
      </c>
      <c r="J10" s="728">
        <v>1106.26</v>
      </c>
      <c r="K10" s="741">
        <v>1</v>
      </c>
      <c r="L10" s="728">
        <v>1</v>
      </c>
      <c r="M10" s="729">
        <v>1106.26</v>
      </c>
    </row>
    <row r="11" spans="1:13" ht="14.4" customHeight="1" x14ac:dyDescent="0.3">
      <c r="A11" s="724" t="s">
        <v>545</v>
      </c>
      <c r="B11" s="725" t="s">
        <v>1157</v>
      </c>
      <c r="C11" s="725" t="s">
        <v>946</v>
      </c>
      <c r="D11" s="725" t="s">
        <v>941</v>
      </c>
      <c r="E11" s="725" t="s">
        <v>1159</v>
      </c>
      <c r="F11" s="728"/>
      <c r="G11" s="728"/>
      <c r="H11" s="741">
        <v>0</v>
      </c>
      <c r="I11" s="728">
        <v>4</v>
      </c>
      <c r="J11" s="728">
        <v>1205.8800000000001</v>
      </c>
      <c r="K11" s="741">
        <v>1</v>
      </c>
      <c r="L11" s="728">
        <v>4</v>
      </c>
      <c r="M11" s="729">
        <v>1205.8800000000001</v>
      </c>
    </row>
    <row r="12" spans="1:13" ht="14.4" customHeight="1" x14ac:dyDescent="0.3">
      <c r="A12" s="724" t="s">
        <v>545</v>
      </c>
      <c r="B12" s="725" t="s">
        <v>1157</v>
      </c>
      <c r="C12" s="725" t="s">
        <v>948</v>
      </c>
      <c r="D12" s="725" t="s">
        <v>941</v>
      </c>
      <c r="E12" s="725" t="s">
        <v>1160</v>
      </c>
      <c r="F12" s="728"/>
      <c r="G12" s="728"/>
      <c r="H12" s="741">
        <v>0</v>
      </c>
      <c r="I12" s="728">
        <v>4</v>
      </c>
      <c r="J12" s="728">
        <v>2522.643</v>
      </c>
      <c r="K12" s="741">
        <v>1</v>
      </c>
      <c r="L12" s="728">
        <v>4</v>
      </c>
      <c r="M12" s="729">
        <v>2522.643</v>
      </c>
    </row>
    <row r="13" spans="1:13" ht="14.4" customHeight="1" x14ac:dyDescent="0.3">
      <c r="A13" s="724" t="s">
        <v>545</v>
      </c>
      <c r="B13" s="725" t="s">
        <v>1157</v>
      </c>
      <c r="C13" s="725" t="s">
        <v>940</v>
      </c>
      <c r="D13" s="725" t="s">
        <v>941</v>
      </c>
      <c r="E13" s="725" t="s">
        <v>1161</v>
      </c>
      <c r="F13" s="728"/>
      <c r="G13" s="728"/>
      <c r="H13" s="741">
        <v>0</v>
      </c>
      <c r="I13" s="728">
        <v>7</v>
      </c>
      <c r="J13" s="728">
        <v>2862.65</v>
      </c>
      <c r="K13" s="741">
        <v>1</v>
      </c>
      <c r="L13" s="728">
        <v>7</v>
      </c>
      <c r="M13" s="729">
        <v>2862.65</v>
      </c>
    </row>
    <row r="14" spans="1:13" ht="14.4" customHeight="1" x14ac:dyDescent="0.3">
      <c r="A14" s="724" t="s">
        <v>545</v>
      </c>
      <c r="B14" s="725" t="s">
        <v>1162</v>
      </c>
      <c r="C14" s="725" t="s">
        <v>906</v>
      </c>
      <c r="D14" s="725" t="s">
        <v>907</v>
      </c>
      <c r="E14" s="725" t="s">
        <v>1163</v>
      </c>
      <c r="F14" s="728"/>
      <c r="G14" s="728"/>
      <c r="H14" s="741">
        <v>0</v>
      </c>
      <c r="I14" s="728">
        <v>1</v>
      </c>
      <c r="J14" s="728">
        <v>36.619939957574545</v>
      </c>
      <c r="K14" s="741">
        <v>1</v>
      </c>
      <c r="L14" s="728">
        <v>1</v>
      </c>
      <c r="M14" s="729">
        <v>36.619939957574545</v>
      </c>
    </row>
    <row r="15" spans="1:13" ht="14.4" customHeight="1" x14ac:dyDescent="0.3">
      <c r="A15" s="724" t="s">
        <v>545</v>
      </c>
      <c r="B15" s="725" t="s">
        <v>1164</v>
      </c>
      <c r="C15" s="725" t="s">
        <v>913</v>
      </c>
      <c r="D15" s="725" t="s">
        <v>914</v>
      </c>
      <c r="E15" s="725" t="s">
        <v>1163</v>
      </c>
      <c r="F15" s="728"/>
      <c r="G15" s="728"/>
      <c r="H15" s="741">
        <v>0</v>
      </c>
      <c r="I15" s="728">
        <v>1</v>
      </c>
      <c r="J15" s="728">
        <v>86.680082207900227</v>
      </c>
      <c r="K15" s="741">
        <v>1</v>
      </c>
      <c r="L15" s="728">
        <v>1</v>
      </c>
      <c r="M15" s="729">
        <v>86.680082207900227</v>
      </c>
    </row>
    <row r="16" spans="1:13" ht="14.4" customHeight="1" x14ac:dyDescent="0.3">
      <c r="A16" s="724" t="s">
        <v>545</v>
      </c>
      <c r="B16" s="725" t="s">
        <v>1165</v>
      </c>
      <c r="C16" s="725" t="s">
        <v>919</v>
      </c>
      <c r="D16" s="725" t="s">
        <v>1166</v>
      </c>
      <c r="E16" s="725" t="s">
        <v>1167</v>
      </c>
      <c r="F16" s="728"/>
      <c r="G16" s="728"/>
      <c r="H16" s="741">
        <v>0</v>
      </c>
      <c r="I16" s="728">
        <v>1</v>
      </c>
      <c r="J16" s="728">
        <v>70.05992500000005</v>
      </c>
      <c r="K16" s="741">
        <v>1</v>
      </c>
      <c r="L16" s="728">
        <v>1</v>
      </c>
      <c r="M16" s="729">
        <v>70.05992500000005</v>
      </c>
    </row>
    <row r="17" spans="1:13" ht="14.4" customHeight="1" x14ac:dyDescent="0.3">
      <c r="A17" s="724" t="s">
        <v>545</v>
      </c>
      <c r="B17" s="725" t="s">
        <v>1168</v>
      </c>
      <c r="C17" s="725" t="s">
        <v>902</v>
      </c>
      <c r="D17" s="725" t="s">
        <v>903</v>
      </c>
      <c r="E17" s="725" t="s">
        <v>1169</v>
      </c>
      <c r="F17" s="728"/>
      <c r="G17" s="728"/>
      <c r="H17" s="741">
        <v>0</v>
      </c>
      <c r="I17" s="728">
        <v>40</v>
      </c>
      <c r="J17" s="728">
        <v>1389.9899337702791</v>
      </c>
      <c r="K17" s="741">
        <v>1</v>
      </c>
      <c r="L17" s="728">
        <v>40</v>
      </c>
      <c r="M17" s="729">
        <v>1389.9899337702791</v>
      </c>
    </row>
    <row r="18" spans="1:13" ht="14.4" customHeight="1" x14ac:dyDescent="0.3">
      <c r="A18" s="724" t="s">
        <v>545</v>
      </c>
      <c r="B18" s="725" t="s">
        <v>1170</v>
      </c>
      <c r="C18" s="725" t="s">
        <v>923</v>
      </c>
      <c r="D18" s="725" t="s">
        <v>1171</v>
      </c>
      <c r="E18" s="725" t="s">
        <v>1172</v>
      </c>
      <c r="F18" s="728"/>
      <c r="G18" s="728"/>
      <c r="H18" s="741">
        <v>0</v>
      </c>
      <c r="I18" s="728">
        <v>1</v>
      </c>
      <c r="J18" s="728">
        <v>61.53</v>
      </c>
      <c r="K18" s="741">
        <v>1</v>
      </c>
      <c r="L18" s="728">
        <v>1</v>
      </c>
      <c r="M18" s="729">
        <v>61.53</v>
      </c>
    </row>
    <row r="19" spans="1:13" ht="14.4" customHeight="1" x14ac:dyDescent="0.3">
      <c r="A19" s="724" t="s">
        <v>545</v>
      </c>
      <c r="B19" s="725" t="s">
        <v>1173</v>
      </c>
      <c r="C19" s="725" t="s">
        <v>1015</v>
      </c>
      <c r="D19" s="725" t="s">
        <v>1108</v>
      </c>
      <c r="E19" s="725" t="s">
        <v>1174</v>
      </c>
      <c r="F19" s="728"/>
      <c r="G19" s="728"/>
      <c r="H19" s="741">
        <v>0</v>
      </c>
      <c r="I19" s="728">
        <v>44</v>
      </c>
      <c r="J19" s="728">
        <v>5056.9150777335226</v>
      </c>
      <c r="K19" s="741">
        <v>1</v>
      </c>
      <c r="L19" s="728">
        <v>44</v>
      </c>
      <c r="M19" s="729">
        <v>5056.9150777335226</v>
      </c>
    </row>
    <row r="20" spans="1:13" ht="14.4" customHeight="1" x14ac:dyDescent="0.3">
      <c r="A20" s="724" t="s">
        <v>545</v>
      </c>
      <c r="B20" s="725" t="s">
        <v>1175</v>
      </c>
      <c r="C20" s="725" t="s">
        <v>1025</v>
      </c>
      <c r="D20" s="725" t="s">
        <v>1176</v>
      </c>
      <c r="E20" s="725" t="s">
        <v>1177</v>
      </c>
      <c r="F20" s="728"/>
      <c r="G20" s="728"/>
      <c r="H20" s="741">
        <v>0</v>
      </c>
      <c r="I20" s="728">
        <v>3.4</v>
      </c>
      <c r="J20" s="728">
        <v>3242.58</v>
      </c>
      <c r="K20" s="741">
        <v>1</v>
      </c>
      <c r="L20" s="728">
        <v>3.4</v>
      </c>
      <c r="M20" s="729">
        <v>3242.58</v>
      </c>
    </row>
    <row r="21" spans="1:13" ht="14.4" customHeight="1" x14ac:dyDescent="0.3">
      <c r="A21" s="724" t="s">
        <v>545</v>
      </c>
      <c r="B21" s="725" t="s">
        <v>1178</v>
      </c>
      <c r="C21" s="725" t="s">
        <v>1022</v>
      </c>
      <c r="D21" s="725" t="s">
        <v>1179</v>
      </c>
      <c r="E21" s="725" t="s">
        <v>1180</v>
      </c>
      <c r="F21" s="728"/>
      <c r="G21" s="728"/>
      <c r="H21" s="741">
        <v>0</v>
      </c>
      <c r="I21" s="728">
        <v>21</v>
      </c>
      <c r="J21" s="728">
        <v>1178.0999999999997</v>
      </c>
      <c r="K21" s="741">
        <v>1</v>
      </c>
      <c r="L21" s="728">
        <v>21</v>
      </c>
      <c r="M21" s="729">
        <v>1178.0999999999997</v>
      </c>
    </row>
    <row r="22" spans="1:13" ht="14.4" customHeight="1" x14ac:dyDescent="0.3">
      <c r="A22" s="724" t="s">
        <v>545</v>
      </c>
      <c r="B22" s="725" t="s">
        <v>1181</v>
      </c>
      <c r="C22" s="725" t="s">
        <v>1019</v>
      </c>
      <c r="D22" s="725" t="s">
        <v>1182</v>
      </c>
      <c r="E22" s="725" t="s">
        <v>1183</v>
      </c>
      <c r="F22" s="728"/>
      <c r="G22" s="728"/>
      <c r="H22" s="741">
        <v>0</v>
      </c>
      <c r="I22" s="728">
        <v>18</v>
      </c>
      <c r="J22" s="728">
        <v>528.66</v>
      </c>
      <c r="K22" s="741">
        <v>1</v>
      </c>
      <c r="L22" s="728">
        <v>18</v>
      </c>
      <c r="M22" s="729">
        <v>528.66</v>
      </c>
    </row>
    <row r="23" spans="1:13" ht="14.4" customHeight="1" x14ac:dyDescent="0.3">
      <c r="A23" s="724" t="s">
        <v>545</v>
      </c>
      <c r="B23" s="725" t="s">
        <v>1184</v>
      </c>
      <c r="C23" s="725" t="s">
        <v>1033</v>
      </c>
      <c r="D23" s="725" t="s">
        <v>1185</v>
      </c>
      <c r="E23" s="725" t="s">
        <v>1186</v>
      </c>
      <c r="F23" s="728"/>
      <c r="G23" s="728"/>
      <c r="H23" s="741">
        <v>0</v>
      </c>
      <c r="I23" s="728">
        <v>2</v>
      </c>
      <c r="J23" s="728">
        <v>319</v>
      </c>
      <c r="K23" s="741">
        <v>1</v>
      </c>
      <c r="L23" s="728">
        <v>2</v>
      </c>
      <c r="M23" s="729">
        <v>319</v>
      </c>
    </row>
    <row r="24" spans="1:13" ht="14.4" customHeight="1" x14ac:dyDescent="0.3">
      <c r="A24" s="724" t="s">
        <v>545</v>
      </c>
      <c r="B24" s="725" t="s">
        <v>1184</v>
      </c>
      <c r="C24" s="725" t="s">
        <v>1036</v>
      </c>
      <c r="D24" s="725" t="s">
        <v>1185</v>
      </c>
      <c r="E24" s="725" t="s">
        <v>1187</v>
      </c>
      <c r="F24" s="728"/>
      <c r="G24" s="728"/>
      <c r="H24" s="741">
        <v>0</v>
      </c>
      <c r="I24" s="728">
        <v>1</v>
      </c>
      <c r="J24" s="728">
        <v>308</v>
      </c>
      <c r="K24" s="741">
        <v>1</v>
      </c>
      <c r="L24" s="728">
        <v>1</v>
      </c>
      <c r="M24" s="729">
        <v>308</v>
      </c>
    </row>
    <row r="25" spans="1:13" ht="14.4" customHeight="1" x14ac:dyDescent="0.3">
      <c r="A25" s="724" t="s">
        <v>545</v>
      </c>
      <c r="B25" s="725" t="s">
        <v>1188</v>
      </c>
      <c r="C25" s="725" t="s">
        <v>572</v>
      </c>
      <c r="D25" s="725" t="s">
        <v>1189</v>
      </c>
      <c r="E25" s="725" t="s">
        <v>1190</v>
      </c>
      <c r="F25" s="728">
        <v>1</v>
      </c>
      <c r="G25" s="728">
        <v>775.26722483864921</v>
      </c>
      <c r="H25" s="741">
        <v>1</v>
      </c>
      <c r="I25" s="728"/>
      <c r="J25" s="728"/>
      <c r="K25" s="741">
        <v>0</v>
      </c>
      <c r="L25" s="728">
        <v>1</v>
      </c>
      <c r="M25" s="729">
        <v>775.26722483864921</v>
      </c>
    </row>
    <row r="26" spans="1:13" ht="14.4" customHeight="1" x14ac:dyDescent="0.3">
      <c r="A26" s="724" t="s">
        <v>545</v>
      </c>
      <c r="B26" s="725" t="s">
        <v>1191</v>
      </c>
      <c r="C26" s="725" t="s">
        <v>910</v>
      </c>
      <c r="D26" s="725" t="s">
        <v>1192</v>
      </c>
      <c r="E26" s="725" t="s">
        <v>1193</v>
      </c>
      <c r="F26" s="728"/>
      <c r="G26" s="728"/>
      <c r="H26" s="741">
        <v>0</v>
      </c>
      <c r="I26" s="728">
        <v>7</v>
      </c>
      <c r="J26" s="728">
        <v>312.13</v>
      </c>
      <c r="K26" s="741">
        <v>1</v>
      </c>
      <c r="L26" s="728">
        <v>7</v>
      </c>
      <c r="M26" s="729">
        <v>312.13</v>
      </c>
    </row>
    <row r="27" spans="1:13" ht="14.4" customHeight="1" x14ac:dyDescent="0.3">
      <c r="A27" s="724" t="s">
        <v>545</v>
      </c>
      <c r="B27" s="725" t="s">
        <v>1191</v>
      </c>
      <c r="C27" s="725" t="s">
        <v>898</v>
      </c>
      <c r="D27" s="725" t="s">
        <v>1194</v>
      </c>
      <c r="E27" s="725" t="s">
        <v>1195</v>
      </c>
      <c r="F27" s="728"/>
      <c r="G27" s="728"/>
      <c r="H27" s="741">
        <v>0</v>
      </c>
      <c r="I27" s="728">
        <v>4</v>
      </c>
      <c r="J27" s="728">
        <v>227.51998954974499</v>
      </c>
      <c r="K27" s="741">
        <v>1</v>
      </c>
      <c r="L27" s="728">
        <v>4</v>
      </c>
      <c r="M27" s="729">
        <v>227.51998954974499</v>
      </c>
    </row>
    <row r="28" spans="1:13" ht="14.4" customHeight="1" x14ac:dyDescent="0.3">
      <c r="A28" s="724" t="s">
        <v>545</v>
      </c>
      <c r="B28" s="725" t="s">
        <v>1196</v>
      </c>
      <c r="C28" s="725" t="s">
        <v>934</v>
      </c>
      <c r="D28" s="725" t="s">
        <v>1197</v>
      </c>
      <c r="E28" s="725" t="s">
        <v>1198</v>
      </c>
      <c r="F28" s="728"/>
      <c r="G28" s="728"/>
      <c r="H28" s="741">
        <v>0</v>
      </c>
      <c r="I28" s="728">
        <v>4</v>
      </c>
      <c r="J28" s="728">
        <v>1300.6400000000001</v>
      </c>
      <c r="K28" s="741">
        <v>1</v>
      </c>
      <c r="L28" s="728">
        <v>4</v>
      </c>
      <c r="M28" s="729">
        <v>1300.6400000000001</v>
      </c>
    </row>
    <row r="29" spans="1:13" ht="14.4" customHeight="1" x14ac:dyDescent="0.3">
      <c r="A29" s="724" t="s">
        <v>545</v>
      </c>
      <c r="B29" s="725" t="s">
        <v>1199</v>
      </c>
      <c r="C29" s="725" t="s">
        <v>564</v>
      </c>
      <c r="D29" s="725" t="s">
        <v>565</v>
      </c>
      <c r="E29" s="725" t="s">
        <v>1200</v>
      </c>
      <c r="F29" s="728"/>
      <c r="G29" s="728"/>
      <c r="H29" s="741">
        <v>0</v>
      </c>
      <c r="I29" s="728">
        <v>1</v>
      </c>
      <c r="J29" s="728">
        <v>46.989999999999995</v>
      </c>
      <c r="K29" s="741">
        <v>1</v>
      </c>
      <c r="L29" s="728">
        <v>1</v>
      </c>
      <c r="M29" s="729">
        <v>46.989999999999995</v>
      </c>
    </row>
    <row r="30" spans="1:13" ht="14.4" customHeight="1" x14ac:dyDescent="0.3">
      <c r="A30" s="724" t="s">
        <v>545</v>
      </c>
      <c r="B30" s="725" t="s">
        <v>1201</v>
      </c>
      <c r="C30" s="725" t="s">
        <v>950</v>
      </c>
      <c r="D30" s="725" t="s">
        <v>951</v>
      </c>
      <c r="E30" s="725" t="s">
        <v>1202</v>
      </c>
      <c r="F30" s="728"/>
      <c r="G30" s="728"/>
      <c r="H30" s="741">
        <v>0</v>
      </c>
      <c r="I30" s="728">
        <v>1</v>
      </c>
      <c r="J30" s="728">
        <v>45.750000000000007</v>
      </c>
      <c r="K30" s="741">
        <v>1</v>
      </c>
      <c r="L30" s="728">
        <v>1</v>
      </c>
      <c r="M30" s="729">
        <v>45.750000000000007</v>
      </c>
    </row>
    <row r="31" spans="1:13" ht="14.4" customHeight="1" x14ac:dyDescent="0.3">
      <c r="A31" s="724" t="s">
        <v>545</v>
      </c>
      <c r="B31" s="725" t="s">
        <v>1203</v>
      </c>
      <c r="C31" s="725" t="s">
        <v>568</v>
      </c>
      <c r="D31" s="725" t="s">
        <v>1204</v>
      </c>
      <c r="E31" s="725" t="s">
        <v>1205</v>
      </c>
      <c r="F31" s="728">
        <v>1</v>
      </c>
      <c r="G31" s="728">
        <v>293.65999999999991</v>
      </c>
      <c r="H31" s="741">
        <v>1</v>
      </c>
      <c r="I31" s="728"/>
      <c r="J31" s="728"/>
      <c r="K31" s="741">
        <v>0</v>
      </c>
      <c r="L31" s="728">
        <v>1</v>
      </c>
      <c r="M31" s="729">
        <v>293.65999999999991</v>
      </c>
    </row>
    <row r="32" spans="1:13" ht="14.4" customHeight="1" x14ac:dyDescent="0.3">
      <c r="A32" s="724" t="s">
        <v>545</v>
      </c>
      <c r="B32" s="725" t="s">
        <v>1206</v>
      </c>
      <c r="C32" s="725" t="s">
        <v>958</v>
      </c>
      <c r="D32" s="725" t="s">
        <v>959</v>
      </c>
      <c r="E32" s="725" t="s">
        <v>1207</v>
      </c>
      <c r="F32" s="728"/>
      <c r="G32" s="728"/>
      <c r="H32" s="741">
        <v>0</v>
      </c>
      <c r="I32" s="728">
        <v>2</v>
      </c>
      <c r="J32" s="728">
        <v>397.77999999999992</v>
      </c>
      <c r="K32" s="741">
        <v>1</v>
      </c>
      <c r="L32" s="728">
        <v>2</v>
      </c>
      <c r="M32" s="729">
        <v>397.77999999999992</v>
      </c>
    </row>
    <row r="33" spans="1:13" ht="14.4" customHeight="1" x14ac:dyDescent="0.3">
      <c r="A33" s="724" t="s">
        <v>545</v>
      </c>
      <c r="B33" s="725" t="s">
        <v>1206</v>
      </c>
      <c r="C33" s="725" t="s">
        <v>961</v>
      </c>
      <c r="D33" s="725" t="s">
        <v>962</v>
      </c>
      <c r="E33" s="725" t="s">
        <v>963</v>
      </c>
      <c r="F33" s="728"/>
      <c r="G33" s="728"/>
      <c r="H33" s="741">
        <v>0</v>
      </c>
      <c r="I33" s="728">
        <v>30</v>
      </c>
      <c r="J33" s="728">
        <v>8355.5999999999985</v>
      </c>
      <c r="K33" s="741">
        <v>1</v>
      </c>
      <c r="L33" s="728">
        <v>30</v>
      </c>
      <c r="M33" s="729">
        <v>8355.5999999999985</v>
      </c>
    </row>
    <row r="34" spans="1:13" ht="14.4" customHeight="1" x14ac:dyDescent="0.3">
      <c r="A34" s="724" t="s">
        <v>545</v>
      </c>
      <c r="B34" s="725" t="s">
        <v>1206</v>
      </c>
      <c r="C34" s="725" t="s">
        <v>954</v>
      </c>
      <c r="D34" s="725" t="s">
        <v>955</v>
      </c>
      <c r="E34" s="725" t="s">
        <v>956</v>
      </c>
      <c r="F34" s="728"/>
      <c r="G34" s="728"/>
      <c r="H34" s="741">
        <v>0</v>
      </c>
      <c r="I34" s="728">
        <v>1</v>
      </c>
      <c r="J34" s="728">
        <v>148.96</v>
      </c>
      <c r="K34" s="741">
        <v>1</v>
      </c>
      <c r="L34" s="728">
        <v>1</v>
      </c>
      <c r="M34" s="729">
        <v>148.96</v>
      </c>
    </row>
    <row r="35" spans="1:13" ht="14.4" customHeight="1" x14ac:dyDescent="0.3">
      <c r="A35" s="724" t="s">
        <v>545</v>
      </c>
      <c r="B35" s="725" t="s">
        <v>1206</v>
      </c>
      <c r="C35" s="725" t="s">
        <v>964</v>
      </c>
      <c r="D35" s="725" t="s">
        <v>1208</v>
      </c>
      <c r="E35" s="725" t="s">
        <v>966</v>
      </c>
      <c r="F35" s="728"/>
      <c r="G35" s="728"/>
      <c r="H35" s="741">
        <v>0</v>
      </c>
      <c r="I35" s="728">
        <v>6</v>
      </c>
      <c r="J35" s="728">
        <v>1075.56</v>
      </c>
      <c r="K35" s="741">
        <v>1</v>
      </c>
      <c r="L35" s="728">
        <v>6</v>
      </c>
      <c r="M35" s="729">
        <v>1075.56</v>
      </c>
    </row>
    <row r="36" spans="1:13" ht="14.4" customHeight="1" x14ac:dyDescent="0.3">
      <c r="A36" s="724" t="s">
        <v>545</v>
      </c>
      <c r="B36" s="725" t="s">
        <v>1206</v>
      </c>
      <c r="C36" s="725" t="s">
        <v>967</v>
      </c>
      <c r="D36" s="725" t="s">
        <v>968</v>
      </c>
      <c r="E36" s="725" t="s">
        <v>956</v>
      </c>
      <c r="F36" s="728"/>
      <c r="G36" s="728"/>
      <c r="H36" s="741">
        <v>0</v>
      </c>
      <c r="I36" s="728">
        <v>6</v>
      </c>
      <c r="J36" s="728">
        <v>813.59999999999991</v>
      </c>
      <c r="K36" s="741">
        <v>1</v>
      </c>
      <c r="L36" s="728">
        <v>6</v>
      </c>
      <c r="M36" s="729">
        <v>813.59999999999991</v>
      </c>
    </row>
    <row r="37" spans="1:13" ht="14.4" customHeight="1" x14ac:dyDescent="0.3">
      <c r="A37" s="724" t="s">
        <v>550</v>
      </c>
      <c r="B37" s="725" t="s">
        <v>1168</v>
      </c>
      <c r="C37" s="725" t="s">
        <v>1072</v>
      </c>
      <c r="D37" s="725" t="s">
        <v>1073</v>
      </c>
      <c r="E37" s="725" t="s">
        <v>1209</v>
      </c>
      <c r="F37" s="728"/>
      <c r="G37" s="728"/>
      <c r="H37" s="741">
        <v>0</v>
      </c>
      <c r="I37" s="728">
        <v>18</v>
      </c>
      <c r="J37" s="728">
        <v>674.81999999999994</v>
      </c>
      <c r="K37" s="741">
        <v>1</v>
      </c>
      <c r="L37" s="728">
        <v>18</v>
      </c>
      <c r="M37" s="729">
        <v>674.81999999999994</v>
      </c>
    </row>
    <row r="38" spans="1:13" ht="14.4" customHeight="1" x14ac:dyDescent="0.3">
      <c r="A38" s="724" t="s">
        <v>559</v>
      </c>
      <c r="B38" s="725" t="s">
        <v>1173</v>
      </c>
      <c r="C38" s="725" t="s">
        <v>1111</v>
      </c>
      <c r="D38" s="725" t="s">
        <v>1210</v>
      </c>
      <c r="E38" s="725" t="s">
        <v>1211</v>
      </c>
      <c r="F38" s="728"/>
      <c r="G38" s="728"/>
      <c r="H38" s="741">
        <v>0</v>
      </c>
      <c r="I38" s="728">
        <v>3</v>
      </c>
      <c r="J38" s="728">
        <v>333.95999999999992</v>
      </c>
      <c r="K38" s="741">
        <v>1</v>
      </c>
      <c r="L38" s="728">
        <v>3</v>
      </c>
      <c r="M38" s="729">
        <v>333.95999999999992</v>
      </c>
    </row>
    <row r="39" spans="1:13" ht="14.4" customHeight="1" thickBot="1" x14ac:dyDescent="0.35">
      <c r="A39" s="730" t="s">
        <v>556</v>
      </c>
      <c r="B39" s="731" t="s">
        <v>1173</v>
      </c>
      <c r="C39" s="731" t="s">
        <v>1107</v>
      </c>
      <c r="D39" s="731" t="s">
        <v>1108</v>
      </c>
      <c r="E39" s="731" t="s">
        <v>1212</v>
      </c>
      <c r="F39" s="734"/>
      <c r="G39" s="734"/>
      <c r="H39" s="742">
        <v>0</v>
      </c>
      <c r="I39" s="734">
        <v>2</v>
      </c>
      <c r="J39" s="734">
        <v>335.12656336909021</v>
      </c>
      <c r="K39" s="742">
        <v>1</v>
      </c>
      <c r="L39" s="734">
        <v>2</v>
      </c>
      <c r="M39" s="735">
        <v>335.12656336909021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5" t="s">
        <v>254</v>
      </c>
      <c r="B1" s="565"/>
      <c r="C1" s="565"/>
      <c r="D1" s="565"/>
      <c r="E1" s="565"/>
      <c r="F1" s="527"/>
      <c r="G1" s="527"/>
      <c r="H1" s="527"/>
      <c r="I1" s="527"/>
      <c r="J1" s="558"/>
      <c r="K1" s="558"/>
      <c r="L1" s="558"/>
      <c r="M1" s="558"/>
      <c r="N1" s="558"/>
      <c r="O1" s="558"/>
      <c r="P1" s="558"/>
      <c r="Q1" s="558"/>
    </row>
    <row r="2" spans="1:17" ht="14.4" customHeight="1" thickBot="1" x14ac:dyDescent="0.35">
      <c r="A2" s="374" t="s">
        <v>320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502</v>
      </c>
      <c r="C3" s="437">
        <f>SUM(C6:C1048576)</f>
        <v>104</v>
      </c>
      <c r="D3" s="437">
        <f>SUM(D6:D1048576)</f>
        <v>88</v>
      </c>
      <c r="E3" s="438">
        <f>SUM(E6:E1048576)</f>
        <v>0</v>
      </c>
      <c r="F3" s="435">
        <f>IF(SUM($B3:$E3)=0,"",B3/SUM($B3:$E3))</f>
        <v>0.72334293948126804</v>
      </c>
      <c r="G3" s="433">
        <f t="shared" ref="G3:I3" si="0">IF(SUM($B3:$E3)=0,"",C3/SUM($B3:$E3))</f>
        <v>0.14985590778097982</v>
      </c>
      <c r="H3" s="433">
        <f t="shared" si="0"/>
        <v>0.12680115273775217</v>
      </c>
      <c r="I3" s="434">
        <f t="shared" si="0"/>
        <v>0</v>
      </c>
      <c r="J3" s="437">
        <f>SUM(J6:J1048576)</f>
        <v>173</v>
      </c>
      <c r="K3" s="437">
        <f>SUM(K6:K1048576)</f>
        <v>54</v>
      </c>
      <c r="L3" s="437">
        <f>SUM(L6:L1048576)</f>
        <v>88</v>
      </c>
      <c r="M3" s="438">
        <f>SUM(M6:M1048576)</f>
        <v>0</v>
      </c>
      <c r="N3" s="435">
        <f>IF(SUM($J3:$M3)=0,"",J3/SUM($J3:$M3))</f>
        <v>0.54920634920634925</v>
      </c>
      <c r="O3" s="433">
        <f t="shared" ref="O3:Q3" si="1">IF(SUM($J3:$M3)=0,"",K3/SUM($J3:$M3))</f>
        <v>0.17142857142857143</v>
      </c>
      <c r="P3" s="433">
        <f t="shared" si="1"/>
        <v>0.27936507936507937</v>
      </c>
      <c r="Q3" s="434">
        <f t="shared" si="1"/>
        <v>0</v>
      </c>
    </row>
    <row r="4" spans="1:17" ht="14.4" customHeight="1" thickBot="1" x14ac:dyDescent="0.35">
      <c r="A4" s="431"/>
      <c r="B4" s="578" t="s">
        <v>256</v>
      </c>
      <c r="C4" s="579"/>
      <c r="D4" s="579"/>
      <c r="E4" s="580"/>
      <c r="F4" s="575" t="s">
        <v>261</v>
      </c>
      <c r="G4" s="576"/>
      <c r="H4" s="576"/>
      <c r="I4" s="577"/>
      <c r="J4" s="578" t="s">
        <v>262</v>
      </c>
      <c r="K4" s="579"/>
      <c r="L4" s="579"/>
      <c r="M4" s="580"/>
      <c r="N4" s="575" t="s">
        <v>263</v>
      </c>
      <c r="O4" s="576"/>
      <c r="P4" s="576"/>
      <c r="Q4" s="577"/>
    </row>
    <row r="5" spans="1:17" ht="14.4" customHeight="1" thickBot="1" x14ac:dyDescent="0.35">
      <c r="A5" s="757" t="s">
        <v>255</v>
      </c>
      <c r="B5" s="758" t="s">
        <v>257</v>
      </c>
      <c r="C5" s="758" t="s">
        <v>258</v>
      </c>
      <c r="D5" s="758" t="s">
        <v>259</v>
      </c>
      <c r="E5" s="759" t="s">
        <v>260</v>
      </c>
      <c r="F5" s="760" t="s">
        <v>257</v>
      </c>
      <c r="G5" s="761" t="s">
        <v>258</v>
      </c>
      <c r="H5" s="761" t="s">
        <v>259</v>
      </c>
      <c r="I5" s="762" t="s">
        <v>260</v>
      </c>
      <c r="J5" s="758" t="s">
        <v>257</v>
      </c>
      <c r="K5" s="758" t="s">
        <v>258</v>
      </c>
      <c r="L5" s="758" t="s">
        <v>259</v>
      </c>
      <c r="M5" s="759" t="s">
        <v>260</v>
      </c>
      <c r="N5" s="760" t="s">
        <v>257</v>
      </c>
      <c r="O5" s="761" t="s">
        <v>258</v>
      </c>
      <c r="P5" s="761" t="s">
        <v>259</v>
      </c>
      <c r="Q5" s="762" t="s">
        <v>260</v>
      </c>
    </row>
    <row r="6" spans="1:17" ht="14.4" customHeight="1" x14ac:dyDescent="0.3">
      <c r="A6" s="766" t="s">
        <v>1214</v>
      </c>
      <c r="B6" s="772"/>
      <c r="C6" s="722"/>
      <c r="D6" s="722"/>
      <c r="E6" s="723"/>
      <c r="F6" s="769"/>
      <c r="G6" s="740"/>
      <c r="H6" s="740"/>
      <c r="I6" s="775"/>
      <c r="J6" s="772"/>
      <c r="K6" s="722"/>
      <c r="L6" s="722"/>
      <c r="M6" s="723"/>
      <c r="N6" s="769"/>
      <c r="O6" s="740"/>
      <c r="P6" s="740"/>
      <c r="Q6" s="763"/>
    </row>
    <row r="7" spans="1:17" ht="14.4" customHeight="1" x14ac:dyDescent="0.3">
      <c r="A7" s="767" t="s">
        <v>1215</v>
      </c>
      <c r="B7" s="773">
        <v>203</v>
      </c>
      <c r="C7" s="728">
        <v>104</v>
      </c>
      <c r="D7" s="728">
        <v>88</v>
      </c>
      <c r="E7" s="729"/>
      <c r="F7" s="770">
        <v>0.51392405063291136</v>
      </c>
      <c r="G7" s="741">
        <v>0.26329113924050634</v>
      </c>
      <c r="H7" s="741">
        <v>0.22278481012658227</v>
      </c>
      <c r="I7" s="776">
        <v>0</v>
      </c>
      <c r="J7" s="773">
        <v>51</v>
      </c>
      <c r="K7" s="728">
        <v>54</v>
      </c>
      <c r="L7" s="728">
        <v>88</v>
      </c>
      <c r="M7" s="729"/>
      <c r="N7" s="770">
        <v>0.26424870466321243</v>
      </c>
      <c r="O7" s="741">
        <v>0.27979274611398963</v>
      </c>
      <c r="P7" s="741">
        <v>0.45595854922279794</v>
      </c>
      <c r="Q7" s="764">
        <v>0</v>
      </c>
    </row>
    <row r="8" spans="1:17" ht="14.4" customHeight="1" x14ac:dyDescent="0.3">
      <c r="A8" s="767" t="s">
        <v>1216</v>
      </c>
      <c r="B8" s="773">
        <v>100</v>
      </c>
      <c r="C8" s="728"/>
      <c r="D8" s="728"/>
      <c r="E8" s="729"/>
      <c r="F8" s="770">
        <v>1</v>
      </c>
      <c r="G8" s="741">
        <v>0</v>
      </c>
      <c r="H8" s="741">
        <v>0</v>
      </c>
      <c r="I8" s="776">
        <v>0</v>
      </c>
      <c r="J8" s="773">
        <v>35</v>
      </c>
      <c r="K8" s="728"/>
      <c r="L8" s="728"/>
      <c r="M8" s="729"/>
      <c r="N8" s="770">
        <v>1</v>
      </c>
      <c r="O8" s="741">
        <v>0</v>
      </c>
      <c r="P8" s="741">
        <v>0</v>
      </c>
      <c r="Q8" s="764">
        <v>0</v>
      </c>
    </row>
    <row r="9" spans="1:17" ht="14.4" customHeight="1" x14ac:dyDescent="0.3">
      <c r="A9" s="767" t="s">
        <v>1217</v>
      </c>
      <c r="B9" s="773">
        <v>62</v>
      </c>
      <c r="C9" s="728"/>
      <c r="D9" s="728"/>
      <c r="E9" s="729"/>
      <c r="F9" s="770">
        <v>1</v>
      </c>
      <c r="G9" s="741">
        <v>0</v>
      </c>
      <c r="H9" s="741">
        <v>0</v>
      </c>
      <c r="I9" s="776">
        <v>0</v>
      </c>
      <c r="J9" s="773">
        <v>28</v>
      </c>
      <c r="K9" s="728"/>
      <c r="L9" s="728"/>
      <c r="M9" s="729"/>
      <c r="N9" s="770">
        <v>1</v>
      </c>
      <c r="O9" s="741">
        <v>0</v>
      </c>
      <c r="P9" s="741">
        <v>0</v>
      </c>
      <c r="Q9" s="764">
        <v>0</v>
      </c>
    </row>
    <row r="10" spans="1:17" ht="14.4" customHeight="1" x14ac:dyDescent="0.3">
      <c r="A10" s="767" t="s">
        <v>1218</v>
      </c>
      <c r="B10" s="773">
        <v>37</v>
      </c>
      <c r="C10" s="728"/>
      <c r="D10" s="728"/>
      <c r="E10" s="729"/>
      <c r="F10" s="770">
        <v>1</v>
      </c>
      <c r="G10" s="741">
        <v>0</v>
      </c>
      <c r="H10" s="741">
        <v>0</v>
      </c>
      <c r="I10" s="776">
        <v>0</v>
      </c>
      <c r="J10" s="773">
        <v>19</v>
      </c>
      <c r="K10" s="728"/>
      <c r="L10" s="728"/>
      <c r="M10" s="729"/>
      <c r="N10" s="770">
        <v>1</v>
      </c>
      <c r="O10" s="741">
        <v>0</v>
      </c>
      <c r="P10" s="741">
        <v>0</v>
      </c>
      <c r="Q10" s="764">
        <v>0</v>
      </c>
    </row>
    <row r="11" spans="1:17" ht="14.4" customHeight="1" thickBot="1" x14ac:dyDescent="0.35">
      <c r="A11" s="768" t="s">
        <v>1219</v>
      </c>
      <c r="B11" s="774">
        <v>100</v>
      </c>
      <c r="C11" s="734"/>
      <c r="D11" s="734"/>
      <c r="E11" s="735"/>
      <c r="F11" s="771">
        <v>1</v>
      </c>
      <c r="G11" s="742">
        <v>0</v>
      </c>
      <c r="H11" s="742">
        <v>0</v>
      </c>
      <c r="I11" s="777">
        <v>0</v>
      </c>
      <c r="J11" s="774">
        <v>40</v>
      </c>
      <c r="K11" s="734"/>
      <c r="L11" s="734"/>
      <c r="M11" s="735"/>
      <c r="N11" s="771">
        <v>1</v>
      </c>
      <c r="O11" s="742">
        <v>0</v>
      </c>
      <c r="P11" s="742">
        <v>0</v>
      </c>
      <c r="Q11" s="7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5" t="s">
        <v>177</v>
      </c>
      <c r="B1" s="565"/>
      <c r="C1" s="565"/>
      <c r="D1" s="565"/>
      <c r="E1" s="565"/>
      <c r="F1" s="565"/>
      <c r="G1" s="565"/>
      <c r="H1" s="565"/>
      <c r="I1" s="527"/>
      <c r="J1" s="527"/>
      <c r="K1" s="527"/>
      <c r="L1" s="527"/>
    </row>
    <row r="2" spans="1:14" ht="14.4" customHeight="1" thickBot="1" x14ac:dyDescent="0.35">
      <c r="A2" s="374" t="s">
        <v>320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2" t="s">
        <v>15</v>
      </c>
      <c r="D3" s="581"/>
      <c r="E3" s="581" t="s">
        <v>16</v>
      </c>
      <c r="F3" s="581"/>
      <c r="G3" s="581"/>
      <c r="H3" s="581"/>
      <c r="I3" s="581" t="s">
        <v>190</v>
      </c>
      <c r="J3" s="581"/>
      <c r="K3" s="581"/>
      <c r="L3" s="583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08">
        <v>25</v>
      </c>
      <c r="B5" s="709" t="s">
        <v>1114</v>
      </c>
      <c r="C5" s="712">
        <v>160164.80000000013</v>
      </c>
      <c r="D5" s="712">
        <v>1007</v>
      </c>
      <c r="E5" s="712">
        <v>65584.560000000041</v>
      </c>
      <c r="F5" s="778">
        <v>0.4094817338141713</v>
      </c>
      <c r="G5" s="712">
        <v>355</v>
      </c>
      <c r="H5" s="778">
        <v>0.35253227408143001</v>
      </c>
      <c r="I5" s="712">
        <v>94580.240000000093</v>
      </c>
      <c r="J5" s="778">
        <v>0.5905182661858287</v>
      </c>
      <c r="K5" s="712">
        <v>652</v>
      </c>
      <c r="L5" s="778">
        <v>0.64746772591857005</v>
      </c>
      <c r="M5" s="712" t="s">
        <v>74</v>
      </c>
      <c r="N5" s="270"/>
    </row>
    <row r="6" spans="1:14" ht="14.4" customHeight="1" x14ac:dyDescent="0.3">
      <c r="A6" s="708">
        <v>25</v>
      </c>
      <c r="B6" s="709" t="s">
        <v>1220</v>
      </c>
      <c r="C6" s="712">
        <v>160164.80000000013</v>
      </c>
      <c r="D6" s="712">
        <v>1003</v>
      </c>
      <c r="E6" s="712">
        <v>65584.560000000041</v>
      </c>
      <c r="F6" s="778">
        <v>0.4094817338141713</v>
      </c>
      <c r="G6" s="712">
        <v>353</v>
      </c>
      <c r="H6" s="778">
        <v>0.35194416749750745</v>
      </c>
      <c r="I6" s="712">
        <v>94580.240000000093</v>
      </c>
      <c r="J6" s="778">
        <v>0.5905182661858287</v>
      </c>
      <c r="K6" s="712">
        <v>650</v>
      </c>
      <c r="L6" s="778">
        <v>0.64805583250249255</v>
      </c>
      <c r="M6" s="712" t="s">
        <v>1</v>
      </c>
      <c r="N6" s="270"/>
    </row>
    <row r="7" spans="1:14" ht="14.4" customHeight="1" x14ac:dyDescent="0.3">
      <c r="A7" s="708">
        <v>25</v>
      </c>
      <c r="B7" s="709" t="s">
        <v>1221</v>
      </c>
      <c r="C7" s="712">
        <v>0</v>
      </c>
      <c r="D7" s="712">
        <v>4</v>
      </c>
      <c r="E7" s="712">
        <v>0</v>
      </c>
      <c r="F7" s="778" t="s">
        <v>542</v>
      </c>
      <c r="G7" s="712">
        <v>2</v>
      </c>
      <c r="H7" s="778">
        <v>0.5</v>
      </c>
      <c r="I7" s="712">
        <v>0</v>
      </c>
      <c r="J7" s="778" t="s">
        <v>542</v>
      </c>
      <c r="K7" s="712">
        <v>2</v>
      </c>
      <c r="L7" s="778">
        <v>0.5</v>
      </c>
      <c r="M7" s="712" t="s">
        <v>1</v>
      </c>
      <c r="N7" s="270"/>
    </row>
    <row r="8" spans="1:14" ht="14.4" customHeight="1" x14ac:dyDescent="0.3">
      <c r="A8" s="708" t="s">
        <v>540</v>
      </c>
      <c r="B8" s="709" t="s">
        <v>3</v>
      </c>
      <c r="C8" s="712">
        <v>160164.80000000013</v>
      </c>
      <c r="D8" s="712">
        <v>1007</v>
      </c>
      <c r="E8" s="712">
        <v>65584.560000000041</v>
      </c>
      <c r="F8" s="778">
        <v>0.4094817338141713</v>
      </c>
      <c r="G8" s="712">
        <v>355</v>
      </c>
      <c r="H8" s="778">
        <v>0.35253227408143001</v>
      </c>
      <c r="I8" s="712">
        <v>94580.240000000093</v>
      </c>
      <c r="J8" s="778">
        <v>0.5905182661858287</v>
      </c>
      <c r="K8" s="712">
        <v>652</v>
      </c>
      <c r="L8" s="778">
        <v>0.64746772591857005</v>
      </c>
      <c r="M8" s="712" t="s">
        <v>544</v>
      </c>
      <c r="N8" s="270"/>
    </row>
    <row r="10" spans="1:14" ht="14.4" customHeight="1" x14ac:dyDescent="0.3">
      <c r="A10" s="708">
        <v>25</v>
      </c>
      <c r="B10" s="709" t="s">
        <v>1114</v>
      </c>
      <c r="C10" s="712" t="s">
        <v>542</v>
      </c>
      <c r="D10" s="712" t="s">
        <v>542</v>
      </c>
      <c r="E10" s="712" t="s">
        <v>542</v>
      </c>
      <c r="F10" s="778" t="s">
        <v>542</v>
      </c>
      <c r="G10" s="712" t="s">
        <v>542</v>
      </c>
      <c r="H10" s="778" t="s">
        <v>542</v>
      </c>
      <c r="I10" s="712" t="s">
        <v>542</v>
      </c>
      <c r="J10" s="778" t="s">
        <v>542</v>
      </c>
      <c r="K10" s="712" t="s">
        <v>542</v>
      </c>
      <c r="L10" s="778" t="s">
        <v>542</v>
      </c>
      <c r="M10" s="712" t="s">
        <v>74</v>
      </c>
      <c r="N10" s="270"/>
    </row>
    <row r="11" spans="1:14" ht="14.4" customHeight="1" x14ac:dyDescent="0.3">
      <c r="A11" s="708" t="s">
        <v>1222</v>
      </c>
      <c r="B11" s="709" t="s">
        <v>1220</v>
      </c>
      <c r="C11" s="712">
        <v>25957.110000000008</v>
      </c>
      <c r="D11" s="712">
        <v>155</v>
      </c>
      <c r="E11" s="712">
        <v>11619.870000000003</v>
      </c>
      <c r="F11" s="778">
        <v>0.44765653803524347</v>
      </c>
      <c r="G11" s="712">
        <v>66</v>
      </c>
      <c r="H11" s="778">
        <v>0.4258064516129032</v>
      </c>
      <c r="I11" s="712">
        <v>14337.240000000003</v>
      </c>
      <c r="J11" s="778">
        <v>0.55234346196475648</v>
      </c>
      <c r="K11" s="712">
        <v>89</v>
      </c>
      <c r="L11" s="778">
        <v>0.5741935483870968</v>
      </c>
      <c r="M11" s="712" t="s">
        <v>1</v>
      </c>
      <c r="N11" s="270"/>
    </row>
    <row r="12" spans="1:14" ht="14.4" customHeight="1" x14ac:dyDescent="0.3">
      <c r="A12" s="708" t="s">
        <v>1222</v>
      </c>
      <c r="B12" s="709" t="s">
        <v>1223</v>
      </c>
      <c r="C12" s="712">
        <v>25957.110000000008</v>
      </c>
      <c r="D12" s="712">
        <v>155</v>
      </c>
      <c r="E12" s="712">
        <v>11619.870000000003</v>
      </c>
      <c r="F12" s="778">
        <v>0.44765653803524347</v>
      </c>
      <c r="G12" s="712">
        <v>66</v>
      </c>
      <c r="H12" s="778">
        <v>0.4258064516129032</v>
      </c>
      <c r="I12" s="712">
        <v>14337.240000000003</v>
      </c>
      <c r="J12" s="778">
        <v>0.55234346196475648</v>
      </c>
      <c r="K12" s="712">
        <v>89</v>
      </c>
      <c r="L12" s="778">
        <v>0.5741935483870968</v>
      </c>
      <c r="M12" s="712" t="s">
        <v>548</v>
      </c>
      <c r="N12" s="270"/>
    </row>
    <row r="13" spans="1:14" ht="14.4" customHeight="1" x14ac:dyDescent="0.3">
      <c r="A13" s="708" t="s">
        <v>542</v>
      </c>
      <c r="B13" s="709" t="s">
        <v>542</v>
      </c>
      <c r="C13" s="712" t="s">
        <v>542</v>
      </c>
      <c r="D13" s="712" t="s">
        <v>542</v>
      </c>
      <c r="E13" s="712" t="s">
        <v>542</v>
      </c>
      <c r="F13" s="778" t="s">
        <v>542</v>
      </c>
      <c r="G13" s="712" t="s">
        <v>542</v>
      </c>
      <c r="H13" s="778" t="s">
        <v>542</v>
      </c>
      <c r="I13" s="712" t="s">
        <v>542</v>
      </c>
      <c r="J13" s="778" t="s">
        <v>542</v>
      </c>
      <c r="K13" s="712" t="s">
        <v>542</v>
      </c>
      <c r="L13" s="778" t="s">
        <v>542</v>
      </c>
      <c r="M13" s="712" t="s">
        <v>549</v>
      </c>
      <c r="N13" s="270"/>
    </row>
    <row r="14" spans="1:14" ht="14.4" customHeight="1" x14ac:dyDescent="0.3">
      <c r="A14" s="708" t="s">
        <v>1224</v>
      </c>
      <c r="B14" s="709" t="s">
        <v>1220</v>
      </c>
      <c r="C14" s="712">
        <v>86612.72000000003</v>
      </c>
      <c r="D14" s="712">
        <v>520</v>
      </c>
      <c r="E14" s="712">
        <v>44315.810000000019</v>
      </c>
      <c r="F14" s="778">
        <v>0.51165475463650145</v>
      </c>
      <c r="G14" s="712">
        <v>226</v>
      </c>
      <c r="H14" s="778">
        <v>0.43461538461538463</v>
      </c>
      <c r="I14" s="712">
        <v>42296.910000000011</v>
      </c>
      <c r="J14" s="778">
        <v>0.48834524536349855</v>
      </c>
      <c r="K14" s="712">
        <v>294</v>
      </c>
      <c r="L14" s="778">
        <v>0.56538461538461537</v>
      </c>
      <c r="M14" s="712" t="s">
        <v>1</v>
      </c>
      <c r="N14" s="270"/>
    </row>
    <row r="15" spans="1:14" ht="14.4" customHeight="1" x14ac:dyDescent="0.3">
      <c r="A15" s="708" t="s">
        <v>1224</v>
      </c>
      <c r="B15" s="709" t="s">
        <v>1221</v>
      </c>
      <c r="C15" s="712">
        <v>0</v>
      </c>
      <c r="D15" s="712">
        <v>4</v>
      </c>
      <c r="E15" s="712">
        <v>0</v>
      </c>
      <c r="F15" s="778" t="s">
        <v>542</v>
      </c>
      <c r="G15" s="712">
        <v>2</v>
      </c>
      <c r="H15" s="778">
        <v>0.5</v>
      </c>
      <c r="I15" s="712">
        <v>0</v>
      </c>
      <c r="J15" s="778" t="s">
        <v>542</v>
      </c>
      <c r="K15" s="712">
        <v>2</v>
      </c>
      <c r="L15" s="778">
        <v>0.5</v>
      </c>
      <c r="M15" s="712" t="s">
        <v>1</v>
      </c>
      <c r="N15" s="270"/>
    </row>
    <row r="16" spans="1:14" ht="14.4" customHeight="1" x14ac:dyDescent="0.3">
      <c r="A16" s="708" t="s">
        <v>1224</v>
      </c>
      <c r="B16" s="709" t="s">
        <v>1225</v>
      </c>
      <c r="C16" s="712">
        <v>86612.72000000003</v>
      </c>
      <c r="D16" s="712">
        <v>524</v>
      </c>
      <c r="E16" s="712">
        <v>44315.810000000019</v>
      </c>
      <c r="F16" s="778">
        <v>0.51165475463650145</v>
      </c>
      <c r="G16" s="712">
        <v>228</v>
      </c>
      <c r="H16" s="778">
        <v>0.4351145038167939</v>
      </c>
      <c r="I16" s="712">
        <v>42296.910000000011</v>
      </c>
      <c r="J16" s="778">
        <v>0.48834524536349855</v>
      </c>
      <c r="K16" s="712">
        <v>296</v>
      </c>
      <c r="L16" s="778">
        <v>0.56488549618320616</v>
      </c>
      <c r="M16" s="712" t="s">
        <v>548</v>
      </c>
      <c r="N16" s="270"/>
    </row>
    <row r="17" spans="1:14" ht="14.4" customHeight="1" x14ac:dyDescent="0.3">
      <c r="A17" s="708" t="s">
        <v>542</v>
      </c>
      <c r="B17" s="709" t="s">
        <v>542</v>
      </c>
      <c r="C17" s="712" t="s">
        <v>542</v>
      </c>
      <c r="D17" s="712" t="s">
        <v>542</v>
      </c>
      <c r="E17" s="712" t="s">
        <v>542</v>
      </c>
      <c r="F17" s="778" t="s">
        <v>542</v>
      </c>
      <c r="G17" s="712" t="s">
        <v>542</v>
      </c>
      <c r="H17" s="778" t="s">
        <v>542</v>
      </c>
      <c r="I17" s="712" t="s">
        <v>542</v>
      </c>
      <c r="J17" s="778" t="s">
        <v>542</v>
      </c>
      <c r="K17" s="712" t="s">
        <v>542</v>
      </c>
      <c r="L17" s="778" t="s">
        <v>542</v>
      </c>
      <c r="M17" s="712" t="s">
        <v>549</v>
      </c>
      <c r="N17" s="270"/>
    </row>
    <row r="18" spans="1:14" ht="14.4" customHeight="1" x14ac:dyDescent="0.3">
      <c r="A18" s="708" t="s">
        <v>1226</v>
      </c>
      <c r="B18" s="709" t="s">
        <v>1220</v>
      </c>
      <c r="C18" s="712">
        <v>13247.37</v>
      </c>
      <c r="D18" s="712">
        <v>90</v>
      </c>
      <c r="E18" s="712">
        <v>6196.6499999999987</v>
      </c>
      <c r="F18" s="778">
        <v>0.46776454496250941</v>
      </c>
      <c r="G18" s="712">
        <v>41</v>
      </c>
      <c r="H18" s="778">
        <v>0.45555555555555555</v>
      </c>
      <c r="I18" s="712">
        <v>7050.7200000000021</v>
      </c>
      <c r="J18" s="778">
        <v>0.53223545503749059</v>
      </c>
      <c r="K18" s="712">
        <v>49</v>
      </c>
      <c r="L18" s="778">
        <v>0.5444444444444444</v>
      </c>
      <c r="M18" s="712" t="s">
        <v>1</v>
      </c>
      <c r="N18" s="270"/>
    </row>
    <row r="19" spans="1:14" ht="14.4" customHeight="1" x14ac:dyDescent="0.3">
      <c r="A19" s="708" t="s">
        <v>1226</v>
      </c>
      <c r="B19" s="709" t="s">
        <v>1227</v>
      </c>
      <c r="C19" s="712">
        <v>13247.37</v>
      </c>
      <c r="D19" s="712">
        <v>90</v>
      </c>
      <c r="E19" s="712">
        <v>6196.6499999999987</v>
      </c>
      <c r="F19" s="778">
        <v>0.46776454496250941</v>
      </c>
      <c r="G19" s="712">
        <v>41</v>
      </c>
      <c r="H19" s="778">
        <v>0.45555555555555555</v>
      </c>
      <c r="I19" s="712">
        <v>7050.7200000000021</v>
      </c>
      <c r="J19" s="778">
        <v>0.53223545503749059</v>
      </c>
      <c r="K19" s="712">
        <v>49</v>
      </c>
      <c r="L19" s="778">
        <v>0.5444444444444444</v>
      </c>
      <c r="M19" s="712" t="s">
        <v>548</v>
      </c>
      <c r="N19" s="270"/>
    </row>
    <row r="20" spans="1:14" ht="14.4" customHeight="1" x14ac:dyDescent="0.3">
      <c r="A20" s="708" t="s">
        <v>542</v>
      </c>
      <c r="B20" s="709" t="s">
        <v>542</v>
      </c>
      <c r="C20" s="712" t="s">
        <v>542</v>
      </c>
      <c r="D20" s="712" t="s">
        <v>542</v>
      </c>
      <c r="E20" s="712" t="s">
        <v>542</v>
      </c>
      <c r="F20" s="778" t="s">
        <v>542</v>
      </c>
      <c r="G20" s="712" t="s">
        <v>542</v>
      </c>
      <c r="H20" s="778" t="s">
        <v>542</v>
      </c>
      <c r="I20" s="712" t="s">
        <v>542</v>
      </c>
      <c r="J20" s="778" t="s">
        <v>542</v>
      </c>
      <c r="K20" s="712" t="s">
        <v>542</v>
      </c>
      <c r="L20" s="778" t="s">
        <v>542</v>
      </c>
      <c r="M20" s="712" t="s">
        <v>549</v>
      </c>
      <c r="N20" s="270"/>
    </row>
    <row r="21" spans="1:14" ht="14.4" customHeight="1" x14ac:dyDescent="0.3">
      <c r="A21" s="708" t="s">
        <v>1228</v>
      </c>
      <c r="B21" s="709" t="s">
        <v>1220</v>
      </c>
      <c r="C21" s="712">
        <v>34347.600000000013</v>
      </c>
      <c r="D21" s="712">
        <v>238</v>
      </c>
      <c r="E21" s="712">
        <v>3452.2300000000009</v>
      </c>
      <c r="F21" s="778">
        <v>0.10050862360106673</v>
      </c>
      <c r="G21" s="712">
        <v>20</v>
      </c>
      <c r="H21" s="778">
        <v>8.4033613445378158E-2</v>
      </c>
      <c r="I21" s="712">
        <v>30895.37000000001</v>
      </c>
      <c r="J21" s="778">
        <v>0.89949137639893317</v>
      </c>
      <c r="K21" s="712">
        <v>218</v>
      </c>
      <c r="L21" s="778">
        <v>0.91596638655462181</v>
      </c>
      <c r="M21" s="712" t="s">
        <v>1</v>
      </c>
      <c r="N21" s="270"/>
    </row>
    <row r="22" spans="1:14" ht="14.4" customHeight="1" x14ac:dyDescent="0.3">
      <c r="A22" s="708" t="s">
        <v>1228</v>
      </c>
      <c r="B22" s="709" t="s">
        <v>1229</v>
      </c>
      <c r="C22" s="712">
        <v>34347.600000000013</v>
      </c>
      <c r="D22" s="712">
        <v>238</v>
      </c>
      <c r="E22" s="712">
        <v>3452.2300000000009</v>
      </c>
      <c r="F22" s="778">
        <v>0.10050862360106673</v>
      </c>
      <c r="G22" s="712">
        <v>20</v>
      </c>
      <c r="H22" s="778">
        <v>8.4033613445378158E-2</v>
      </c>
      <c r="I22" s="712">
        <v>30895.37000000001</v>
      </c>
      <c r="J22" s="778">
        <v>0.89949137639893317</v>
      </c>
      <c r="K22" s="712">
        <v>218</v>
      </c>
      <c r="L22" s="778">
        <v>0.91596638655462181</v>
      </c>
      <c r="M22" s="712" t="s">
        <v>548</v>
      </c>
      <c r="N22" s="270"/>
    </row>
    <row r="23" spans="1:14" ht="14.4" customHeight="1" x14ac:dyDescent="0.3">
      <c r="A23" s="708" t="s">
        <v>542</v>
      </c>
      <c r="B23" s="709" t="s">
        <v>542</v>
      </c>
      <c r="C23" s="712" t="s">
        <v>542</v>
      </c>
      <c r="D23" s="712" t="s">
        <v>542</v>
      </c>
      <c r="E23" s="712" t="s">
        <v>542</v>
      </c>
      <c r="F23" s="778" t="s">
        <v>542</v>
      </c>
      <c r="G23" s="712" t="s">
        <v>542</v>
      </c>
      <c r="H23" s="778" t="s">
        <v>542</v>
      </c>
      <c r="I23" s="712" t="s">
        <v>542</v>
      </c>
      <c r="J23" s="778" t="s">
        <v>542</v>
      </c>
      <c r="K23" s="712" t="s">
        <v>542</v>
      </c>
      <c r="L23" s="778" t="s">
        <v>542</v>
      </c>
      <c r="M23" s="712" t="s">
        <v>549</v>
      </c>
      <c r="N23" s="270"/>
    </row>
    <row r="24" spans="1:14" ht="14.4" customHeight="1" x14ac:dyDescent="0.3">
      <c r="A24" s="708" t="s">
        <v>540</v>
      </c>
      <c r="B24" s="709" t="s">
        <v>1230</v>
      </c>
      <c r="C24" s="712">
        <v>160164.80000000005</v>
      </c>
      <c r="D24" s="712">
        <v>1007</v>
      </c>
      <c r="E24" s="712">
        <v>65584.560000000027</v>
      </c>
      <c r="F24" s="778">
        <v>0.40948173381417147</v>
      </c>
      <c r="G24" s="712">
        <v>355</v>
      </c>
      <c r="H24" s="778">
        <v>0.35253227408143001</v>
      </c>
      <c r="I24" s="712">
        <v>94580.24000000002</v>
      </c>
      <c r="J24" s="778">
        <v>0.59051826618582859</v>
      </c>
      <c r="K24" s="712">
        <v>652</v>
      </c>
      <c r="L24" s="778">
        <v>0.64746772591857005</v>
      </c>
      <c r="M24" s="712" t="s">
        <v>544</v>
      </c>
      <c r="N24" s="270"/>
    </row>
    <row r="25" spans="1:14" ht="14.4" customHeight="1" x14ac:dyDescent="0.3">
      <c r="A25" s="779" t="s">
        <v>1231</v>
      </c>
    </row>
    <row r="26" spans="1:14" ht="14.4" customHeight="1" x14ac:dyDescent="0.3">
      <c r="A26" s="780" t="s">
        <v>1232</v>
      </c>
    </row>
    <row r="27" spans="1:14" ht="14.4" customHeight="1" x14ac:dyDescent="0.3">
      <c r="A27" s="779" t="s">
        <v>1233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24">
    <cfRule type="expression" dxfId="54" priority="4">
      <formula>AND(LEFT(M10,6)&lt;&gt;"mezera",M10&lt;&gt;"")</formula>
    </cfRule>
  </conditionalFormatting>
  <conditionalFormatting sqref="A10:A24">
    <cfRule type="expression" dxfId="53" priority="2">
      <formula>AND(M10&lt;&gt;"",M10&lt;&gt;"mezeraKL")</formula>
    </cfRule>
  </conditionalFormatting>
  <conditionalFormatting sqref="F10:F24">
    <cfRule type="cellIs" dxfId="52" priority="1" operator="lessThan">
      <formula>0.6</formula>
    </cfRule>
  </conditionalFormatting>
  <conditionalFormatting sqref="B10:L24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24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5" t="s">
        <v>191</v>
      </c>
      <c r="B1" s="565"/>
      <c r="C1" s="565"/>
      <c r="D1" s="565"/>
      <c r="E1" s="565"/>
      <c r="F1" s="565"/>
      <c r="G1" s="565"/>
      <c r="H1" s="565"/>
      <c r="I1" s="565"/>
      <c r="J1" s="527"/>
      <c r="K1" s="527"/>
      <c r="L1" s="527"/>
      <c r="M1" s="527"/>
    </row>
    <row r="2" spans="1:13" ht="14.4" customHeight="1" thickBot="1" x14ac:dyDescent="0.35">
      <c r="A2" s="374" t="s">
        <v>320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2" t="s">
        <v>15</v>
      </c>
      <c r="C3" s="584"/>
      <c r="D3" s="581"/>
      <c r="E3" s="261"/>
      <c r="F3" s="581" t="s">
        <v>16</v>
      </c>
      <c r="G3" s="581"/>
      <c r="H3" s="581"/>
      <c r="I3" s="581"/>
      <c r="J3" s="581" t="s">
        <v>190</v>
      </c>
      <c r="K3" s="581"/>
      <c r="L3" s="581"/>
      <c r="M3" s="583"/>
    </row>
    <row r="4" spans="1:13" ht="14.4" customHeight="1" thickBot="1" x14ac:dyDescent="0.35">
      <c r="A4" s="757" t="s">
        <v>167</v>
      </c>
      <c r="B4" s="758" t="s">
        <v>19</v>
      </c>
      <c r="C4" s="784"/>
      <c r="D4" s="758" t="s">
        <v>20</v>
      </c>
      <c r="E4" s="784"/>
      <c r="F4" s="758" t="s">
        <v>19</v>
      </c>
      <c r="G4" s="761" t="s">
        <v>2</v>
      </c>
      <c r="H4" s="758" t="s">
        <v>20</v>
      </c>
      <c r="I4" s="761" t="s">
        <v>2</v>
      </c>
      <c r="J4" s="758" t="s">
        <v>19</v>
      </c>
      <c r="K4" s="761" t="s">
        <v>2</v>
      </c>
      <c r="L4" s="758" t="s">
        <v>20</v>
      </c>
      <c r="M4" s="762" t="s">
        <v>2</v>
      </c>
    </row>
    <row r="5" spans="1:13" ht="14.4" customHeight="1" x14ac:dyDescent="0.3">
      <c r="A5" s="781" t="s">
        <v>1234</v>
      </c>
      <c r="B5" s="772">
        <v>2053.6800000000003</v>
      </c>
      <c r="C5" s="719">
        <v>1</v>
      </c>
      <c r="D5" s="785">
        <v>14</v>
      </c>
      <c r="E5" s="788" t="s">
        <v>1234</v>
      </c>
      <c r="F5" s="772">
        <v>308.72000000000003</v>
      </c>
      <c r="G5" s="740">
        <v>0.15032526975965096</v>
      </c>
      <c r="H5" s="722">
        <v>3</v>
      </c>
      <c r="I5" s="763">
        <v>0.21428571428571427</v>
      </c>
      <c r="J5" s="791">
        <v>1744.9600000000003</v>
      </c>
      <c r="K5" s="740">
        <v>0.84967473024034901</v>
      </c>
      <c r="L5" s="722">
        <v>11</v>
      </c>
      <c r="M5" s="763">
        <v>0.7857142857142857</v>
      </c>
    </row>
    <row r="6" spans="1:13" ht="14.4" customHeight="1" x14ac:dyDescent="0.3">
      <c r="A6" s="782" t="s">
        <v>1235</v>
      </c>
      <c r="B6" s="773">
        <v>13340.330000000002</v>
      </c>
      <c r="C6" s="725">
        <v>1</v>
      </c>
      <c r="D6" s="786">
        <v>94</v>
      </c>
      <c r="E6" s="789" t="s">
        <v>1235</v>
      </c>
      <c r="F6" s="773">
        <v>6078.6399999999994</v>
      </c>
      <c r="G6" s="741">
        <v>0.45565889299590029</v>
      </c>
      <c r="H6" s="728">
        <v>42</v>
      </c>
      <c r="I6" s="764">
        <v>0.44680851063829785</v>
      </c>
      <c r="J6" s="792">
        <v>7261.6900000000014</v>
      </c>
      <c r="K6" s="741">
        <v>0.54434110700409966</v>
      </c>
      <c r="L6" s="728">
        <v>52</v>
      </c>
      <c r="M6" s="764">
        <v>0.55319148936170215</v>
      </c>
    </row>
    <row r="7" spans="1:13" ht="14.4" customHeight="1" x14ac:dyDescent="0.3">
      <c r="A7" s="782" t="s">
        <v>1236</v>
      </c>
      <c r="B7" s="773">
        <v>20071.61</v>
      </c>
      <c r="C7" s="725">
        <v>1</v>
      </c>
      <c r="D7" s="786">
        <v>83</v>
      </c>
      <c r="E7" s="789" t="s">
        <v>1236</v>
      </c>
      <c r="F7" s="773">
        <v>10523.380000000001</v>
      </c>
      <c r="G7" s="741">
        <v>0.524291773305679</v>
      </c>
      <c r="H7" s="728">
        <v>27</v>
      </c>
      <c r="I7" s="764">
        <v>0.3253012048192771</v>
      </c>
      <c r="J7" s="792">
        <v>9548.23</v>
      </c>
      <c r="K7" s="741">
        <v>0.47570822669432095</v>
      </c>
      <c r="L7" s="728">
        <v>56</v>
      </c>
      <c r="M7" s="764">
        <v>0.67469879518072284</v>
      </c>
    </row>
    <row r="8" spans="1:13" ht="14.4" customHeight="1" x14ac:dyDescent="0.3">
      <c r="A8" s="782" t="s">
        <v>1237</v>
      </c>
      <c r="B8" s="773">
        <v>8262.0300000000025</v>
      </c>
      <c r="C8" s="725">
        <v>1</v>
      </c>
      <c r="D8" s="786">
        <v>52</v>
      </c>
      <c r="E8" s="789" t="s">
        <v>1237</v>
      </c>
      <c r="F8" s="773">
        <v>2318.2400000000002</v>
      </c>
      <c r="G8" s="741">
        <v>0.2805896371714941</v>
      </c>
      <c r="H8" s="728">
        <v>16</v>
      </c>
      <c r="I8" s="764">
        <v>0.30769230769230771</v>
      </c>
      <c r="J8" s="792">
        <v>5943.7900000000018</v>
      </c>
      <c r="K8" s="741">
        <v>0.71941036282850579</v>
      </c>
      <c r="L8" s="728">
        <v>36</v>
      </c>
      <c r="M8" s="764">
        <v>0.69230769230769229</v>
      </c>
    </row>
    <row r="9" spans="1:13" ht="14.4" customHeight="1" x14ac:dyDescent="0.3">
      <c r="A9" s="782" t="s">
        <v>1238</v>
      </c>
      <c r="B9" s="773">
        <v>728.66000000000008</v>
      </c>
      <c r="C9" s="725">
        <v>1</v>
      </c>
      <c r="D9" s="786">
        <v>5</v>
      </c>
      <c r="E9" s="789" t="s">
        <v>1238</v>
      </c>
      <c r="F9" s="773">
        <v>111.22</v>
      </c>
      <c r="G9" s="741">
        <v>0.1526363461696813</v>
      </c>
      <c r="H9" s="728">
        <v>1</v>
      </c>
      <c r="I9" s="764">
        <v>0.2</v>
      </c>
      <c r="J9" s="792">
        <v>617.44000000000005</v>
      </c>
      <c r="K9" s="741">
        <v>0.84736365383031864</v>
      </c>
      <c r="L9" s="728">
        <v>4</v>
      </c>
      <c r="M9" s="764">
        <v>0.8</v>
      </c>
    </row>
    <row r="10" spans="1:13" ht="14.4" customHeight="1" x14ac:dyDescent="0.3">
      <c r="A10" s="782" t="s">
        <v>1239</v>
      </c>
      <c r="B10" s="773">
        <v>10358.81</v>
      </c>
      <c r="C10" s="725">
        <v>1</v>
      </c>
      <c r="D10" s="786">
        <v>80</v>
      </c>
      <c r="E10" s="789" t="s">
        <v>1239</v>
      </c>
      <c r="F10" s="773">
        <v>4244.1299999999992</v>
      </c>
      <c r="G10" s="741">
        <v>0.40971211944229108</v>
      </c>
      <c r="H10" s="728">
        <v>32</v>
      </c>
      <c r="I10" s="764">
        <v>0.4</v>
      </c>
      <c r="J10" s="792">
        <v>6114.68</v>
      </c>
      <c r="K10" s="741">
        <v>0.59028788055770887</v>
      </c>
      <c r="L10" s="728">
        <v>48</v>
      </c>
      <c r="M10" s="764">
        <v>0.6</v>
      </c>
    </row>
    <row r="11" spans="1:13" ht="14.4" customHeight="1" x14ac:dyDescent="0.3">
      <c r="A11" s="782" t="s">
        <v>1240</v>
      </c>
      <c r="B11" s="773">
        <v>12891.120000000003</v>
      </c>
      <c r="C11" s="725">
        <v>1</v>
      </c>
      <c r="D11" s="786">
        <v>82</v>
      </c>
      <c r="E11" s="789" t="s">
        <v>1240</v>
      </c>
      <c r="F11" s="773">
        <v>5619.4500000000007</v>
      </c>
      <c r="G11" s="741">
        <v>0.43591635172118476</v>
      </c>
      <c r="H11" s="728">
        <v>28</v>
      </c>
      <c r="I11" s="764">
        <v>0.34146341463414637</v>
      </c>
      <c r="J11" s="792">
        <v>7271.6700000000028</v>
      </c>
      <c r="K11" s="741">
        <v>0.5640836482788153</v>
      </c>
      <c r="L11" s="728">
        <v>54</v>
      </c>
      <c r="M11" s="764">
        <v>0.65853658536585369</v>
      </c>
    </row>
    <row r="12" spans="1:13" ht="14.4" customHeight="1" x14ac:dyDescent="0.3">
      <c r="A12" s="782" t="s">
        <v>1241</v>
      </c>
      <c r="B12" s="773">
        <v>1080.52</v>
      </c>
      <c r="C12" s="725">
        <v>1</v>
      </c>
      <c r="D12" s="786">
        <v>7</v>
      </c>
      <c r="E12" s="789" t="s">
        <v>1241</v>
      </c>
      <c r="F12" s="773"/>
      <c r="G12" s="741">
        <v>0</v>
      </c>
      <c r="H12" s="728"/>
      <c r="I12" s="764">
        <v>0</v>
      </c>
      <c r="J12" s="792">
        <v>1080.52</v>
      </c>
      <c r="K12" s="741">
        <v>1</v>
      </c>
      <c r="L12" s="728">
        <v>7</v>
      </c>
      <c r="M12" s="764">
        <v>1</v>
      </c>
    </row>
    <row r="13" spans="1:13" ht="14.4" customHeight="1" x14ac:dyDescent="0.3">
      <c r="A13" s="782" t="s">
        <v>1242</v>
      </c>
      <c r="B13" s="773">
        <v>8722.9400000000023</v>
      </c>
      <c r="C13" s="725">
        <v>1</v>
      </c>
      <c r="D13" s="786">
        <v>43</v>
      </c>
      <c r="E13" s="789" t="s">
        <v>1242</v>
      </c>
      <c r="F13" s="773">
        <v>3467.2700000000004</v>
      </c>
      <c r="G13" s="741">
        <v>0.39748869073959003</v>
      </c>
      <c r="H13" s="728">
        <v>18</v>
      </c>
      <c r="I13" s="764">
        <v>0.41860465116279072</v>
      </c>
      <c r="J13" s="792">
        <v>5255.670000000001</v>
      </c>
      <c r="K13" s="741">
        <v>0.60251130926040986</v>
      </c>
      <c r="L13" s="728">
        <v>25</v>
      </c>
      <c r="M13" s="764">
        <v>0.58139534883720934</v>
      </c>
    </row>
    <row r="14" spans="1:13" ht="14.4" customHeight="1" x14ac:dyDescent="0.3">
      <c r="A14" s="782" t="s">
        <v>1243</v>
      </c>
      <c r="B14" s="773">
        <v>1964.89</v>
      </c>
      <c r="C14" s="725">
        <v>1</v>
      </c>
      <c r="D14" s="786">
        <v>12</v>
      </c>
      <c r="E14" s="789" t="s">
        <v>1243</v>
      </c>
      <c r="F14" s="773">
        <v>311.56</v>
      </c>
      <c r="G14" s="741">
        <v>0.1585635837120653</v>
      </c>
      <c r="H14" s="728">
        <v>2</v>
      </c>
      <c r="I14" s="764">
        <v>0.16666666666666666</v>
      </c>
      <c r="J14" s="792">
        <v>1653.3300000000002</v>
      </c>
      <c r="K14" s="741">
        <v>0.84143641628793475</v>
      </c>
      <c r="L14" s="728">
        <v>10</v>
      </c>
      <c r="M14" s="764">
        <v>0.83333333333333337</v>
      </c>
    </row>
    <row r="15" spans="1:13" ht="14.4" customHeight="1" x14ac:dyDescent="0.3">
      <c r="A15" s="782" t="s">
        <v>1244</v>
      </c>
      <c r="B15" s="773">
        <v>4589.7000000000007</v>
      </c>
      <c r="C15" s="725">
        <v>1</v>
      </c>
      <c r="D15" s="786">
        <v>34</v>
      </c>
      <c r="E15" s="789" t="s">
        <v>1244</v>
      </c>
      <c r="F15" s="773">
        <v>1840.7600000000002</v>
      </c>
      <c r="G15" s="741">
        <v>0.40106325032137174</v>
      </c>
      <c r="H15" s="728">
        <v>15</v>
      </c>
      <c r="I15" s="764">
        <v>0.44117647058823528</v>
      </c>
      <c r="J15" s="792">
        <v>2748.94</v>
      </c>
      <c r="K15" s="741">
        <v>0.5989367496786282</v>
      </c>
      <c r="L15" s="728">
        <v>19</v>
      </c>
      <c r="M15" s="764">
        <v>0.55882352941176472</v>
      </c>
    </row>
    <row r="16" spans="1:13" ht="14.4" customHeight="1" x14ac:dyDescent="0.3">
      <c r="A16" s="782" t="s">
        <v>1245</v>
      </c>
      <c r="B16" s="773">
        <v>0</v>
      </c>
      <c r="C16" s="725"/>
      <c r="D16" s="786">
        <v>1</v>
      </c>
      <c r="E16" s="789" t="s">
        <v>1245</v>
      </c>
      <c r="F16" s="773">
        <v>0</v>
      </c>
      <c r="G16" s="741"/>
      <c r="H16" s="728">
        <v>1</v>
      </c>
      <c r="I16" s="764">
        <v>1</v>
      </c>
      <c r="J16" s="792"/>
      <c r="K16" s="741"/>
      <c r="L16" s="728"/>
      <c r="M16" s="764">
        <v>0</v>
      </c>
    </row>
    <row r="17" spans="1:13" ht="14.4" customHeight="1" x14ac:dyDescent="0.3">
      <c r="A17" s="782" t="s">
        <v>1246</v>
      </c>
      <c r="B17" s="773">
        <v>463.08000000000004</v>
      </c>
      <c r="C17" s="725">
        <v>1</v>
      </c>
      <c r="D17" s="786">
        <v>3</v>
      </c>
      <c r="E17" s="789" t="s">
        <v>1246</v>
      </c>
      <c r="F17" s="773">
        <v>154.36000000000001</v>
      </c>
      <c r="G17" s="741">
        <v>0.33333333333333331</v>
      </c>
      <c r="H17" s="728">
        <v>1</v>
      </c>
      <c r="I17" s="764">
        <v>0.33333333333333331</v>
      </c>
      <c r="J17" s="792">
        <v>308.72000000000003</v>
      </c>
      <c r="K17" s="741">
        <v>0.66666666666666663</v>
      </c>
      <c r="L17" s="728">
        <v>2</v>
      </c>
      <c r="M17" s="764">
        <v>0.66666666666666663</v>
      </c>
    </row>
    <row r="18" spans="1:13" ht="14.4" customHeight="1" x14ac:dyDescent="0.3">
      <c r="A18" s="782" t="s">
        <v>1247</v>
      </c>
      <c r="B18" s="773">
        <v>24.22</v>
      </c>
      <c r="C18" s="725">
        <v>1</v>
      </c>
      <c r="D18" s="786">
        <v>3</v>
      </c>
      <c r="E18" s="789" t="s">
        <v>1247</v>
      </c>
      <c r="F18" s="773"/>
      <c r="G18" s="741">
        <v>0</v>
      </c>
      <c r="H18" s="728"/>
      <c r="I18" s="764">
        <v>0</v>
      </c>
      <c r="J18" s="792">
        <v>24.22</v>
      </c>
      <c r="K18" s="741">
        <v>1</v>
      </c>
      <c r="L18" s="728">
        <v>3</v>
      </c>
      <c r="M18" s="764">
        <v>1</v>
      </c>
    </row>
    <row r="19" spans="1:13" ht="14.4" customHeight="1" x14ac:dyDescent="0.3">
      <c r="A19" s="782" t="s">
        <v>1248</v>
      </c>
      <c r="B19" s="773">
        <v>1597.94</v>
      </c>
      <c r="C19" s="725">
        <v>1</v>
      </c>
      <c r="D19" s="786">
        <v>12</v>
      </c>
      <c r="E19" s="789" t="s">
        <v>1248</v>
      </c>
      <c r="F19" s="773">
        <v>336</v>
      </c>
      <c r="G19" s="741">
        <v>0.21027072355657908</v>
      </c>
      <c r="H19" s="728">
        <v>3</v>
      </c>
      <c r="I19" s="764">
        <v>0.25</v>
      </c>
      <c r="J19" s="792">
        <v>1261.94</v>
      </c>
      <c r="K19" s="741">
        <v>0.78972927644342095</v>
      </c>
      <c r="L19" s="728">
        <v>9</v>
      </c>
      <c r="M19" s="764">
        <v>0.75</v>
      </c>
    </row>
    <row r="20" spans="1:13" ht="14.4" customHeight="1" x14ac:dyDescent="0.3">
      <c r="A20" s="782" t="s">
        <v>1249</v>
      </c>
      <c r="B20" s="773">
        <v>1402.0500000000002</v>
      </c>
      <c r="C20" s="725">
        <v>1</v>
      </c>
      <c r="D20" s="786">
        <v>9</v>
      </c>
      <c r="E20" s="789" t="s">
        <v>1249</v>
      </c>
      <c r="F20" s="773"/>
      <c r="G20" s="741">
        <v>0</v>
      </c>
      <c r="H20" s="728"/>
      <c r="I20" s="764">
        <v>0</v>
      </c>
      <c r="J20" s="792">
        <v>1402.0500000000002</v>
      </c>
      <c r="K20" s="741">
        <v>1</v>
      </c>
      <c r="L20" s="728">
        <v>9</v>
      </c>
      <c r="M20" s="764">
        <v>1</v>
      </c>
    </row>
    <row r="21" spans="1:13" ht="14.4" customHeight="1" x14ac:dyDescent="0.3">
      <c r="A21" s="782" t="s">
        <v>1250</v>
      </c>
      <c r="B21" s="773">
        <v>16473.750000000007</v>
      </c>
      <c r="C21" s="725">
        <v>1</v>
      </c>
      <c r="D21" s="786">
        <v>120</v>
      </c>
      <c r="E21" s="789" t="s">
        <v>1250</v>
      </c>
      <c r="F21" s="773">
        <v>5904.1000000000022</v>
      </c>
      <c r="G21" s="741">
        <v>0.35839441535776612</v>
      </c>
      <c r="H21" s="728">
        <v>45</v>
      </c>
      <c r="I21" s="764">
        <v>0.375</v>
      </c>
      <c r="J21" s="792">
        <v>10569.650000000003</v>
      </c>
      <c r="K21" s="741">
        <v>0.64160558464223372</v>
      </c>
      <c r="L21" s="728">
        <v>75</v>
      </c>
      <c r="M21" s="764">
        <v>0.625</v>
      </c>
    </row>
    <row r="22" spans="1:13" ht="14.4" customHeight="1" x14ac:dyDescent="0.3">
      <c r="A22" s="782" t="s">
        <v>1251</v>
      </c>
      <c r="B22" s="773">
        <v>4838.3</v>
      </c>
      <c r="C22" s="725">
        <v>1</v>
      </c>
      <c r="D22" s="786">
        <v>29</v>
      </c>
      <c r="E22" s="789" t="s">
        <v>1251</v>
      </c>
      <c r="F22" s="773">
        <v>2828.78</v>
      </c>
      <c r="G22" s="741">
        <v>0.58466403488828722</v>
      </c>
      <c r="H22" s="728">
        <v>15</v>
      </c>
      <c r="I22" s="764">
        <v>0.51724137931034486</v>
      </c>
      <c r="J22" s="792">
        <v>2009.52</v>
      </c>
      <c r="K22" s="741">
        <v>0.41533596511171278</v>
      </c>
      <c r="L22" s="728">
        <v>14</v>
      </c>
      <c r="M22" s="764">
        <v>0.48275862068965519</v>
      </c>
    </row>
    <row r="23" spans="1:13" ht="14.4" customHeight="1" x14ac:dyDescent="0.3">
      <c r="A23" s="782" t="s">
        <v>1252</v>
      </c>
      <c r="B23" s="773">
        <v>2780.4200000000005</v>
      </c>
      <c r="C23" s="725">
        <v>1</v>
      </c>
      <c r="D23" s="786">
        <v>26</v>
      </c>
      <c r="E23" s="789" t="s">
        <v>1252</v>
      </c>
      <c r="F23" s="773">
        <v>178.58</v>
      </c>
      <c r="G23" s="741">
        <v>6.4227706605476859E-2</v>
      </c>
      <c r="H23" s="728">
        <v>1</v>
      </c>
      <c r="I23" s="764">
        <v>3.8461538461538464E-2</v>
      </c>
      <c r="J23" s="792">
        <v>2601.8400000000006</v>
      </c>
      <c r="K23" s="741">
        <v>0.93577229339452317</v>
      </c>
      <c r="L23" s="728">
        <v>25</v>
      </c>
      <c r="M23" s="764">
        <v>0.96153846153846156</v>
      </c>
    </row>
    <row r="24" spans="1:13" ht="14.4" customHeight="1" x14ac:dyDescent="0.3">
      <c r="A24" s="782" t="s">
        <v>1253</v>
      </c>
      <c r="B24" s="773">
        <v>1213.5</v>
      </c>
      <c r="C24" s="725">
        <v>1</v>
      </c>
      <c r="D24" s="786">
        <v>7</v>
      </c>
      <c r="E24" s="789" t="s">
        <v>1253</v>
      </c>
      <c r="F24" s="773"/>
      <c r="G24" s="741">
        <v>0</v>
      </c>
      <c r="H24" s="728"/>
      <c r="I24" s="764">
        <v>0</v>
      </c>
      <c r="J24" s="792">
        <v>1213.5</v>
      </c>
      <c r="K24" s="741">
        <v>1</v>
      </c>
      <c r="L24" s="728">
        <v>7</v>
      </c>
      <c r="M24" s="764">
        <v>1</v>
      </c>
    </row>
    <row r="25" spans="1:13" ht="14.4" customHeight="1" x14ac:dyDescent="0.3">
      <c r="A25" s="782" t="s">
        <v>1254</v>
      </c>
      <c r="B25" s="773">
        <v>1246.47</v>
      </c>
      <c r="C25" s="725">
        <v>1</v>
      </c>
      <c r="D25" s="786">
        <v>8</v>
      </c>
      <c r="E25" s="789" t="s">
        <v>1254</v>
      </c>
      <c r="F25" s="773">
        <v>308.72000000000003</v>
      </c>
      <c r="G25" s="741">
        <v>0.24767543542965337</v>
      </c>
      <c r="H25" s="728">
        <v>2</v>
      </c>
      <c r="I25" s="764">
        <v>0.25</v>
      </c>
      <c r="J25" s="792">
        <v>937.75</v>
      </c>
      <c r="K25" s="741">
        <v>0.75232456457034669</v>
      </c>
      <c r="L25" s="728">
        <v>6</v>
      </c>
      <c r="M25" s="764">
        <v>0.75</v>
      </c>
    </row>
    <row r="26" spans="1:13" ht="14.4" customHeight="1" x14ac:dyDescent="0.3">
      <c r="A26" s="782" t="s">
        <v>1255</v>
      </c>
      <c r="B26" s="773">
        <v>3907.0400000000004</v>
      </c>
      <c r="C26" s="725">
        <v>1</v>
      </c>
      <c r="D26" s="786">
        <v>26</v>
      </c>
      <c r="E26" s="789" t="s">
        <v>1255</v>
      </c>
      <c r="F26" s="773">
        <v>1254.5700000000002</v>
      </c>
      <c r="G26" s="741">
        <v>0.32110497972889962</v>
      </c>
      <c r="H26" s="728">
        <v>9</v>
      </c>
      <c r="I26" s="764">
        <v>0.34615384615384615</v>
      </c>
      <c r="J26" s="792">
        <v>2652.4700000000003</v>
      </c>
      <c r="K26" s="741">
        <v>0.67889502027110038</v>
      </c>
      <c r="L26" s="728">
        <v>17</v>
      </c>
      <c r="M26" s="764">
        <v>0.65384615384615385</v>
      </c>
    </row>
    <row r="27" spans="1:13" ht="14.4" customHeight="1" x14ac:dyDescent="0.3">
      <c r="A27" s="782" t="s">
        <v>1256</v>
      </c>
      <c r="B27" s="773">
        <v>7465.3000000000011</v>
      </c>
      <c r="C27" s="725">
        <v>1</v>
      </c>
      <c r="D27" s="786">
        <v>37</v>
      </c>
      <c r="E27" s="789" t="s">
        <v>1256</v>
      </c>
      <c r="F27" s="773">
        <v>3728.32</v>
      </c>
      <c r="G27" s="741">
        <v>0.49941998312191066</v>
      </c>
      <c r="H27" s="728">
        <v>13</v>
      </c>
      <c r="I27" s="764">
        <v>0.35135135135135137</v>
      </c>
      <c r="J27" s="792">
        <v>3736.9800000000005</v>
      </c>
      <c r="K27" s="741">
        <v>0.50058001687808928</v>
      </c>
      <c r="L27" s="728">
        <v>24</v>
      </c>
      <c r="M27" s="764">
        <v>0.64864864864864868</v>
      </c>
    </row>
    <row r="28" spans="1:13" ht="14.4" customHeight="1" x14ac:dyDescent="0.3">
      <c r="A28" s="782" t="s">
        <v>1257</v>
      </c>
      <c r="B28" s="773">
        <v>14550.110000000002</v>
      </c>
      <c r="C28" s="725">
        <v>1</v>
      </c>
      <c r="D28" s="786">
        <v>96</v>
      </c>
      <c r="E28" s="789" t="s">
        <v>1257</v>
      </c>
      <c r="F28" s="773">
        <v>5206.1900000000005</v>
      </c>
      <c r="G28" s="741">
        <v>0.35781104060381674</v>
      </c>
      <c r="H28" s="728">
        <v>35</v>
      </c>
      <c r="I28" s="764">
        <v>0.36458333333333331</v>
      </c>
      <c r="J28" s="792">
        <v>9343.9200000000019</v>
      </c>
      <c r="K28" s="741">
        <v>0.64218895939618326</v>
      </c>
      <c r="L28" s="728">
        <v>61</v>
      </c>
      <c r="M28" s="764">
        <v>0.63541666666666663</v>
      </c>
    </row>
    <row r="29" spans="1:13" ht="14.4" customHeight="1" x14ac:dyDescent="0.3">
      <c r="A29" s="782" t="s">
        <v>1258</v>
      </c>
      <c r="B29" s="773">
        <v>729.04000000000008</v>
      </c>
      <c r="C29" s="725">
        <v>1</v>
      </c>
      <c r="D29" s="786">
        <v>8</v>
      </c>
      <c r="E29" s="789" t="s">
        <v>1258</v>
      </c>
      <c r="F29" s="773">
        <v>287.34000000000003</v>
      </c>
      <c r="G29" s="741">
        <v>0.39413475255130032</v>
      </c>
      <c r="H29" s="728">
        <v>4</v>
      </c>
      <c r="I29" s="764">
        <v>0.5</v>
      </c>
      <c r="J29" s="792">
        <v>441.70000000000005</v>
      </c>
      <c r="K29" s="741">
        <v>0.60586524744869963</v>
      </c>
      <c r="L29" s="728">
        <v>4</v>
      </c>
      <c r="M29" s="764">
        <v>0.5</v>
      </c>
    </row>
    <row r="30" spans="1:13" ht="14.4" customHeight="1" x14ac:dyDescent="0.3">
      <c r="A30" s="782" t="s">
        <v>1259</v>
      </c>
      <c r="B30" s="773">
        <v>4678.9000000000005</v>
      </c>
      <c r="C30" s="725">
        <v>1</v>
      </c>
      <c r="D30" s="786">
        <v>38</v>
      </c>
      <c r="E30" s="789" t="s">
        <v>1259</v>
      </c>
      <c r="F30" s="773">
        <v>2717.8500000000004</v>
      </c>
      <c r="G30" s="741">
        <v>0.58087370963260598</v>
      </c>
      <c r="H30" s="728">
        <v>19</v>
      </c>
      <c r="I30" s="764">
        <v>0.5</v>
      </c>
      <c r="J30" s="792">
        <v>1961.05</v>
      </c>
      <c r="K30" s="741">
        <v>0.41912629036739396</v>
      </c>
      <c r="L30" s="728">
        <v>19</v>
      </c>
      <c r="M30" s="764">
        <v>0.5</v>
      </c>
    </row>
    <row r="31" spans="1:13" ht="14.4" customHeight="1" x14ac:dyDescent="0.3">
      <c r="A31" s="782" t="s">
        <v>1260</v>
      </c>
      <c r="B31" s="773">
        <v>3216.33</v>
      </c>
      <c r="C31" s="725">
        <v>1</v>
      </c>
      <c r="D31" s="786">
        <v>23</v>
      </c>
      <c r="E31" s="789" t="s">
        <v>1260</v>
      </c>
      <c r="F31" s="773">
        <v>1442.33</v>
      </c>
      <c r="G31" s="741">
        <v>0.44843968125161288</v>
      </c>
      <c r="H31" s="728">
        <v>7</v>
      </c>
      <c r="I31" s="764">
        <v>0.30434782608695654</v>
      </c>
      <c r="J31" s="792">
        <v>1774</v>
      </c>
      <c r="K31" s="741">
        <v>0.55156031874838718</v>
      </c>
      <c r="L31" s="728">
        <v>16</v>
      </c>
      <c r="M31" s="764">
        <v>0.69565217391304346</v>
      </c>
    </row>
    <row r="32" spans="1:13" ht="14.4" customHeight="1" x14ac:dyDescent="0.3">
      <c r="A32" s="782" t="s">
        <v>1261</v>
      </c>
      <c r="B32" s="773">
        <v>358.03999999999996</v>
      </c>
      <c r="C32" s="725">
        <v>1</v>
      </c>
      <c r="D32" s="786">
        <v>2</v>
      </c>
      <c r="E32" s="789" t="s">
        <v>1261</v>
      </c>
      <c r="F32" s="773">
        <v>132.97999999999999</v>
      </c>
      <c r="G32" s="741">
        <v>0.3714110155289912</v>
      </c>
      <c r="H32" s="728">
        <v>1</v>
      </c>
      <c r="I32" s="764">
        <v>0.5</v>
      </c>
      <c r="J32" s="792">
        <v>225.06</v>
      </c>
      <c r="K32" s="741">
        <v>0.62858898447100886</v>
      </c>
      <c r="L32" s="728">
        <v>1</v>
      </c>
      <c r="M32" s="764">
        <v>0.5</v>
      </c>
    </row>
    <row r="33" spans="1:13" ht="14.4" customHeight="1" x14ac:dyDescent="0.3">
      <c r="A33" s="782" t="s">
        <v>1262</v>
      </c>
      <c r="B33" s="773">
        <v>2043.04</v>
      </c>
      <c r="C33" s="725">
        <v>1</v>
      </c>
      <c r="D33" s="786">
        <v>12</v>
      </c>
      <c r="E33" s="789" t="s">
        <v>1262</v>
      </c>
      <c r="F33" s="773">
        <v>512.40000000000009</v>
      </c>
      <c r="G33" s="741">
        <v>0.25080272535045817</v>
      </c>
      <c r="H33" s="728">
        <v>3</v>
      </c>
      <c r="I33" s="764">
        <v>0.25</v>
      </c>
      <c r="J33" s="792">
        <v>1530.6399999999999</v>
      </c>
      <c r="K33" s="741">
        <v>0.74919727464954178</v>
      </c>
      <c r="L33" s="728">
        <v>9</v>
      </c>
      <c r="M33" s="764">
        <v>0.75</v>
      </c>
    </row>
    <row r="34" spans="1:13" ht="14.4" customHeight="1" x14ac:dyDescent="0.3">
      <c r="A34" s="782" t="s">
        <v>1263</v>
      </c>
      <c r="B34" s="773">
        <v>100.24</v>
      </c>
      <c r="C34" s="725">
        <v>1</v>
      </c>
      <c r="D34" s="786">
        <v>7</v>
      </c>
      <c r="E34" s="789" t="s">
        <v>1263</v>
      </c>
      <c r="F34" s="773">
        <v>0</v>
      </c>
      <c r="G34" s="741">
        <v>0</v>
      </c>
      <c r="H34" s="728">
        <v>1</v>
      </c>
      <c r="I34" s="764">
        <v>0.14285714285714285</v>
      </c>
      <c r="J34" s="792">
        <v>100.24</v>
      </c>
      <c r="K34" s="741">
        <v>1</v>
      </c>
      <c r="L34" s="728">
        <v>6</v>
      </c>
      <c r="M34" s="764">
        <v>0.8571428571428571</v>
      </c>
    </row>
    <row r="35" spans="1:13" ht="14.4" customHeight="1" x14ac:dyDescent="0.3">
      <c r="A35" s="782" t="s">
        <v>1264</v>
      </c>
      <c r="B35" s="773">
        <v>1937.1</v>
      </c>
      <c r="C35" s="725">
        <v>1</v>
      </c>
      <c r="D35" s="786">
        <v>12</v>
      </c>
      <c r="E35" s="789" t="s">
        <v>1264</v>
      </c>
      <c r="F35" s="773"/>
      <c r="G35" s="741">
        <v>0</v>
      </c>
      <c r="H35" s="728"/>
      <c r="I35" s="764">
        <v>0</v>
      </c>
      <c r="J35" s="792">
        <v>1937.1</v>
      </c>
      <c r="K35" s="741">
        <v>1</v>
      </c>
      <c r="L35" s="728">
        <v>12</v>
      </c>
      <c r="M35" s="764">
        <v>1</v>
      </c>
    </row>
    <row r="36" spans="1:13" ht="14.4" customHeight="1" x14ac:dyDescent="0.3">
      <c r="A36" s="782" t="s">
        <v>1265</v>
      </c>
      <c r="B36" s="773">
        <v>1113.8900000000003</v>
      </c>
      <c r="C36" s="725">
        <v>1</v>
      </c>
      <c r="D36" s="786">
        <v>10</v>
      </c>
      <c r="E36" s="789" t="s">
        <v>1265</v>
      </c>
      <c r="F36" s="773">
        <v>844.68000000000018</v>
      </c>
      <c r="G36" s="741">
        <v>0.75831545305191705</v>
      </c>
      <c r="H36" s="728">
        <v>7</v>
      </c>
      <c r="I36" s="764">
        <v>0.7</v>
      </c>
      <c r="J36" s="792">
        <v>269.21000000000004</v>
      </c>
      <c r="K36" s="741">
        <v>0.24168454694808281</v>
      </c>
      <c r="L36" s="728">
        <v>3</v>
      </c>
      <c r="M36" s="764">
        <v>0.3</v>
      </c>
    </row>
    <row r="37" spans="1:13" ht="14.4" customHeight="1" x14ac:dyDescent="0.3">
      <c r="A37" s="782" t="s">
        <v>1266</v>
      </c>
      <c r="B37" s="773">
        <v>154.36000000000001</v>
      </c>
      <c r="C37" s="725">
        <v>1</v>
      </c>
      <c r="D37" s="786">
        <v>2</v>
      </c>
      <c r="E37" s="789" t="s">
        <v>1266</v>
      </c>
      <c r="F37" s="773"/>
      <c r="G37" s="741">
        <v>0</v>
      </c>
      <c r="H37" s="728"/>
      <c r="I37" s="764">
        <v>0</v>
      </c>
      <c r="J37" s="792">
        <v>154.36000000000001</v>
      </c>
      <c r="K37" s="741">
        <v>1</v>
      </c>
      <c r="L37" s="728">
        <v>2</v>
      </c>
      <c r="M37" s="764">
        <v>1</v>
      </c>
    </row>
    <row r="38" spans="1:13" ht="14.4" customHeight="1" x14ac:dyDescent="0.3">
      <c r="A38" s="782" t="s">
        <v>1267</v>
      </c>
      <c r="B38" s="773">
        <v>463.08000000000004</v>
      </c>
      <c r="C38" s="725">
        <v>1</v>
      </c>
      <c r="D38" s="786">
        <v>3</v>
      </c>
      <c r="E38" s="789" t="s">
        <v>1267</v>
      </c>
      <c r="F38" s="773"/>
      <c r="G38" s="741">
        <v>0</v>
      </c>
      <c r="H38" s="728"/>
      <c r="I38" s="764">
        <v>0</v>
      </c>
      <c r="J38" s="792">
        <v>463.08000000000004</v>
      </c>
      <c r="K38" s="741">
        <v>1</v>
      </c>
      <c r="L38" s="728">
        <v>3</v>
      </c>
      <c r="M38" s="764">
        <v>1</v>
      </c>
    </row>
    <row r="39" spans="1:13" ht="14.4" customHeight="1" thickBot="1" x14ac:dyDescent="0.35">
      <c r="A39" s="783" t="s">
        <v>1268</v>
      </c>
      <c r="B39" s="774">
        <v>5344.31</v>
      </c>
      <c r="C39" s="731">
        <v>1</v>
      </c>
      <c r="D39" s="787">
        <v>7</v>
      </c>
      <c r="E39" s="790" t="s">
        <v>1268</v>
      </c>
      <c r="F39" s="774">
        <v>4923.9900000000007</v>
      </c>
      <c r="G39" s="742">
        <v>0.92135186768731614</v>
      </c>
      <c r="H39" s="734">
        <v>4</v>
      </c>
      <c r="I39" s="765">
        <v>0.5714285714285714</v>
      </c>
      <c r="J39" s="793">
        <v>420.32</v>
      </c>
      <c r="K39" s="742">
        <v>7.8648132312683944E-2</v>
      </c>
      <c r="L39" s="734">
        <v>3</v>
      </c>
      <c r="M39" s="765">
        <v>0.42857142857142855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1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6" t="s">
        <v>1631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4.4" customHeight="1" thickBot="1" x14ac:dyDescent="0.35">
      <c r="A2" s="374" t="s">
        <v>320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90" t="s">
        <v>159</v>
      </c>
      <c r="L3" s="591"/>
      <c r="M3" s="70">
        <f>SUBTOTAL(9,M7:M1048576)</f>
        <v>160164.80000000016</v>
      </c>
      <c r="N3" s="70">
        <f>SUBTOTAL(9,N7:N1048576)</f>
        <v>1248</v>
      </c>
      <c r="O3" s="70">
        <f>SUBTOTAL(9,O7:O1048576)</f>
        <v>1007</v>
      </c>
      <c r="P3" s="70">
        <f>SUBTOTAL(9,P7:P1048576)</f>
        <v>65584.560000000041</v>
      </c>
      <c r="Q3" s="71">
        <f>IF(M3=0,0,P3/M3)</f>
        <v>0.40948173381417124</v>
      </c>
      <c r="R3" s="70">
        <f>SUBTOTAL(9,R7:R1048576)</f>
        <v>477</v>
      </c>
      <c r="S3" s="71">
        <f>IF(N3=0,0,R3/N3)</f>
        <v>0.38221153846153844</v>
      </c>
      <c r="T3" s="70">
        <f>SUBTOTAL(9,T7:T1048576)</f>
        <v>355</v>
      </c>
      <c r="U3" s="72">
        <f>IF(O3=0,0,T3/O3)</f>
        <v>0.35253227408143001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2" t="s">
        <v>15</v>
      </c>
      <c r="N4" s="593"/>
      <c r="O4" s="593"/>
      <c r="P4" s="594" t="s">
        <v>21</v>
      </c>
      <c r="Q4" s="593"/>
      <c r="R4" s="593"/>
      <c r="S4" s="593"/>
      <c r="T4" s="593"/>
      <c r="U4" s="595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5" t="s">
        <v>22</v>
      </c>
      <c r="Q5" s="586"/>
      <c r="R5" s="585" t="s">
        <v>13</v>
      </c>
      <c r="S5" s="586"/>
      <c r="T5" s="585" t="s">
        <v>20</v>
      </c>
      <c r="U5" s="587"/>
    </row>
    <row r="6" spans="1:21" s="330" customFormat="1" ht="14.4" customHeight="1" thickBot="1" x14ac:dyDescent="0.35">
      <c r="A6" s="794" t="s">
        <v>23</v>
      </c>
      <c r="B6" s="795" t="s">
        <v>5</v>
      </c>
      <c r="C6" s="794" t="s">
        <v>24</v>
      </c>
      <c r="D6" s="795" t="s">
        <v>6</v>
      </c>
      <c r="E6" s="795" t="s">
        <v>193</v>
      </c>
      <c r="F6" s="795" t="s">
        <v>25</v>
      </c>
      <c r="G6" s="795" t="s">
        <v>26</v>
      </c>
      <c r="H6" s="795" t="s">
        <v>8</v>
      </c>
      <c r="I6" s="795" t="s">
        <v>10</v>
      </c>
      <c r="J6" s="795" t="s">
        <v>11</v>
      </c>
      <c r="K6" s="795" t="s">
        <v>12</v>
      </c>
      <c r="L6" s="795" t="s">
        <v>27</v>
      </c>
      <c r="M6" s="796" t="s">
        <v>14</v>
      </c>
      <c r="N6" s="797" t="s">
        <v>28</v>
      </c>
      <c r="O6" s="797" t="s">
        <v>28</v>
      </c>
      <c r="P6" s="797" t="s">
        <v>14</v>
      </c>
      <c r="Q6" s="797" t="s">
        <v>2</v>
      </c>
      <c r="R6" s="797" t="s">
        <v>28</v>
      </c>
      <c r="S6" s="797" t="s">
        <v>2</v>
      </c>
      <c r="T6" s="797" t="s">
        <v>28</v>
      </c>
      <c r="U6" s="798" t="s">
        <v>2</v>
      </c>
    </row>
    <row r="7" spans="1:21" ht="14.4" customHeight="1" x14ac:dyDescent="0.3">
      <c r="A7" s="799">
        <v>25</v>
      </c>
      <c r="B7" s="800" t="s">
        <v>1114</v>
      </c>
      <c r="C7" s="800" t="s">
        <v>1222</v>
      </c>
      <c r="D7" s="801" t="s">
        <v>1627</v>
      </c>
      <c r="E7" s="802" t="s">
        <v>1242</v>
      </c>
      <c r="F7" s="800" t="s">
        <v>1220</v>
      </c>
      <c r="G7" s="800" t="s">
        <v>1269</v>
      </c>
      <c r="H7" s="800" t="s">
        <v>896</v>
      </c>
      <c r="I7" s="800" t="s">
        <v>1015</v>
      </c>
      <c r="J7" s="800" t="s">
        <v>1108</v>
      </c>
      <c r="K7" s="800" t="s">
        <v>1174</v>
      </c>
      <c r="L7" s="803">
        <v>154.36000000000001</v>
      </c>
      <c r="M7" s="803">
        <v>1080.52</v>
      </c>
      <c r="N7" s="800">
        <v>7</v>
      </c>
      <c r="O7" s="804">
        <v>7</v>
      </c>
      <c r="P7" s="803">
        <v>308.72000000000003</v>
      </c>
      <c r="Q7" s="805">
        <v>0.28571428571428575</v>
      </c>
      <c r="R7" s="800">
        <v>2</v>
      </c>
      <c r="S7" s="805">
        <v>0.2857142857142857</v>
      </c>
      <c r="T7" s="804">
        <v>2</v>
      </c>
      <c r="U7" s="231">
        <v>0.2857142857142857</v>
      </c>
    </row>
    <row r="8" spans="1:21" ht="14.4" customHeight="1" x14ac:dyDescent="0.3">
      <c r="A8" s="724">
        <v>25</v>
      </c>
      <c r="B8" s="725" t="s">
        <v>1114</v>
      </c>
      <c r="C8" s="725" t="s">
        <v>1222</v>
      </c>
      <c r="D8" s="806" t="s">
        <v>1627</v>
      </c>
      <c r="E8" s="807" t="s">
        <v>1250</v>
      </c>
      <c r="F8" s="725" t="s">
        <v>1220</v>
      </c>
      <c r="G8" s="725" t="s">
        <v>1270</v>
      </c>
      <c r="H8" s="725" t="s">
        <v>542</v>
      </c>
      <c r="I8" s="725" t="s">
        <v>982</v>
      </c>
      <c r="J8" s="725" t="s">
        <v>983</v>
      </c>
      <c r="K8" s="725" t="s">
        <v>1271</v>
      </c>
      <c r="L8" s="726">
        <v>42.54</v>
      </c>
      <c r="M8" s="726">
        <v>42.54</v>
      </c>
      <c r="N8" s="725">
        <v>1</v>
      </c>
      <c r="O8" s="808">
        <v>1</v>
      </c>
      <c r="P8" s="726"/>
      <c r="Q8" s="741">
        <v>0</v>
      </c>
      <c r="R8" s="725"/>
      <c r="S8" s="741">
        <v>0</v>
      </c>
      <c r="T8" s="808"/>
      <c r="U8" s="764">
        <v>0</v>
      </c>
    </row>
    <row r="9" spans="1:21" ht="14.4" customHeight="1" x14ac:dyDescent="0.3">
      <c r="A9" s="724">
        <v>25</v>
      </c>
      <c r="B9" s="725" t="s">
        <v>1114</v>
      </c>
      <c r="C9" s="725" t="s">
        <v>1222</v>
      </c>
      <c r="D9" s="806" t="s">
        <v>1627</v>
      </c>
      <c r="E9" s="807" t="s">
        <v>1251</v>
      </c>
      <c r="F9" s="725" t="s">
        <v>1220</v>
      </c>
      <c r="G9" s="725" t="s">
        <v>1269</v>
      </c>
      <c r="H9" s="725" t="s">
        <v>896</v>
      </c>
      <c r="I9" s="725" t="s">
        <v>1015</v>
      </c>
      <c r="J9" s="725" t="s">
        <v>1108</v>
      </c>
      <c r="K9" s="725" t="s">
        <v>1174</v>
      </c>
      <c r="L9" s="726">
        <v>154.36000000000001</v>
      </c>
      <c r="M9" s="726">
        <v>1080.52</v>
      </c>
      <c r="N9" s="725">
        <v>7</v>
      </c>
      <c r="O9" s="808">
        <v>6</v>
      </c>
      <c r="P9" s="726">
        <v>1080.52</v>
      </c>
      <c r="Q9" s="741">
        <v>1</v>
      </c>
      <c r="R9" s="725">
        <v>7</v>
      </c>
      <c r="S9" s="741">
        <v>1</v>
      </c>
      <c r="T9" s="808">
        <v>6</v>
      </c>
      <c r="U9" s="764">
        <v>1</v>
      </c>
    </row>
    <row r="10" spans="1:21" ht="14.4" customHeight="1" x14ac:dyDescent="0.3">
      <c r="A10" s="724">
        <v>25</v>
      </c>
      <c r="B10" s="725" t="s">
        <v>1114</v>
      </c>
      <c r="C10" s="725" t="s">
        <v>1222</v>
      </c>
      <c r="D10" s="806" t="s">
        <v>1627</v>
      </c>
      <c r="E10" s="807" t="s">
        <v>1251</v>
      </c>
      <c r="F10" s="725" t="s">
        <v>1220</v>
      </c>
      <c r="G10" s="725" t="s">
        <v>1272</v>
      </c>
      <c r="H10" s="725" t="s">
        <v>542</v>
      </c>
      <c r="I10" s="725" t="s">
        <v>1273</v>
      </c>
      <c r="J10" s="725" t="s">
        <v>1274</v>
      </c>
      <c r="K10" s="725" t="s">
        <v>1275</v>
      </c>
      <c r="L10" s="726">
        <v>132.97999999999999</v>
      </c>
      <c r="M10" s="726">
        <v>132.97999999999999</v>
      </c>
      <c r="N10" s="725">
        <v>1</v>
      </c>
      <c r="O10" s="808">
        <v>1</v>
      </c>
      <c r="P10" s="726">
        <v>132.97999999999999</v>
      </c>
      <c r="Q10" s="741">
        <v>1</v>
      </c>
      <c r="R10" s="725">
        <v>1</v>
      </c>
      <c r="S10" s="741">
        <v>1</v>
      </c>
      <c r="T10" s="808">
        <v>1</v>
      </c>
      <c r="U10" s="764">
        <v>1</v>
      </c>
    </row>
    <row r="11" spans="1:21" ht="14.4" customHeight="1" x14ac:dyDescent="0.3">
      <c r="A11" s="724">
        <v>25</v>
      </c>
      <c r="B11" s="725" t="s">
        <v>1114</v>
      </c>
      <c r="C11" s="725" t="s">
        <v>1222</v>
      </c>
      <c r="D11" s="806" t="s">
        <v>1627</v>
      </c>
      <c r="E11" s="807" t="s">
        <v>1255</v>
      </c>
      <c r="F11" s="725" t="s">
        <v>1220</v>
      </c>
      <c r="G11" s="725" t="s">
        <v>1269</v>
      </c>
      <c r="H11" s="725" t="s">
        <v>896</v>
      </c>
      <c r="I11" s="725" t="s">
        <v>1015</v>
      </c>
      <c r="J11" s="725" t="s">
        <v>1108</v>
      </c>
      <c r="K11" s="725" t="s">
        <v>1174</v>
      </c>
      <c r="L11" s="726">
        <v>154.36000000000001</v>
      </c>
      <c r="M11" s="726">
        <v>308.72000000000003</v>
      </c>
      <c r="N11" s="725">
        <v>2</v>
      </c>
      <c r="O11" s="808">
        <v>2</v>
      </c>
      <c r="P11" s="726">
        <v>154.36000000000001</v>
      </c>
      <c r="Q11" s="741">
        <v>0.5</v>
      </c>
      <c r="R11" s="725">
        <v>1</v>
      </c>
      <c r="S11" s="741">
        <v>0.5</v>
      </c>
      <c r="T11" s="808">
        <v>1</v>
      </c>
      <c r="U11" s="764">
        <v>0.5</v>
      </c>
    </row>
    <row r="12" spans="1:21" ht="14.4" customHeight="1" x14ac:dyDescent="0.3">
      <c r="A12" s="724">
        <v>25</v>
      </c>
      <c r="B12" s="725" t="s">
        <v>1114</v>
      </c>
      <c r="C12" s="725" t="s">
        <v>1222</v>
      </c>
      <c r="D12" s="806" t="s">
        <v>1627</v>
      </c>
      <c r="E12" s="807" t="s">
        <v>1256</v>
      </c>
      <c r="F12" s="725" t="s">
        <v>1220</v>
      </c>
      <c r="G12" s="725" t="s">
        <v>1269</v>
      </c>
      <c r="H12" s="725" t="s">
        <v>896</v>
      </c>
      <c r="I12" s="725" t="s">
        <v>1015</v>
      </c>
      <c r="J12" s="725" t="s">
        <v>1108</v>
      </c>
      <c r="K12" s="725" t="s">
        <v>1174</v>
      </c>
      <c r="L12" s="726">
        <v>154.36000000000001</v>
      </c>
      <c r="M12" s="726">
        <v>2315.4000000000005</v>
      </c>
      <c r="N12" s="725">
        <v>15</v>
      </c>
      <c r="O12" s="808">
        <v>14</v>
      </c>
      <c r="P12" s="726">
        <v>463.08000000000004</v>
      </c>
      <c r="Q12" s="741">
        <v>0.19999999999999998</v>
      </c>
      <c r="R12" s="725">
        <v>3</v>
      </c>
      <c r="S12" s="741">
        <v>0.2</v>
      </c>
      <c r="T12" s="808">
        <v>2</v>
      </c>
      <c r="U12" s="764">
        <v>0.14285714285714285</v>
      </c>
    </row>
    <row r="13" spans="1:21" ht="14.4" customHeight="1" x14ac:dyDescent="0.3">
      <c r="A13" s="724">
        <v>25</v>
      </c>
      <c r="B13" s="725" t="s">
        <v>1114</v>
      </c>
      <c r="C13" s="725" t="s">
        <v>1222</v>
      </c>
      <c r="D13" s="806" t="s">
        <v>1627</v>
      </c>
      <c r="E13" s="807" t="s">
        <v>1256</v>
      </c>
      <c r="F13" s="725" t="s">
        <v>1220</v>
      </c>
      <c r="G13" s="725" t="s">
        <v>1276</v>
      </c>
      <c r="H13" s="725" t="s">
        <v>542</v>
      </c>
      <c r="I13" s="725" t="s">
        <v>1277</v>
      </c>
      <c r="J13" s="725" t="s">
        <v>1012</v>
      </c>
      <c r="K13" s="725" t="s">
        <v>1278</v>
      </c>
      <c r="L13" s="726">
        <v>391.67</v>
      </c>
      <c r="M13" s="726">
        <v>391.67</v>
      </c>
      <c r="N13" s="725">
        <v>1</v>
      </c>
      <c r="O13" s="808">
        <v>0.5</v>
      </c>
      <c r="P13" s="726">
        <v>391.67</v>
      </c>
      <c r="Q13" s="741">
        <v>1</v>
      </c>
      <c r="R13" s="725">
        <v>1</v>
      </c>
      <c r="S13" s="741">
        <v>1</v>
      </c>
      <c r="T13" s="808">
        <v>0.5</v>
      </c>
      <c r="U13" s="764">
        <v>1</v>
      </c>
    </row>
    <row r="14" spans="1:21" ht="14.4" customHeight="1" x14ac:dyDescent="0.3">
      <c r="A14" s="724">
        <v>25</v>
      </c>
      <c r="B14" s="725" t="s">
        <v>1114</v>
      </c>
      <c r="C14" s="725" t="s">
        <v>1222</v>
      </c>
      <c r="D14" s="806" t="s">
        <v>1627</v>
      </c>
      <c r="E14" s="807" t="s">
        <v>1256</v>
      </c>
      <c r="F14" s="725" t="s">
        <v>1220</v>
      </c>
      <c r="G14" s="725" t="s">
        <v>1272</v>
      </c>
      <c r="H14" s="725" t="s">
        <v>542</v>
      </c>
      <c r="I14" s="725" t="s">
        <v>1273</v>
      </c>
      <c r="J14" s="725" t="s">
        <v>1274</v>
      </c>
      <c r="K14" s="725" t="s">
        <v>1275</v>
      </c>
      <c r="L14" s="726">
        <v>132.97999999999999</v>
      </c>
      <c r="M14" s="726">
        <v>398.93999999999994</v>
      </c>
      <c r="N14" s="725">
        <v>3</v>
      </c>
      <c r="O14" s="808">
        <v>2</v>
      </c>
      <c r="P14" s="726">
        <v>132.97999999999999</v>
      </c>
      <c r="Q14" s="741">
        <v>0.33333333333333337</v>
      </c>
      <c r="R14" s="725">
        <v>1</v>
      </c>
      <c r="S14" s="741">
        <v>0.33333333333333331</v>
      </c>
      <c r="T14" s="808">
        <v>1</v>
      </c>
      <c r="U14" s="764">
        <v>0.5</v>
      </c>
    </row>
    <row r="15" spans="1:21" ht="14.4" customHeight="1" x14ac:dyDescent="0.3">
      <c r="A15" s="724">
        <v>25</v>
      </c>
      <c r="B15" s="725" t="s">
        <v>1114</v>
      </c>
      <c r="C15" s="725" t="s">
        <v>1222</v>
      </c>
      <c r="D15" s="806" t="s">
        <v>1627</v>
      </c>
      <c r="E15" s="807" t="s">
        <v>1256</v>
      </c>
      <c r="F15" s="725" t="s">
        <v>1220</v>
      </c>
      <c r="G15" s="725" t="s">
        <v>1272</v>
      </c>
      <c r="H15" s="725" t="s">
        <v>542</v>
      </c>
      <c r="I15" s="725" t="s">
        <v>1279</v>
      </c>
      <c r="J15" s="725" t="s">
        <v>1274</v>
      </c>
      <c r="K15" s="725" t="s">
        <v>1275</v>
      </c>
      <c r="L15" s="726">
        <v>132.97999999999999</v>
      </c>
      <c r="M15" s="726">
        <v>664.89999999999986</v>
      </c>
      <c r="N15" s="725">
        <v>5</v>
      </c>
      <c r="O15" s="808">
        <v>3.5</v>
      </c>
      <c r="P15" s="726">
        <v>398.93999999999994</v>
      </c>
      <c r="Q15" s="741">
        <v>0.60000000000000009</v>
      </c>
      <c r="R15" s="725">
        <v>3</v>
      </c>
      <c r="S15" s="741">
        <v>0.6</v>
      </c>
      <c r="T15" s="808">
        <v>1.5</v>
      </c>
      <c r="U15" s="764">
        <v>0.42857142857142855</v>
      </c>
    </row>
    <row r="16" spans="1:21" ht="14.4" customHeight="1" x14ac:dyDescent="0.3">
      <c r="A16" s="724">
        <v>25</v>
      </c>
      <c r="B16" s="725" t="s">
        <v>1114</v>
      </c>
      <c r="C16" s="725" t="s">
        <v>1222</v>
      </c>
      <c r="D16" s="806" t="s">
        <v>1627</v>
      </c>
      <c r="E16" s="807" t="s">
        <v>1256</v>
      </c>
      <c r="F16" s="725" t="s">
        <v>1220</v>
      </c>
      <c r="G16" s="725" t="s">
        <v>1280</v>
      </c>
      <c r="H16" s="725" t="s">
        <v>896</v>
      </c>
      <c r="I16" s="725" t="s">
        <v>1281</v>
      </c>
      <c r="J16" s="725" t="s">
        <v>941</v>
      </c>
      <c r="K16" s="725" t="s">
        <v>1160</v>
      </c>
      <c r="L16" s="726">
        <v>736.33</v>
      </c>
      <c r="M16" s="726">
        <v>1472.66</v>
      </c>
      <c r="N16" s="725">
        <v>2</v>
      </c>
      <c r="O16" s="808">
        <v>0.5</v>
      </c>
      <c r="P16" s="726">
        <v>1472.66</v>
      </c>
      <c r="Q16" s="741">
        <v>1</v>
      </c>
      <c r="R16" s="725">
        <v>2</v>
      </c>
      <c r="S16" s="741">
        <v>1</v>
      </c>
      <c r="T16" s="808">
        <v>0.5</v>
      </c>
      <c r="U16" s="764">
        <v>1</v>
      </c>
    </row>
    <row r="17" spans="1:21" ht="14.4" customHeight="1" x14ac:dyDescent="0.3">
      <c r="A17" s="724">
        <v>25</v>
      </c>
      <c r="B17" s="725" t="s">
        <v>1114</v>
      </c>
      <c r="C17" s="725" t="s">
        <v>1222</v>
      </c>
      <c r="D17" s="806" t="s">
        <v>1627</v>
      </c>
      <c r="E17" s="807" t="s">
        <v>1256</v>
      </c>
      <c r="F17" s="725" t="s">
        <v>1220</v>
      </c>
      <c r="G17" s="725" t="s">
        <v>1282</v>
      </c>
      <c r="H17" s="725" t="s">
        <v>542</v>
      </c>
      <c r="I17" s="725" t="s">
        <v>1283</v>
      </c>
      <c r="J17" s="725" t="s">
        <v>1284</v>
      </c>
      <c r="K17" s="725" t="s">
        <v>1285</v>
      </c>
      <c r="L17" s="726">
        <v>42.08</v>
      </c>
      <c r="M17" s="726">
        <v>42.08</v>
      </c>
      <c r="N17" s="725">
        <v>1</v>
      </c>
      <c r="O17" s="808">
        <v>0.5</v>
      </c>
      <c r="P17" s="726">
        <v>42.08</v>
      </c>
      <c r="Q17" s="741">
        <v>1</v>
      </c>
      <c r="R17" s="725">
        <v>1</v>
      </c>
      <c r="S17" s="741">
        <v>1</v>
      </c>
      <c r="T17" s="808">
        <v>0.5</v>
      </c>
      <c r="U17" s="764">
        <v>1</v>
      </c>
    </row>
    <row r="18" spans="1:21" ht="14.4" customHeight="1" x14ac:dyDescent="0.3">
      <c r="A18" s="724">
        <v>25</v>
      </c>
      <c r="B18" s="725" t="s">
        <v>1114</v>
      </c>
      <c r="C18" s="725" t="s">
        <v>1222</v>
      </c>
      <c r="D18" s="806" t="s">
        <v>1627</v>
      </c>
      <c r="E18" s="807" t="s">
        <v>1260</v>
      </c>
      <c r="F18" s="725" t="s">
        <v>1220</v>
      </c>
      <c r="G18" s="725" t="s">
        <v>1269</v>
      </c>
      <c r="H18" s="725" t="s">
        <v>542</v>
      </c>
      <c r="I18" s="725" t="s">
        <v>1286</v>
      </c>
      <c r="J18" s="725" t="s">
        <v>1108</v>
      </c>
      <c r="K18" s="725" t="s">
        <v>1287</v>
      </c>
      <c r="L18" s="726">
        <v>0</v>
      </c>
      <c r="M18" s="726">
        <v>0</v>
      </c>
      <c r="N18" s="725">
        <v>3</v>
      </c>
      <c r="O18" s="808">
        <v>3</v>
      </c>
      <c r="P18" s="726">
        <v>0</v>
      </c>
      <c r="Q18" s="741"/>
      <c r="R18" s="725">
        <v>2</v>
      </c>
      <c r="S18" s="741">
        <v>0.66666666666666663</v>
      </c>
      <c r="T18" s="808">
        <v>2</v>
      </c>
      <c r="U18" s="764">
        <v>0.66666666666666663</v>
      </c>
    </row>
    <row r="19" spans="1:21" ht="14.4" customHeight="1" x14ac:dyDescent="0.3">
      <c r="A19" s="724">
        <v>25</v>
      </c>
      <c r="B19" s="725" t="s">
        <v>1114</v>
      </c>
      <c r="C19" s="725" t="s">
        <v>1222</v>
      </c>
      <c r="D19" s="806" t="s">
        <v>1627</v>
      </c>
      <c r="E19" s="807" t="s">
        <v>1260</v>
      </c>
      <c r="F19" s="725" t="s">
        <v>1220</v>
      </c>
      <c r="G19" s="725" t="s">
        <v>1269</v>
      </c>
      <c r="H19" s="725" t="s">
        <v>896</v>
      </c>
      <c r="I19" s="725" t="s">
        <v>1015</v>
      </c>
      <c r="J19" s="725" t="s">
        <v>1108</v>
      </c>
      <c r="K19" s="725" t="s">
        <v>1174</v>
      </c>
      <c r="L19" s="726">
        <v>154.36000000000001</v>
      </c>
      <c r="M19" s="726">
        <v>463.08000000000004</v>
      </c>
      <c r="N19" s="725">
        <v>3</v>
      </c>
      <c r="O19" s="808">
        <v>2.5</v>
      </c>
      <c r="P19" s="726">
        <v>154.36000000000001</v>
      </c>
      <c r="Q19" s="741">
        <v>0.33333333333333331</v>
      </c>
      <c r="R19" s="725">
        <v>1</v>
      </c>
      <c r="S19" s="741">
        <v>0.33333333333333331</v>
      </c>
      <c r="T19" s="808">
        <v>1</v>
      </c>
      <c r="U19" s="764">
        <v>0.4</v>
      </c>
    </row>
    <row r="20" spans="1:21" ht="14.4" customHeight="1" x14ac:dyDescent="0.3">
      <c r="A20" s="724">
        <v>25</v>
      </c>
      <c r="B20" s="725" t="s">
        <v>1114</v>
      </c>
      <c r="C20" s="725" t="s">
        <v>1222</v>
      </c>
      <c r="D20" s="806" t="s">
        <v>1627</v>
      </c>
      <c r="E20" s="807" t="s">
        <v>1260</v>
      </c>
      <c r="F20" s="725" t="s">
        <v>1220</v>
      </c>
      <c r="G20" s="725" t="s">
        <v>1276</v>
      </c>
      <c r="H20" s="725" t="s">
        <v>542</v>
      </c>
      <c r="I20" s="725" t="s">
        <v>1011</v>
      </c>
      <c r="J20" s="725" t="s">
        <v>1012</v>
      </c>
      <c r="K20" s="725" t="s">
        <v>1288</v>
      </c>
      <c r="L20" s="726">
        <v>78.33</v>
      </c>
      <c r="M20" s="726">
        <v>156.66</v>
      </c>
      <c r="N20" s="725">
        <v>2</v>
      </c>
      <c r="O20" s="808">
        <v>2</v>
      </c>
      <c r="P20" s="726"/>
      <c r="Q20" s="741">
        <v>0</v>
      </c>
      <c r="R20" s="725"/>
      <c r="S20" s="741">
        <v>0</v>
      </c>
      <c r="T20" s="808"/>
      <c r="U20" s="764">
        <v>0</v>
      </c>
    </row>
    <row r="21" spans="1:21" ht="14.4" customHeight="1" x14ac:dyDescent="0.3">
      <c r="A21" s="724">
        <v>25</v>
      </c>
      <c r="B21" s="725" t="s">
        <v>1114</v>
      </c>
      <c r="C21" s="725" t="s">
        <v>1222</v>
      </c>
      <c r="D21" s="806" t="s">
        <v>1627</v>
      </c>
      <c r="E21" s="807" t="s">
        <v>1260</v>
      </c>
      <c r="F21" s="725" t="s">
        <v>1220</v>
      </c>
      <c r="G21" s="725" t="s">
        <v>1289</v>
      </c>
      <c r="H21" s="725" t="s">
        <v>896</v>
      </c>
      <c r="I21" s="725" t="s">
        <v>1290</v>
      </c>
      <c r="J21" s="725" t="s">
        <v>841</v>
      </c>
      <c r="K21" s="725" t="s">
        <v>1291</v>
      </c>
      <c r="L21" s="726">
        <v>48.42</v>
      </c>
      <c r="M21" s="726">
        <v>96.84</v>
      </c>
      <c r="N21" s="725">
        <v>2</v>
      </c>
      <c r="O21" s="808">
        <v>1.5</v>
      </c>
      <c r="P21" s="726"/>
      <c r="Q21" s="741">
        <v>0</v>
      </c>
      <c r="R21" s="725"/>
      <c r="S21" s="741">
        <v>0</v>
      </c>
      <c r="T21" s="808"/>
      <c r="U21" s="764">
        <v>0</v>
      </c>
    </row>
    <row r="22" spans="1:21" ht="14.4" customHeight="1" x14ac:dyDescent="0.3">
      <c r="A22" s="724">
        <v>25</v>
      </c>
      <c r="B22" s="725" t="s">
        <v>1114</v>
      </c>
      <c r="C22" s="725" t="s">
        <v>1222</v>
      </c>
      <c r="D22" s="806" t="s">
        <v>1627</v>
      </c>
      <c r="E22" s="807" t="s">
        <v>1265</v>
      </c>
      <c r="F22" s="725" t="s">
        <v>1220</v>
      </c>
      <c r="G22" s="725" t="s">
        <v>1269</v>
      </c>
      <c r="H22" s="725" t="s">
        <v>896</v>
      </c>
      <c r="I22" s="725" t="s">
        <v>1015</v>
      </c>
      <c r="J22" s="725" t="s">
        <v>1108</v>
      </c>
      <c r="K22" s="725" t="s">
        <v>1174</v>
      </c>
      <c r="L22" s="726">
        <v>154.36000000000001</v>
      </c>
      <c r="M22" s="726">
        <v>617.44000000000005</v>
      </c>
      <c r="N22" s="725">
        <v>4</v>
      </c>
      <c r="O22" s="808">
        <v>4</v>
      </c>
      <c r="P22" s="726">
        <v>617.44000000000005</v>
      </c>
      <c r="Q22" s="741">
        <v>1</v>
      </c>
      <c r="R22" s="725">
        <v>4</v>
      </c>
      <c r="S22" s="741">
        <v>1</v>
      </c>
      <c r="T22" s="808">
        <v>4</v>
      </c>
      <c r="U22" s="764">
        <v>1</v>
      </c>
    </row>
    <row r="23" spans="1:21" ht="14.4" customHeight="1" x14ac:dyDescent="0.3">
      <c r="A23" s="724">
        <v>25</v>
      </c>
      <c r="B23" s="725" t="s">
        <v>1114</v>
      </c>
      <c r="C23" s="725" t="s">
        <v>1222</v>
      </c>
      <c r="D23" s="806" t="s">
        <v>1627</v>
      </c>
      <c r="E23" s="807" t="s">
        <v>1236</v>
      </c>
      <c r="F23" s="725" t="s">
        <v>1220</v>
      </c>
      <c r="G23" s="725" t="s">
        <v>1269</v>
      </c>
      <c r="H23" s="725" t="s">
        <v>896</v>
      </c>
      <c r="I23" s="725" t="s">
        <v>1015</v>
      </c>
      <c r="J23" s="725" t="s">
        <v>1108</v>
      </c>
      <c r="K23" s="725" t="s">
        <v>1174</v>
      </c>
      <c r="L23" s="726">
        <v>154.36000000000001</v>
      </c>
      <c r="M23" s="726">
        <v>617.44000000000005</v>
      </c>
      <c r="N23" s="725">
        <v>4</v>
      </c>
      <c r="O23" s="808">
        <v>2.5</v>
      </c>
      <c r="P23" s="726"/>
      <c r="Q23" s="741">
        <v>0</v>
      </c>
      <c r="R23" s="725"/>
      <c r="S23" s="741">
        <v>0</v>
      </c>
      <c r="T23" s="808"/>
      <c r="U23" s="764">
        <v>0</v>
      </c>
    </row>
    <row r="24" spans="1:21" ht="14.4" customHeight="1" x14ac:dyDescent="0.3">
      <c r="A24" s="724">
        <v>25</v>
      </c>
      <c r="B24" s="725" t="s">
        <v>1114</v>
      </c>
      <c r="C24" s="725" t="s">
        <v>1222</v>
      </c>
      <c r="D24" s="806" t="s">
        <v>1627</v>
      </c>
      <c r="E24" s="807" t="s">
        <v>1236</v>
      </c>
      <c r="F24" s="725" t="s">
        <v>1220</v>
      </c>
      <c r="G24" s="725" t="s">
        <v>1269</v>
      </c>
      <c r="H24" s="725" t="s">
        <v>896</v>
      </c>
      <c r="I24" s="725" t="s">
        <v>1107</v>
      </c>
      <c r="J24" s="725" t="s">
        <v>1108</v>
      </c>
      <c r="K24" s="725" t="s">
        <v>1212</v>
      </c>
      <c r="L24" s="726">
        <v>225.06</v>
      </c>
      <c r="M24" s="726">
        <v>225.06</v>
      </c>
      <c r="N24" s="725">
        <v>1</v>
      </c>
      <c r="O24" s="808">
        <v>0.5</v>
      </c>
      <c r="P24" s="726"/>
      <c r="Q24" s="741">
        <v>0</v>
      </c>
      <c r="R24" s="725"/>
      <c r="S24" s="741">
        <v>0</v>
      </c>
      <c r="T24" s="808"/>
      <c r="U24" s="764">
        <v>0</v>
      </c>
    </row>
    <row r="25" spans="1:21" ht="14.4" customHeight="1" x14ac:dyDescent="0.3">
      <c r="A25" s="724">
        <v>25</v>
      </c>
      <c r="B25" s="725" t="s">
        <v>1114</v>
      </c>
      <c r="C25" s="725" t="s">
        <v>1222</v>
      </c>
      <c r="D25" s="806" t="s">
        <v>1627</v>
      </c>
      <c r="E25" s="807" t="s">
        <v>1236</v>
      </c>
      <c r="F25" s="725" t="s">
        <v>1220</v>
      </c>
      <c r="G25" s="725" t="s">
        <v>1276</v>
      </c>
      <c r="H25" s="725" t="s">
        <v>542</v>
      </c>
      <c r="I25" s="725" t="s">
        <v>1011</v>
      </c>
      <c r="J25" s="725" t="s">
        <v>1012</v>
      </c>
      <c r="K25" s="725" t="s">
        <v>1288</v>
      </c>
      <c r="L25" s="726">
        <v>78.33</v>
      </c>
      <c r="M25" s="726">
        <v>234.99</v>
      </c>
      <c r="N25" s="725">
        <v>3</v>
      </c>
      <c r="O25" s="808">
        <v>0.5</v>
      </c>
      <c r="P25" s="726"/>
      <c r="Q25" s="741">
        <v>0</v>
      </c>
      <c r="R25" s="725"/>
      <c r="S25" s="741">
        <v>0</v>
      </c>
      <c r="T25" s="808"/>
      <c r="U25" s="764">
        <v>0</v>
      </c>
    </row>
    <row r="26" spans="1:21" ht="14.4" customHeight="1" x14ac:dyDescent="0.3">
      <c r="A26" s="724">
        <v>25</v>
      </c>
      <c r="B26" s="725" t="s">
        <v>1114</v>
      </c>
      <c r="C26" s="725" t="s">
        <v>1222</v>
      </c>
      <c r="D26" s="806" t="s">
        <v>1627</v>
      </c>
      <c r="E26" s="807" t="s">
        <v>1236</v>
      </c>
      <c r="F26" s="725" t="s">
        <v>1220</v>
      </c>
      <c r="G26" s="725" t="s">
        <v>1292</v>
      </c>
      <c r="H26" s="725" t="s">
        <v>542</v>
      </c>
      <c r="I26" s="725" t="s">
        <v>1293</v>
      </c>
      <c r="J26" s="725" t="s">
        <v>1294</v>
      </c>
      <c r="K26" s="725" t="s">
        <v>1295</v>
      </c>
      <c r="L26" s="726">
        <v>80.7</v>
      </c>
      <c r="M26" s="726">
        <v>80.7</v>
      </c>
      <c r="N26" s="725">
        <v>1</v>
      </c>
      <c r="O26" s="808">
        <v>0.5</v>
      </c>
      <c r="P26" s="726"/>
      <c r="Q26" s="741">
        <v>0</v>
      </c>
      <c r="R26" s="725"/>
      <c r="S26" s="741">
        <v>0</v>
      </c>
      <c r="T26" s="808"/>
      <c r="U26" s="764">
        <v>0</v>
      </c>
    </row>
    <row r="27" spans="1:21" ht="14.4" customHeight="1" x14ac:dyDescent="0.3">
      <c r="A27" s="724">
        <v>25</v>
      </c>
      <c r="B27" s="725" t="s">
        <v>1114</v>
      </c>
      <c r="C27" s="725" t="s">
        <v>1222</v>
      </c>
      <c r="D27" s="806" t="s">
        <v>1627</v>
      </c>
      <c r="E27" s="807" t="s">
        <v>1236</v>
      </c>
      <c r="F27" s="725" t="s">
        <v>1220</v>
      </c>
      <c r="G27" s="725" t="s">
        <v>1296</v>
      </c>
      <c r="H27" s="725" t="s">
        <v>542</v>
      </c>
      <c r="I27" s="725" t="s">
        <v>971</v>
      </c>
      <c r="J27" s="725" t="s">
        <v>972</v>
      </c>
      <c r="K27" s="725" t="s">
        <v>1297</v>
      </c>
      <c r="L27" s="726">
        <v>48.09</v>
      </c>
      <c r="M27" s="726">
        <v>48.09</v>
      </c>
      <c r="N27" s="725">
        <v>1</v>
      </c>
      <c r="O27" s="808">
        <v>1</v>
      </c>
      <c r="P27" s="726">
        <v>48.09</v>
      </c>
      <c r="Q27" s="741">
        <v>1</v>
      </c>
      <c r="R27" s="725">
        <v>1</v>
      </c>
      <c r="S27" s="741">
        <v>1</v>
      </c>
      <c r="T27" s="808">
        <v>1</v>
      </c>
      <c r="U27" s="764">
        <v>1</v>
      </c>
    </row>
    <row r="28" spans="1:21" ht="14.4" customHeight="1" x14ac:dyDescent="0.3">
      <c r="A28" s="724">
        <v>25</v>
      </c>
      <c r="B28" s="725" t="s">
        <v>1114</v>
      </c>
      <c r="C28" s="725" t="s">
        <v>1222</v>
      </c>
      <c r="D28" s="806" t="s">
        <v>1627</v>
      </c>
      <c r="E28" s="807" t="s">
        <v>1236</v>
      </c>
      <c r="F28" s="725" t="s">
        <v>1220</v>
      </c>
      <c r="G28" s="725" t="s">
        <v>1272</v>
      </c>
      <c r="H28" s="725" t="s">
        <v>542</v>
      </c>
      <c r="I28" s="725" t="s">
        <v>1273</v>
      </c>
      <c r="J28" s="725" t="s">
        <v>1274</v>
      </c>
      <c r="K28" s="725" t="s">
        <v>1275</v>
      </c>
      <c r="L28" s="726">
        <v>132.97999999999999</v>
      </c>
      <c r="M28" s="726">
        <v>132.97999999999999</v>
      </c>
      <c r="N28" s="725">
        <v>1</v>
      </c>
      <c r="O28" s="808">
        <v>1</v>
      </c>
      <c r="P28" s="726">
        <v>132.97999999999999</v>
      </c>
      <c r="Q28" s="741">
        <v>1</v>
      </c>
      <c r="R28" s="725">
        <v>1</v>
      </c>
      <c r="S28" s="741">
        <v>1</v>
      </c>
      <c r="T28" s="808">
        <v>1</v>
      </c>
      <c r="U28" s="764">
        <v>1</v>
      </c>
    </row>
    <row r="29" spans="1:21" ht="14.4" customHeight="1" x14ac:dyDescent="0.3">
      <c r="A29" s="724">
        <v>25</v>
      </c>
      <c r="B29" s="725" t="s">
        <v>1114</v>
      </c>
      <c r="C29" s="725" t="s">
        <v>1222</v>
      </c>
      <c r="D29" s="806" t="s">
        <v>1627</v>
      </c>
      <c r="E29" s="807" t="s">
        <v>1236</v>
      </c>
      <c r="F29" s="725" t="s">
        <v>1220</v>
      </c>
      <c r="G29" s="725" t="s">
        <v>1272</v>
      </c>
      <c r="H29" s="725" t="s">
        <v>542</v>
      </c>
      <c r="I29" s="725" t="s">
        <v>1279</v>
      </c>
      <c r="J29" s="725" t="s">
        <v>1274</v>
      </c>
      <c r="K29" s="725" t="s">
        <v>1275</v>
      </c>
      <c r="L29" s="726">
        <v>132.97999999999999</v>
      </c>
      <c r="M29" s="726">
        <v>132.97999999999999</v>
      </c>
      <c r="N29" s="725">
        <v>1</v>
      </c>
      <c r="O29" s="808">
        <v>0.5</v>
      </c>
      <c r="P29" s="726">
        <v>132.97999999999999</v>
      </c>
      <c r="Q29" s="741">
        <v>1</v>
      </c>
      <c r="R29" s="725">
        <v>1</v>
      </c>
      <c r="S29" s="741">
        <v>1</v>
      </c>
      <c r="T29" s="808">
        <v>0.5</v>
      </c>
      <c r="U29" s="764">
        <v>1</v>
      </c>
    </row>
    <row r="30" spans="1:21" ht="14.4" customHeight="1" x14ac:dyDescent="0.3">
      <c r="A30" s="724">
        <v>25</v>
      </c>
      <c r="B30" s="725" t="s">
        <v>1114</v>
      </c>
      <c r="C30" s="725" t="s">
        <v>1222</v>
      </c>
      <c r="D30" s="806" t="s">
        <v>1627</v>
      </c>
      <c r="E30" s="807" t="s">
        <v>1236</v>
      </c>
      <c r="F30" s="725" t="s">
        <v>1220</v>
      </c>
      <c r="G30" s="725" t="s">
        <v>1289</v>
      </c>
      <c r="H30" s="725" t="s">
        <v>542</v>
      </c>
      <c r="I30" s="725" t="s">
        <v>840</v>
      </c>
      <c r="J30" s="725" t="s">
        <v>841</v>
      </c>
      <c r="K30" s="725" t="s">
        <v>1298</v>
      </c>
      <c r="L30" s="726">
        <v>48.42</v>
      </c>
      <c r="M30" s="726">
        <v>193.68</v>
      </c>
      <c r="N30" s="725">
        <v>4</v>
      </c>
      <c r="O30" s="808">
        <v>3</v>
      </c>
      <c r="P30" s="726">
        <v>48.42</v>
      </c>
      <c r="Q30" s="741">
        <v>0.25</v>
      </c>
      <c r="R30" s="725">
        <v>1</v>
      </c>
      <c r="S30" s="741">
        <v>0.25</v>
      </c>
      <c r="T30" s="808">
        <v>0.5</v>
      </c>
      <c r="U30" s="764">
        <v>0.16666666666666666</v>
      </c>
    </row>
    <row r="31" spans="1:21" ht="14.4" customHeight="1" x14ac:dyDescent="0.3">
      <c r="A31" s="724">
        <v>25</v>
      </c>
      <c r="B31" s="725" t="s">
        <v>1114</v>
      </c>
      <c r="C31" s="725" t="s">
        <v>1222</v>
      </c>
      <c r="D31" s="806" t="s">
        <v>1627</v>
      </c>
      <c r="E31" s="807" t="s">
        <v>1236</v>
      </c>
      <c r="F31" s="725" t="s">
        <v>1220</v>
      </c>
      <c r="G31" s="725" t="s">
        <v>1299</v>
      </c>
      <c r="H31" s="725" t="s">
        <v>542</v>
      </c>
      <c r="I31" s="725" t="s">
        <v>1300</v>
      </c>
      <c r="J31" s="725" t="s">
        <v>882</v>
      </c>
      <c r="K31" s="725" t="s">
        <v>1301</v>
      </c>
      <c r="L31" s="726">
        <v>185.26</v>
      </c>
      <c r="M31" s="726">
        <v>185.26</v>
      </c>
      <c r="N31" s="725">
        <v>1</v>
      </c>
      <c r="O31" s="808">
        <v>0.5</v>
      </c>
      <c r="P31" s="726">
        <v>185.26</v>
      </c>
      <c r="Q31" s="741">
        <v>1</v>
      </c>
      <c r="R31" s="725">
        <v>1</v>
      </c>
      <c r="S31" s="741">
        <v>1</v>
      </c>
      <c r="T31" s="808">
        <v>0.5</v>
      </c>
      <c r="U31" s="764">
        <v>1</v>
      </c>
    </row>
    <row r="32" spans="1:21" ht="14.4" customHeight="1" x14ac:dyDescent="0.3">
      <c r="A32" s="724">
        <v>25</v>
      </c>
      <c r="B32" s="725" t="s">
        <v>1114</v>
      </c>
      <c r="C32" s="725" t="s">
        <v>1222</v>
      </c>
      <c r="D32" s="806" t="s">
        <v>1627</v>
      </c>
      <c r="E32" s="807" t="s">
        <v>1236</v>
      </c>
      <c r="F32" s="725" t="s">
        <v>1220</v>
      </c>
      <c r="G32" s="725" t="s">
        <v>1302</v>
      </c>
      <c r="H32" s="725" t="s">
        <v>896</v>
      </c>
      <c r="I32" s="725" t="s">
        <v>910</v>
      </c>
      <c r="J32" s="725" t="s">
        <v>1192</v>
      </c>
      <c r="K32" s="725" t="s">
        <v>1193</v>
      </c>
      <c r="L32" s="726">
        <v>0</v>
      </c>
      <c r="M32" s="726">
        <v>0</v>
      </c>
      <c r="N32" s="725">
        <v>1</v>
      </c>
      <c r="O32" s="808">
        <v>0.5</v>
      </c>
      <c r="P32" s="726">
        <v>0</v>
      </c>
      <c r="Q32" s="741"/>
      <c r="R32" s="725">
        <v>1</v>
      </c>
      <c r="S32" s="741">
        <v>1</v>
      </c>
      <c r="T32" s="808">
        <v>0.5</v>
      </c>
      <c r="U32" s="764">
        <v>1</v>
      </c>
    </row>
    <row r="33" spans="1:21" ht="14.4" customHeight="1" x14ac:dyDescent="0.3">
      <c r="A33" s="724">
        <v>25</v>
      </c>
      <c r="B33" s="725" t="s">
        <v>1114</v>
      </c>
      <c r="C33" s="725" t="s">
        <v>1222</v>
      </c>
      <c r="D33" s="806" t="s">
        <v>1627</v>
      </c>
      <c r="E33" s="807" t="s">
        <v>1236</v>
      </c>
      <c r="F33" s="725" t="s">
        <v>1220</v>
      </c>
      <c r="G33" s="725" t="s">
        <v>1303</v>
      </c>
      <c r="H33" s="725" t="s">
        <v>542</v>
      </c>
      <c r="I33" s="725" t="s">
        <v>1304</v>
      </c>
      <c r="J33" s="725" t="s">
        <v>1305</v>
      </c>
      <c r="K33" s="725" t="s">
        <v>1306</v>
      </c>
      <c r="L33" s="726">
        <v>93.96</v>
      </c>
      <c r="M33" s="726">
        <v>93.96</v>
      </c>
      <c r="N33" s="725">
        <v>1</v>
      </c>
      <c r="O33" s="808">
        <v>0.5</v>
      </c>
      <c r="P33" s="726"/>
      <c r="Q33" s="741">
        <v>0</v>
      </c>
      <c r="R33" s="725"/>
      <c r="S33" s="741">
        <v>0</v>
      </c>
      <c r="T33" s="808"/>
      <c r="U33" s="764">
        <v>0</v>
      </c>
    </row>
    <row r="34" spans="1:21" ht="14.4" customHeight="1" x14ac:dyDescent="0.3">
      <c r="A34" s="724">
        <v>25</v>
      </c>
      <c r="B34" s="725" t="s">
        <v>1114</v>
      </c>
      <c r="C34" s="725" t="s">
        <v>1222</v>
      </c>
      <c r="D34" s="806" t="s">
        <v>1627</v>
      </c>
      <c r="E34" s="807" t="s">
        <v>1239</v>
      </c>
      <c r="F34" s="725" t="s">
        <v>1220</v>
      </c>
      <c r="G34" s="725" t="s">
        <v>1269</v>
      </c>
      <c r="H34" s="725" t="s">
        <v>896</v>
      </c>
      <c r="I34" s="725" t="s">
        <v>1015</v>
      </c>
      <c r="J34" s="725" t="s">
        <v>1108</v>
      </c>
      <c r="K34" s="725" t="s">
        <v>1174</v>
      </c>
      <c r="L34" s="726">
        <v>154.36000000000001</v>
      </c>
      <c r="M34" s="726">
        <v>1697.96</v>
      </c>
      <c r="N34" s="725">
        <v>11</v>
      </c>
      <c r="O34" s="808">
        <v>9</v>
      </c>
      <c r="P34" s="726">
        <v>926.16000000000008</v>
      </c>
      <c r="Q34" s="741">
        <v>0.54545454545454553</v>
      </c>
      <c r="R34" s="725">
        <v>6</v>
      </c>
      <c r="S34" s="741">
        <v>0.54545454545454541</v>
      </c>
      <c r="T34" s="808">
        <v>4.5</v>
      </c>
      <c r="U34" s="764">
        <v>0.5</v>
      </c>
    </row>
    <row r="35" spans="1:21" ht="14.4" customHeight="1" x14ac:dyDescent="0.3">
      <c r="A35" s="724">
        <v>25</v>
      </c>
      <c r="B35" s="725" t="s">
        <v>1114</v>
      </c>
      <c r="C35" s="725" t="s">
        <v>1222</v>
      </c>
      <c r="D35" s="806" t="s">
        <v>1627</v>
      </c>
      <c r="E35" s="807" t="s">
        <v>1239</v>
      </c>
      <c r="F35" s="725" t="s">
        <v>1220</v>
      </c>
      <c r="G35" s="725" t="s">
        <v>1269</v>
      </c>
      <c r="H35" s="725" t="s">
        <v>542</v>
      </c>
      <c r="I35" s="725" t="s">
        <v>1307</v>
      </c>
      <c r="J35" s="725" t="s">
        <v>1108</v>
      </c>
      <c r="K35" s="725" t="s">
        <v>1174</v>
      </c>
      <c r="L35" s="726">
        <v>154.36000000000001</v>
      </c>
      <c r="M35" s="726">
        <v>308.72000000000003</v>
      </c>
      <c r="N35" s="725">
        <v>2</v>
      </c>
      <c r="O35" s="808">
        <v>2</v>
      </c>
      <c r="P35" s="726">
        <v>154.36000000000001</v>
      </c>
      <c r="Q35" s="741">
        <v>0.5</v>
      </c>
      <c r="R35" s="725">
        <v>1</v>
      </c>
      <c r="S35" s="741">
        <v>0.5</v>
      </c>
      <c r="T35" s="808">
        <v>1</v>
      </c>
      <c r="U35" s="764">
        <v>0.5</v>
      </c>
    </row>
    <row r="36" spans="1:21" ht="14.4" customHeight="1" x14ac:dyDescent="0.3">
      <c r="A36" s="724">
        <v>25</v>
      </c>
      <c r="B36" s="725" t="s">
        <v>1114</v>
      </c>
      <c r="C36" s="725" t="s">
        <v>1222</v>
      </c>
      <c r="D36" s="806" t="s">
        <v>1627</v>
      </c>
      <c r="E36" s="807" t="s">
        <v>1239</v>
      </c>
      <c r="F36" s="725" t="s">
        <v>1220</v>
      </c>
      <c r="G36" s="725" t="s">
        <v>1308</v>
      </c>
      <c r="H36" s="725" t="s">
        <v>542</v>
      </c>
      <c r="I36" s="725" t="s">
        <v>1309</v>
      </c>
      <c r="J36" s="725" t="s">
        <v>1310</v>
      </c>
      <c r="K36" s="725" t="s">
        <v>1288</v>
      </c>
      <c r="L36" s="726">
        <v>170.52</v>
      </c>
      <c r="M36" s="726">
        <v>170.52</v>
      </c>
      <c r="N36" s="725">
        <v>1</v>
      </c>
      <c r="O36" s="808">
        <v>1</v>
      </c>
      <c r="P36" s="726"/>
      <c r="Q36" s="741">
        <v>0</v>
      </c>
      <c r="R36" s="725"/>
      <c r="S36" s="741">
        <v>0</v>
      </c>
      <c r="T36" s="808"/>
      <c r="U36" s="764">
        <v>0</v>
      </c>
    </row>
    <row r="37" spans="1:21" ht="14.4" customHeight="1" x14ac:dyDescent="0.3">
      <c r="A37" s="724">
        <v>25</v>
      </c>
      <c r="B37" s="725" t="s">
        <v>1114</v>
      </c>
      <c r="C37" s="725" t="s">
        <v>1222</v>
      </c>
      <c r="D37" s="806" t="s">
        <v>1627</v>
      </c>
      <c r="E37" s="807" t="s">
        <v>1239</v>
      </c>
      <c r="F37" s="725" t="s">
        <v>1220</v>
      </c>
      <c r="G37" s="725" t="s">
        <v>1272</v>
      </c>
      <c r="H37" s="725" t="s">
        <v>542</v>
      </c>
      <c r="I37" s="725" t="s">
        <v>1273</v>
      </c>
      <c r="J37" s="725" t="s">
        <v>1274</v>
      </c>
      <c r="K37" s="725" t="s">
        <v>1275</v>
      </c>
      <c r="L37" s="726">
        <v>132.97999999999999</v>
      </c>
      <c r="M37" s="726">
        <v>531.91999999999996</v>
      </c>
      <c r="N37" s="725">
        <v>4</v>
      </c>
      <c r="O37" s="808">
        <v>2.5</v>
      </c>
      <c r="P37" s="726">
        <v>265.95999999999998</v>
      </c>
      <c r="Q37" s="741">
        <v>0.5</v>
      </c>
      <c r="R37" s="725">
        <v>2</v>
      </c>
      <c r="S37" s="741">
        <v>0.5</v>
      </c>
      <c r="T37" s="808">
        <v>1.5</v>
      </c>
      <c r="U37" s="764">
        <v>0.6</v>
      </c>
    </row>
    <row r="38" spans="1:21" ht="14.4" customHeight="1" x14ac:dyDescent="0.3">
      <c r="A38" s="724">
        <v>25</v>
      </c>
      <c r="B38" s="725" t="s">
        <v>1114</v>
      </c>
      <c r="C38" s="725" t="s">
        <v>1222</v>
      </c>
      <c r="D38" s="806" t="s">
        <v>1627</v>
      </c>
      <c r="E38" s="807" t="s">
        <v>1239</v>
      </c>
      <c r="F38" s="725" t="s">
        <v>1220</v>
      </c>
      <c r="G38" s="725" t="s">
        <v>1311</v>
      </c>
      <c r="H38" s="725" t="s">
        <v>542</v>
      </c>
      <c r="I38" s="725" t="s">
        <v>978</v>
      </c>
      <c r="J38" s="725" t="s">
        <v>979</v>
      </c>
      <c r="K38" s="725" t="s">
        <v>1312</v>
      </c>
      <c r="L38" s="726">
        <v>34.19</v>
      </c>
      <c r="M38" s="726">
        <v>68.38</v>
      </c>
      <c r="N38" s="725">
        <v>2</v>
      </c>
      <c r="O38" s="808">
        <v>1</v>
      </c>
      <c r="P38" s="726">
        <v>34.19</v>
      </c>
      <c r="Q38" s="741">
        <v>0.5</v>
      </c>
      <c r="R38" s="725">
        <v>1</v>
      </c>
      <c r="S38" s="741">
        <v>0.5</v>
      </c>
      <c r="T38" s="808">
        <v>0.5</v>
      </c>
      <c r="U38" s="764">
        <v>0.5</v>
      </c>
    </row>
    <row r="39" spans="1:21" ht="14.4" customHeight="1" x14ac:dyDescent="0.3">
      <c r="A39" s="724">
        <v>25</v>
      </c>
      <c r="B39" s="725" t="s">
        <v>1114</v>
      </c>
      <c r="C39" s="725" t="s">
        <v>1222</v>
      </c>
      <c r="D39" s="806" t="s">
        <v>1627</v>
      </c>
      <c r="E39" s="807" t="s">
        <v>1239</v>
      </c>
      <c r="F39" s="725" t="s">
        <v>1220</v>
      </c>
      <c r="G39" s="725" t="s">
        <v>1289</v>
      </c>
      <c r="H39" s="725" t="s">
        <v>896</v>
      </c>
      <c r="I39" s="725" t="s">
        <v>1313</v>
      </c>
      <c r="J39" s="725" t="s">
        <v>841</v>
      </c>
      <c r="K39" s="725" t="s">
        <v>1314</v>
      </c>
      <c r="L39" s="726">
        <v>24.22</v>
      </c>
      <c r="M39" s="726">
        <v>24.22</v>
      </c>
      <c r="N39" s="725">
        <v>1</v>
      </c>
      <c r="O39" s="808">
        <v>1</v>
      </c>
      <c r="P39" s="726"/>
      <c r="Q39" s="741">
        <v>0</v>
      </c>
      <c r="R39" s="725"/>
      <c r="S39" s="741">
        <v>0</v>
      </c>
      <c r="T39" s="808"/>
      <c r="U39" s="764">
        <v>0</v>
      </c>
    </row>
    <row r="40" spans="1:21" ht="14.4" customHeight="1" x14ac:dyDescent="0.3">
      <c r="A40" s="724">
        <v>25</v>
      </c>
      <c r="B40" s="725" t="s">
        <v>1114</v>
      </c>
      <c r="C40" s="725" t="s">
        <v>1222</v>
      </c>
      <c r="D40" s="806" t="s">
        <v>1627</v>
      </c>
      <c r="E40" s="807" t="s">
        <v>1239</v>
      </c>
      <c r="F40" s="725" t="s">
        <v>1220</v>
      </c>
      <c r="G40" s="725" t="s">
        <v>1289</v>
      </c>
      <c r="H40" s="725" t="s">
        <v>542</v>
      </c>
      <c r="I40" s="725" t="s">
        <v>1315</v>
      </c>
      <c r="J40" s="725" t="s">
        <v>841</v>
      </c>
      <c r="K40" s="725" t="s">
        <v>1316</v>
      </c>
      <c r="L40" s="726">
        <v>24.22</v>
      </c>
      <c r="M40" s="726">
        <v>24.22</v>
      </c>
      <c r="N40" s="725">
        <v>1</v>
      </c>
      <c r="O40" s="808">
        <v>1</v>
      </c>
      <c r="P40" s="726">
        <v>24.22</v>
      </c>
      <c r="Q40" s="741">
        <v>1</v>
      </c>
      <c r="R40" s="725">
        <v>1</v>
      </c>
      <c r="S40" s="741">
        <v>1</v>
      </c>
      <c r="T40" s="808">
        <v>1</v>
      </c>
      <c r="U40" s="764">
        <v>1</v>
      </c>
    </row>
    <row r="41" spans="1:21" ht="14.4" customHeight="1" x14ac:dyDescent="0.3">
      <c r="A41" s="724">
        <v>25</v>
      </c>
      <c r="B41" s="725" t="s">
        <v>1114</v>
      </c>
      <c r="C41" s="725" t="s">
        <v>1222</v>
      </c>
      <c r="D41" s="806" t="s">
        <v>1627</v>
      </c>
      <c r="E41" s="807" t="s">
        <v>1239</v>
      </c>
      <c r="F41" s="725" t="s">
        <v>1220</v>
      </c>
      <c r="G41" s="725" t="s">
        <v>1302</v>
      </c>
      <c r="H41" s="725" t="s">
        <v>896</v>
      </c>
      <c r="I41" s="725" t="s">
        <v>910</v>
      </c>
      <c r="J41" s="725" t="s">
        <v>1192</v>
      </c>
      <c r="K41" s="725" t="s">
        <v>1193</v>
      </c>
      <c r="L41" s="726">
        <v>0</v>
      </c>
      <c r="M41" s="726">
        <v>0</v>
      </c>
      <c r="N41" s="725">
        <v>6</v>
      </c>
      <c r="O41" s="808">
        <v>4</v>
      </c>
      <c r="P41" s="726">
        <v>0</v>
      </c>
      <c r="Q41" s="741"/>
      <c r="R41" s="725">
        <v>4</v>
      </c>
      <c r="S41" s="741">
        <v>0.66666666666666663</v>
      </c>
      <c r="T41" s="808">
        <v>3</v>
      </c>
      <c r="U41" s="764">
        <v>0.75</v>
      </c>
    </row>
    <row r="42" spans="1:21" ht="14.4" customHeight="1" x14ac:dyDescent="0.3">
      <c r="A42" s="724">
        <v>25</v>
      </c>
      <c r="B42" s="725" t="s">
        <v>1114</v>
      </c>
      <c r="C42" s="725" t="s">
        <v>1222</v>
      </c>
      <c r="D42" s="806" t="s">
        <v>1627</v>
      </c>
      <c r="E42" s="807" t="s">
        <v>1239</v>
      </c>
      <c r="F42" s="725" t="s">
        <v>1220</v>
      </c>
      <c r="G42" s="725" t="s">
        <v>1317</v>
      </c>
      <c r="H42" s="725" t="s">
        <v>542</v>
      </c>
      <c r="I42" s="725" t="s">
        <v>1318</v>
      </c>
      <c r="J42" s="725" t="s">
        <v>1319</v>
      </c>
      <c r="K42" s="725" t="s">
        <v>1320</v>
      </c>
      <c r="L42" s="726">
        <v>0</v>
      </c>
      <c r="M42" s="726">
        <v>0</v>
      </c>
      <c r="N42" s="725">
        <v>2</v>
      </c>
      <c r="O42" s="808">
        <v>0.5</v>
      </c>
      <c r="P42" s="726">
        <v>0</v>
      </c>
      <c r="Q42" s="741"/>
      <c r="R42" s="725">
        <v>2</v>
      </c>
      <c r="S42" s="741">
        <v>1</v>
      </c>
      <c r="T42" s="808">
        <v>0.5</v>
      </c>
      <c r="U42" s="764">
        <v>1</v>
      </c>
    </row>
    <row r="43" spans="1:21" ht="14.4" customHeight="1" x14ac:dyDescent="0.3">
      <c r="A43" s="724">
        <v>25</v>
      </c>
      <c r="B43" s="725" t="s">
        <v>1114</v>
      </c>
      <c r="C43" s="725" t="s">
        <v>1222</v>
      </c>
      <c r="D43" s="806" t="s">
        <v>1627</v>
      </c>
      <c r="E43" s="807" t="s">
        <v>1235</v>
      </c>
      <c r="F43" s="725" t="s">
        <v>1220</v>
      </c>
      <c r="G43" s="725" t="s">
        <v>1269</v>
      </c>
      <c r="H43" s="725" t="s">
        <v>896</v>
      </c>
      <c r="I43" s="725" t="s">
        <v>1015</v>
      </c>
      <c r="J43" s="725" t="s">
        <v>1108</v>
      </c>
      <c r="K43" s="725" t="s">
        <v>1174</v>
      </c>
      <c r="L43" s="726">
        <v>154.36000000000001</v>
      </c>
      <c r="M43" s="726">
        <v>3087.2000000000007</v>
      </c>
      <c r="N43" s="725">
        <v>20</v>
      </c>
      <c r="O43" s="808">
        <v>19</v>
      </c>
      <c r="P43" s="726">
        <v>1234.8800000000001</v>
      </c>
      <c r="Q43" s="741">
        <v>0.39999999999999997</v>
      </c>
      <c r="R43" s="725">
        <v>8</v>
      </c>
      <c r="S43" s="741">
        <v>0.4</v>
      </c>
      <c r="T43" s="808">
        <v>7.5</v>
      </c>
      <c r="U43" s="764">
        <v>0.39473684210526316</v>
      </c>
    </row>
    <row r="44" spans="1:21" ht="14.4" customHeight="1" x14ac:dyDescent="0.3">
      <c r="A44" s="724">
        <v>25</v>
      </c>
      <c r="B44" s="725" t="s">
        <v>1114</v>
      </c>
      <c r="C44" s="725" t="s">
        <v>1222</v>
      </c>
      <c r="D44" s="806" t="s">
        <v>1627</v>
      </c>
      <c r="E44" s="807" t="s">
        <v>1235</v>
      </c>
      <c r="F44" s="725" t="s">
        <v>1220</v>
      </c>
      <c r="G44" s="725" t="s">
        <v>1272</v>
      </c>
      <c r="H44" s="725" t="s">
        <v>542</v>
      </c>
      <c r="I44" s="725" t="s">
        <v>1273</v>
      </c>
      <c r="J44" s="725" t="s">
        <v>1274</v>
      </c>
      <c r="K44" s="725" t="s">
        <v>1275</v>
      </c>
      <c r="L44" s="726">
        <v>132.97999999999999</v>
      </c>
      <c r="M44" s="726">
        <v>398.93999999999994</v>
      </c>
      <c r="N44" s="725">
        <v>3</v>
      </c>
      <c r="O44" s="808">
        <v>2</v>
      </c>
      <c r="P44" s="726">
        <v>132.97999999999999</v>
      </c>
      <c r="Q44" s="741">
        <v>0.33333333333333337</v>
      </c>
      <c r="R44" s="725">
        <v>1</v>
      </c>
      <c r="S44" s="741">
        <v>0.33333333333333331</v>
      </c>
      <c r="T44" s="808">
        <v>1</v>
      </c>
      <c r="U44" s="764">
        <v>0.5</v>
      </c>
    </row>
    <row r="45" spans="1:21" ht="14.4" customHeight="1" x14ac:dyDescent="0.3">
      <c r="A45" s="724">
        <v>25</v>
      </c>
      <c r="B45" s="725" t="s">
        <v>1114</v>
      </c>
      <c r="C45" s="725" t="s">
        <v>1222</v>
      </c>
      <c r="D45" s="806" t="s">
        <v>1627</v>
      </c>
      <c r="E45" s="807" t="s">
        <v>1235</v>
      </c>
      <c r="F45" s="725" t="s">
        <v>1220</v>
      </c>
      <c r="G45" s="725" t="s">
        <v>1272</v>
      </c>
      <c r="H45" s="725" t="s">
        <v>542</v>
      </c>
      <c r="I45" s="725" t="s">
        <v>1279</v>
      </c>
      <c r="J45" s="725" t="s">
        <v>1274</v>
      </c>
      <c r="K45" s="725" t="s">
        <v>1275</v>
      </c>
      <c r="L45" s="726">
        <v>132.97999999999999</v>
      </c>
      <c r="M45" s="726">
        <v>664.9</v>
      </c>
      <c r="N45" s="725">
        <v>5</v>
      </c>
      <c r="O45" s="808">
        <v>3</v>
      </c>
      <c r="P45" s="726">
        <v>531.91999999999996</v>
      </c>
      <c r="Q45" s="741">
        <v>0.79999999999999993</v>
      </c>
      <c r="R45" s="725">
        <v>4</v>
      </c>
      <c r="S45" s="741">
        <v>0.8</v>
      </c>
      <c r="T45" s="808">
        <v>2</v>
      </c>
      <c r="U45" s="764">
        <v>0.66666666666666663</v>
      </c>
    </row>
    <row r="46" spans="1:21" ht="14.4" customHeight="1" x14ac:dyDescent="0.3">
      <c r="A46" s="724">
        <v>25</v>
      </c>
      <c r="B46" s="725" t="s">
        <v>1114</v>
      </c>
      <c r="C46" s="725" t="s">
        <v>1222</v>
      </c>
      <c r="D46" s="806" t="s">
        <v>1627</v>
      </c>
      <c r="E46" s="807" t="s">
        <v>1235</v>
      </c>
      <c r="F46" s="725" t="s">
        <v>1220</v>
      </c>
      <c r="G46" s="725" t="s">
        <v>1289</v>
      </c>
      <c r="H46" s="725" t="s">
        <v>896</v>
      </c>
      <c r="I46" s="725" t="s">
        <v>1290</v>
      </c>
      <c r="J46" s="725" t="s">
        <v>841</v>
      </c>
      <c r="K46" s="725" t="s">
        <v>1291</v>
      </c>
      <c r="L46" s="726">
        <v>48.42</v>
      </c>
      <c r="M46" s="726">
        <v>48.42</v>
      </c>
      <c r="N46" s="725">
        <v>1</v>
      </c>
      <c r="O46" s="808">
        <v>1</v>
      </c>
      <c r="P46" s="726">
        <v>48.42</v>
      </c>
      <c r="Q46" s="741">
        <v>1</v>
      </c>
      <c r="R46" s="725">
        <v>1</v>
      </c>
      <c r="S46" s="741">
        <v>1</v>
      </c>
      <c r="T46" s="808">
        <v>1</v>
      </c>
      <c r="U46" s="764">
        <v>1</v>
      </c>
    </row>
    <row r="47" spans="1:21" ht="14.4" customHeight="1" x14ac:dyDescent="0.3">
      <c r="A47" s="724">
        <v>25</v>
      </c>
      <c r="B47" s="725" t="s">
        <v>1114</v>
      </c>
      <c r="C47" s="725" t="s">
        <v>1222</v>
      </c>
      <c r="D47" s="806" t="s">
        <v>1627</v>
      </c>
      <c r="E47" s="807" t="s">
        <v>1235</v>
      </c>
      <c r="F47" s="725" t="s">
        <v>1220</v>
      </c>
      <c r="G47" s="725" t="s">
        <v>1289</v>
      </c>
      <c r="H47" s="725" t="s">
        <v>542</v>
      </c>
      <c r="I47" s="725" t="s">
        <v>840</v>
      </c>
      <c r="J47" s="725" t="s">
        <v>841</v>
      </c>
      <c r="K47" s="725" t="s">
        <v>1298</v>
      </c>
      <c r="L47" s="726">
        <v>48.42</v>
      </c>
      <c r="M47" s="726">
        <v>96.84</v>
      </c>
      <c r="N47" s="725">
        <v>2</v>
      </c>
      <c r="O47" s="808">
        <v>1.5</v>
      </c>
      <c r="P47" s="726">
        <v>96.84</v>
      </c>
      <c r="Q47" s="741">
        <v>1</v>
      </c>
      <c r="R47" s="725">
        <v>2</v>
      </c>
      <c r="S47" s="741">
        <v>1</v>
      </c>
      <c r="T47" s="808">
        <v>1.5</v>
      </c>
      <c r="U47" s="764">
        <v>1</v>
      </c>
    </row>
    <row r="48" spans="1:21" ht="14.4" customHeight="1" x14ac:dyDescent="0.3">
      <c r="A48" s="724">
        <v>25</v>
      </c>
      <c r="B48" s="725" t="s">
        <v>1114</v>
      </c>
      <c r="C48" s="725" t="s">
        <v>1222</v>
      </c>
      <c r="D48" s="806" t="s">
        <v>1627</v>
      </c>
      <c r="E48" s="807" t="s">
        <v>1235</v>
      </c>
      <c r="F48" s="725" t="s">
        <v>1220</v>
      </c>
      <c r="G48" s="725" t="s">
        <v>1289</v>
      </c>
      <c r="H48" s="725" t="s">
        <v>542</v>
      </c>
      <c r="I48" s="725" t="s">
        <v>1315</v>
      </c>
      <c r="J48" s="725" t="s">
        <v>841</v>
      </c>
      <c r="K48" s="725" t="s">
        <v>1316</v>
      </c>
      <c r="L48" s="726">
        <v>24.22</v>
      </c>
      <c r="M48" s="726">
        <v>24.22</v>
      </c>
      <c r="N48" s="725">
        <v>1</v>
      </c>
      <c r="O48" s="808">
        <v>1</v>
      </c>
      <c r="P48" s="726"/>
      <c r="Q48" s="741">
        <v>0</v>
      </c>
      <c r="R48" s="725"/>
      <c r="S48" s="741">
        <v>0</v>
      </c>
      <c r="T48" s="808"/>
      <c r="U48" s="764">
        <v>0</v>
      </c>
    </row>
    <row r="49" spans="1:21" ht="14.4" customHeight="1" x14ac:dyDescent="0.3">
      <c r="A49" s="724">
        <v>25</v>
      </c>
      <c r="B49" s="725" t="s">
        <v>1114</v>
      </c>
      <c r="C49" s="725" t="s">
        <v>1222</v>
      </c>
      <c r="D49" s="806" t="s">
        <v>1627</v>
      </c>
      <c r="E49" s="807" t="s">
        <v>1235</v>
      </c>
      <c r="F49" s="725" t="s">
        <v>1220</v>
      </c>
      <c r="G49" s="725" t="s">
        <v>1302</v>
      </c>
      <c r="H49" s="725" t="s">
        <v>896</v>
      </c>
      <c r="I49" s="725" t="s">
        <v>910</v>
      </c>
      <c r="J49" s="725" t="s">
        <v>1192</v>
      </c>
      <c r="K49" s="725" t="s">
        <v>1193</v>
      </c>
      <c r="L49" s="726">
        <v>0</v>
      </c>
      <c r="M49" s="726">
        <v>0</v>
      </c>
      <c r="N49" s="725">
        <v>1</v>
      </c>
      <c r="O49" s="808">
        <v>0.5</v>
      </c>
      <c r="P49" s="726"/>
      <c r="Q49" s="741"/>
      <c r="R49" s="725"/>
      <c r="S49" s="741">
        <v>0</v>
      </c>
      <c r="T49" s="808"/>
      <c r="U49" s="764">
        <v>0</v>
      </c>
    </row>
    <row r="50" spans="1:21" ht="14.4" customHeight="1" x14ac:dyDescent="0.3">
      <c r="A50" s="724">
        <v>25</v>
      </c>
      <c r="B50" s="725" t="s">
        <v>1114</v>
      </c>
      <c r="C50" s="725" t="s">
        <v>1222</v>
      </c>
      <c r="D50" s="806" t="s">
        <v>1627</v>
      </c>
      <c r="E50" s="807" t="s">
        <v>1235</v>
      </c>
      <c r="F50" s="725" t="s">
        <v>1220</v>
      </c>
      <c r="G50" s="725" t="s">
        <v>1270</v>
      </c>
      <c r="H50" s="725" t="s">
        <v>542</v>
      </c>
      <c r="I50" s="725" t="s">
        <v>982</v>
      </c>
      <c r="J50" s="725" t="s">
        <v>983</v>
      </c>
      <c r="K50" s="725" t="s">
        <v>1271</v>
      </c>
      <c r="L50" s="726">
        <v>42.54</v>
      </c>
      <c r="M50" s="726">
        <v>42.54</v>
      </c>
      <c r="N50" s="725">
        <v>1</v>
      </c>
      <c r="O50" s="808">
        <v>1</v>
      </c>
      <c r="P50" s="726">
        <v>42.54</v>
      </c>
      <c r="Q50" s="741">
        <v>1</v>
      </c>
      <c r="R50" s="725">
        <v>1</v>
      </c>
      <c r="S50" s="741">
        <v>1</v>
      </c>
      <c r="T50" s="808">
        <v>1</v>
      </c>
      <c r="U50" s="764">
        <v>1</v>
      </c>
    </row>
    <row r="51" spans="1:21" ht="14.4" customHeight="1" x14ac:dyDescent="0.3">
      <c r="A51" s="724">
        <v>25</v>
      </c>
      <c r="B51" s="725" t="s">
        <v>1114</v>
      </c>
      <c r="C51" s="725" t="s">
        <v>1222</v>
      </c>
      <c r="D51" s="806" t="s">
        <v>1627</v>
      </c>
      <c r="E51" s="807" t="s">
        <v>1257</v>
      </c>
      <c r="F51" s="725" t="s">
        <v>1220</v>
      </c>
      <c r="G51" s="725" t="s">
        <v>1269</v>
      </c>
      <c r="H51" s="725" t="s">
        <v>896</v>
      </c>
      <c r="I51" s="725" t="s">
        <v>1015</v>
      </c>
      <c r="J51" s="725" t="s">
        <v>1108</v>
      </c>
      <c r="K51" s="725" t="s">
        <v>1174</v>
      </c>
      <c r="L51" s="726">
        <v>154.36000000000001</v>
      </c>
      <c r="M51" s="726">
        <v>2932.8400000000006</v>
      </c>
      <c r="N51" s="725">
        <v>19</v>
      </c>
      <c r="O51" s="808">
        <v>18.5</v>
      </c>
      <c r="P51" s="726">
        <v>1080.52</v>
      </c>
      <c r="Q51" s="741">
        <v>0.36842105263157887</v>
      </c>
      <c r="R51" s="725">
        <v>7</v>
      </c>
      <c r="S51" s="741">
        <v>0.36842105263157893</v>
      </c>
      <c r="T51" s="808">
        <v>7</v>
      </c>
      <c r="U51" s="764">
        <v>0.3783783783783784</v>
      </c>
    </row>
    <row r="52" spans="1:21" ht="14.4" customHeight="1" x14ac:dyDescent="0.3">
      <c r="A52" s="724">
        <v>25</v>
      </c>
      <c r="B52" s="725" t="s">
        <v>1114</v>
      </c>
      <c r="C52" s="725" t="s">
        <v>1222</v>
      </c>
      <c r="D52" s="806" t="s">
        <v>1627</v>
      </c>
      <c r="E52" s="807" t="s">
        <v>1257</v>
      </c>
      <c r="F52" s="725" t="s">
        <v>1220</v>
      </c>
      <c r="G52" s="725" t="s">
        <v>1276</v>
      </c>
      <c r="H52" s="725" t="s">
        <v>542</v>
      </c>
      <c r="I52" s="725" t="s">
        <v>1011</v>
      </c>
      <c r="J52" s="725" t="s">
        <v>1012</v>
      </c>
      <c r="K52" s="725" t="s">
        <v>1288</v>
      </c>
      <c r="L52" s="726">
        <v>78.33</v>
      </c>
      <c r="M52" s="726">
        <v>78.33</v>
      </c>
      <c r="N52" s="725">
        <v>1</v>
      </c>
      <c r="O52" s="808">
        <v>0.5</v>
      </c>
      <c r="P52" s="726"/>
      <c r="Q52" s="741">
        <v>0</v>
      </c>
      <c r="R52" s="725"/>
      <c r="S52" s="741">
        <v>0</v>
      </c>
      <c r="T52" s="808"/>
      <c r="U52" s="764">
        <v>0</v>
      </c>
    </row>
    <row r="53" spans="1:21" ht="14.4" customHeight="1" x14ac:dyDescent="0.3">
      <c r="A53" s="724">
        <v>25</v>
      </c>
      <c r="B53" s="725" t="s">
        <v>1114</v>
      </c>
      <c r="C53" s="725" t="s">
        <v>1222</v>
      </c>
      <c r="D53" s="806" t="s">
        <v>1627</v>
      </c>
      <c r="E53" s="807" t="s">
        <v>1257</v>
      </c>
      <c r="F53" s="725" t="s">
        <v>1220</v>
      </c>
      <c r="G53" s="725" t="s">
        <v>1321</v>
      </c>
      <c r="H53" s="725" t="s">
        <v>542</v>
      </c>
      <c r="I53" s="725" t="s">
        <v>828</v>
      </c>
      <c r="J53" s="725" t="s">
        <v>1322</v>
      </c>
      <c r="K53" s="725" t="s">
        <v>1323</v>
      </c>
      <c r="L53" s="726">
        <v>121.07</v>
      </c>
      <c r="M53" s="726">
        <v>121.07</v>
      </c>
      <c r="N53" s="725">
        <v>1</v>
      </c>
      <c r="O53" s="808">
        <v>1</v>
      </c>
      <c r="P53" s="726"/>
      <c r="Q53" s="741">
        <v>0</v>
      </c>
      <c r="R53" s="725"/>
      <c r="S53" s="741">
        <v>0</v>
      </c>
      <c r="T53" s="808"/>
      <c r="U53" s="764">
        <v>0</v>
      </c>
    </row>
    <row r="54" spans="1:21" ht="14.4" customHeight="1" x14ac:dyDescent="0.3">
      <c r="A54" s="724">
        <v>25</v>
      </c>
      <c r="B54" s="725" t="s">
        <v>1114</v>
      </c>
      <c r="C54" s="725" t="s">
        <v>1222</v>
      </c>
      <c r="D54" s="806" t="s">
        <v>1627</v>
      </c>
      <c r="E54" s="807" t="s">
        <v>1257</v>
      </c>
      <c r="F54" s="725" t="s">
        <v>1220</v>
      </c>
      <c r="G54" s="725" t="s">
        <v>1272</v>
      </c>
      <c r="H54" s="725" t="s">
        <v>542</v>
      </c>
      <c r="I54" s="725" t="s">
        <v>1279</v>
      </c>
      <c r="J54" s="725" t="s">
        <v>1274</v>
      </c>
      <c r="K54" s="725" t="s">
        <v>1275</v>
      </c>
      <c r="L54" s="726">
        <v>132.97999999999999</v>
      </c>
      <c r="M54" s="726">
        <v>531.91999999999996</v>
      </c>
      <c r="N54" s="725">
        <v>4</v>
      </c>
      <c r="O54" s="808">
        <v>2</v>
      </c>
      <c r="P54" s="726">
        <v>531.91999999999996</v>
      </c>
      <c r="Q54" s="741">
        <v>1</v>
      </c>
      <c r="R54" s="725">
        <v>4</v>
      </c>
      <c r="S54" s="741">
        <v>1</v>
      </c>
      <c r="T54" s="808">
        <v>2</v>
      </c>
      <c r="U54" s="764">
        <v>1</v>
      </c>
    </row>
    <row r="55" spans="1:21" ht="14.4" customHeight="1" x14ac:dyDescent="0.3">
      <c r="A55" s="724">
        <v>25</v>
      </c>
      <c r="B55" s="725" t="s">
        <v>1114</v>
      </c>
      <c r="C55" s="725" t="s">
        <v>1222</v>
      </c>
      <c r="D55" s="806" t="s">
        <v>1627</v>
      </c>
      <c r="E55" s="807" t="s">
        <v>1257</v>
      </c>
      <c r="F55" s="725" t="s">
        <v>1220</v>
      </c>
      <c r="G55" s="725" t="s">
        <v>1311</v>
      </c>
      <c r="H55" s="725" t="s">
        <v>542</v>
      </c>
      <c r="I55" s="725" t="s">
        <v>978</v>
      </c>
      <c r="J55" s="725" t="s">
        <v>979</v>
      </c>
      <c r="K55" s="725" t="s">
        <v>1312</v>
      </c>
      <c r="L55" s="726">
        <v>34.19</v>
      </c>
      <c r="M55" s="726">
        <v>34.19</v>
      </c>
      <c r="N55" s="725">
        <v>1</v>
      </c>
      <c r="O55" s="808">
        <v>0.5</v>
      </c>
      <c r="P55" s="726"/>
      <c r="Q55" s="741">
        <v>0</v>
      </c>
      <c r="R55" s="725"/>
      <c r="S55" s="741">
        <v>0</v>
      </c>
      <c r="T55" s="808"/>
      <c r="U55" s="764">
        <v>0</v>
      </c>
    </row>
    <row r="56" spans="1:21" ht="14.4" customHeight="1" x14ac:dyDescent="0.3">
      <c r="A56" s="724">
        <v>25</v>
      </c>
      <c r="B56" s="725" t="s">
        <v>1114</v>
      </c>
      <c r="C56" s="725" t="s">
        <v>1222</v>
      </c>
      <c r="D56" s="806" t="s">
        <v>1627</v>
      </c>
      <c r="E56" s="807" t="s">
        <v>1257</v>
      </c>
      <c r="F56" s="725" t="s">
        <v>1220</v>
      </c>
      <c r="G56" s="725" t="s">
        <v>1280</v>
      </c>
      <c r="H56" s="725" t="s">
        <v>896</v>
      </c>
      <c r="I56" s="725" t="s">
        <v>1324</v>
      </c>
      <c r="J56" s="725" t="s">
        <v>941</v>
      </c>
      <c r="K56" s="725" t="s">
        <v>1161</v>
      </c>
      <c r="L56" s="726">
        <v>490.89</v>
      </c>
      <c r="M56" s="726">
        <v>490.89</v>
      </c>
      <c r="N56" s="725">
        <v>1</v>
      </c>
      <c r="O56" s="808">
        <v>0.5</v>
      </c>
      <c r="P56" s="726"/>
      <c r="Q56" s="741">
        <v>0</v>
      </c>
      <c r="R56" s="725"/>
      <c r="S56" s="741">
        <v>0</v>
      </c>
      <c r="T56" s="808"/>
      <c r="U56" s="764">
        <v>0</v>
      </c>
    </row>
    <row r="57" spans="1:21" ht="14.4" customHeight="1" x14ac:dyDescent="0.3">
      <c r="A57" s="724">
        <v>25</v>
      </c>
      <c r="B57" s="725" t="s">
        <v>1114</v>
      </c>
      <c r="C57" s="725" t="s">
        <v>1222</v>
      </c>
      <c r="D57" s="806" t="s">
        <v>1627</v>
      </c>
      <c r="E57" s="807" t="s">
        <v>1257</v>
      </c>
      <c r="F57" s="725" t="s">
        <v>1220</v>
      </c>
      <c r="G57" s="725" t="s">
        <v>1280</v>
      </c>
      <c r="H57" s="725" t="s">
        <v>896</v>
      </c>
      <c r="I57" s="725" t="s">
        <v>1325</v>
      </c>
      <c r="J57" s="725" t="s">
        <v>938</v>
      </c>
      <c r="K57" s="725" t="s">
        <v>1326</v>
      </c>
      <c r="L57" s="726">
        <v>369.5</v>
      </c>
      <c r="M57" s="726">
        <v>739</v>
      </c>
      <c r="N57" s="725">
        <v>2</v>
      </c>
      <c r="O57" s="808">
        <v>1</v>
      </c>
      <c r="P57" s="726"/>
      <c r="Q57" s="741">
        <v>0</v>
      </c>
      <c r="R57" s="725"/>
      <c r="S57" s="741">
        <v>0</v>
      </c>
      <c r="T57" s="808"/>
      <c r="U57" s="764">
        <v>0</v>
      </c>
    </row>
    <row r="58" spans="1:21" ht="14.4" customHeight="1" x14ac:dyDescent="0.3">
      <c r="A58" s="724">
        <v>25</v>
      </c>
      <c r="B58" s="725" t="s">
        <v>1114</v>
      </c>
      <c r="C58" s="725" t="s">
        <v>1222</v>
      </c>
      <c r="D58" s="806" t="s">
        <v>1627</v>
      </c>
      <c r="E58" s="807" t="s">
        <v>1257</v>
      </c>
      <c r="F58" s="725" t="s">
        <v>1220</v>
      </c>
      <c r="G58" s="725" t="s">
        <v>1289</v>
      </c>
      <c r="H58" s="725" t="s">
        <v>542</v>
      </c>
      <c r="I58" s="725" t="s">
        <v>840</v>
      </c>
      <c r="J58" s="725" t="s">
        <v>841</v>
      </c>
      <c r="K58" s="725" t="s">
        <v>1298</v>
      </c>
      <c r="L58" s="726">
        <v>48.42</v>
      </c>
      <c r="M58" s="726">
        <v>48.42</v>
      </c>
      <c r="N58" s="725">
        <v>1</v>
      </c>
      <c r="O58" s="808">
        <v>1</v>
      </c>
      <c r="P58" s="726"/>
      <c r="Q58" s="741">
        <v>0</v>
      </c>
      <c r="R58" s="725"/>
      <c r="S58" s="741">
        <v>0</v>
      </c>
      <c r="T58" s="808"/>
      <c r="U58" s="764">
        <v>0</v>
      </c>
    </row>
    <row r="59" spans="1:21" ht="14.4" customHeight="1" x14ac:dyDescent="0.3">
      <c r="A59" s="724">
        <v>25</v>
      </c>
      <c r="B59" s="725" t="s">
        <v>1114</v>
      </c>
      <c r="C59" s="725" t="s">
        <v>1222</v>
      </c>
      <c r="D59" s="806" t="s">
        <v>1627</v>
      </c>
      <c r="E59" s="807" t="s">
        <v>1257</v>
      </c>
      <c r="F59" s="725" t="s">
        <v>1220</v>
      </c>
      <c r="G59" s="725" t="s">
        <v>1302</v>
      </c>
      <c r="H59" s="725" t="s">
        <v>896</v>
      </c>
      <c r="I59" s="725" t="s">
        <v>910</v>
      </c>
      <c r="J59" s="725" t="s">
        <v>1192</v>
      </c>
      <c r="K59" s="725" t="s">
        <v>1193</v>
      </c>
      <c r="L59" s="726">
        <v>0</v>
      </c>
      <c r="M59" s="726">
        <v>0</v>
      </c>
      <c r="N59" s="725">
        <v>1</v>
      </c>
      <c r="O59" s="808">
        <v>1</v>
      </c>
      <c r="P59" s="726"/>
      <c r="Q59" s="741"/>
      <c r="R59" s="725"/>
      <c r="S59" s="741">
        <v>0</v>
      </c>
      <c r="T59" s="808"/>
      <c r="U59" s="764">
        <v>0</v>
      </c>
    </row>
    <row r="60" spans="1:21" ht="14.4" customHeight="1" x14ac:dyDescent="0.3">
      <c r="A60" s="724">
        <v>25</v>
      </c>
      <c r="B60" s="725" t="s">
        <v>1114</v>
      </c>
      <c r="C60" s="725" t="s">
        <v>1222</v>
      </c>
      <c r="D60" s="806" t="s">
        <v>1627</v>
      </c>
      <c r="E60" s="807" t="s">
        <v>1237</v>
      </c>
      <c r="F60" s="725" t="s">
        <v>1220</v>
      </c>
      <c r="G60" s="725" t="s">
        <v>1269</v>
      </c>
      <c r="H60" s="725" t="s">
        <v>896</v>
      </c>
      <c r="I60" s="725" t="s">
        <v>1015</v>
      </c>
      <c r="J60" s="725" t="s">
        <v>1108</v>
      </c>
      <c r="K60" s="725" t="s">
        <v>1174</v>
      </c>
      <c r="L60" s="726">
        <v>154.36000000000001</v>
      </c>
      <c r="M60" s="726">
        <v>2315.4000000000005</v>
      </c>
      <c r="N60" s="725">
        <v>15</v>
      </c>
      <c r="O60" s="808">
        <v>15</v>
      </c>
      <c r="P60" s="726">
        <v>617.44000000000005</v>
      </c>
      <c r="Q60" s="741">
        <v>0.26666666666666661</v>
      </c>
      <c r="R60" s="725">
        <v>4</v>
      </c>
      <c r="S60" s="741">
        <v>0.26666666666666666</v>
      </c>
      <c r="T60" s="808">
        <v>4</v>
      </c>
      <c r="U60" s="764">
        <v>0.26666666666666666</v>
      </c>
    </row>
    <row r="61" spans="1:21" ht="14.4" customHeight="1" x14ac:dyDescent="0.3">
      <c r="A61" s="724">
        <v>25</v>
      </c>
      <c r="B61" s="725" t="s">
        <v>1114</v>
      </c>
      <c r="C61" s="725" t="s">
        <v>1222</v>
      </c>
      <c r="D61" s="806" t="s">
        <v>1627</v>
      </c>
      <c r="E61" s="807" t="s">
        <v>1237</v>
      </c>
      <c r="F61" s="725" t="s">
        <v>1220</v>
      </c>
      <c r="G61" s="725" t="s">
        <v>1272</v>
      </c>
      <c r="H61" s="725" t="s">
        <v>542</v>
      </c>
      <c r="I61" s="725" t="s">
        <v>1273</v>
      </c>
      <c r="J61" s="725" t="s">
        <v>1274</v>
      </c>
      <c r="K61" s="725" t="s">
        <v>1275</v>
      </c>
      <c r="L61" s="726">
        <v>132.97999999999999</v>
      </c>
      <c r="M61" s="726">
        <v>265.95999999999998</v>
      </c>
      <c r="N61" s="725">
        <v>2</v>
      </c>
      <c r="O61" s="808">
        <v>1</v>
      </c>
      <c r="P61" s="726"/>
      <c r="Q61" s="741">
        <v>0</v>
      </c>
      <c r="R61" s="725"/>
      <c r="S61" s="741">
        <v>0</v>
      </c>
      <c r="T61" s="808"/>
      <c r="U61" s="764">
        <v>0</v>
      </c>
    </row>
    <row r="62" spans="1:21" ht="14.4" customHeight="1" x14ac:dyDescent="0.3">
      <c r="A62" s="724">
        <v>25</v>
      </c>
      <c r="B62" s="725" t="s">
        <v>1114</v>
      </c>
      <c r="C62" s="725" t="s">
        <v>1224</v>
      </c>
      <c r="D62" s="806" t="s">
        <v>1628</v>
      </c>
      <c r="E62" s="807" t="s">
        <v>1240</v>
      </c>
      <c r="F62" s="725" t="s">
        <v>1220</v>
      </c>
      <c r="G62" s="725" t="s">
        <v>1269</v>
      </c>
      <c r="H62" s="725" t="s">
        <v>542</v>
      </c>
      <c r="I62" s="725" t="s">
        <v>1327</v>
      </c>
      <c r="J62" s="725" t="s">
        <v>1328</v>
      </c>
      <c r="K62" s="725" t="s">
        <v>1329</v>
      </c>
      <c r="L62" s="726">
        <v>154.36000000000001</v>
      </c>
      <c r="M62" s="726">
        <v>308.72000000000003</v>
      </c>
      <c r="N62" s="725">
        <v>2</v>
      </c>
      <c r="O62" s="808">
        <v>2</v>
      </c>
      <c r="P62" s="726">
        <v>154.36000000000001</v>
      </c>
      <c r="Q62" s="741">
        <v>0.5</v>
      </c>
      <c r="R62" s="725">
        <v>1</v>
      </c>
      <c r="S62" s="741">
        <v>0.5</v>
      </c>
      <c r="T62" s="808">
        <v>1</v>
      </c>
      <c r="U62" s="764">
        <v>0.5</v>
      </c>
    </row>
    <row r="63" spans="1:21" ht="14.4" customHeight="1" x14ac:dyDescent="0.3">
      <c r="A63" s="724">
        <v>25</v>
      </c>
      <c r="B63" s="725" t="s">
        <v>1114</v>
      </c>
      <c r="C63" s="725" t="s">
        <v>1224</v>
      </c>
      <c r="D63" s="806" t="s">
        <v>1628</v>
      </c>
      <c r="E63" s="807" t="s">
        <v>1240</v>
      </c>
      <c r="F63" s="725" t="s">
        <v>1220</v>
      </c>
      <c r="G63" s="725" t="s">
        <v>1269</v>
      </c>
      <c r="H63" s="725" t="s">
        <v>896</v>
      </c>
      <c r="I63" s="725" t="s">
        <v>1015</v>
      </c>
      <c r="J63" s="725" t="s">
        <v>1108</v>
      </c>
      <c r="K63" s="725" t="s">
        <v>1174</v>
      </c>
      <c r="L63" s="726">
        <v>154.36000000000001</v>
      </c>
      <c r="M63" s="726">
        <v>5093.880000000001</v>
      </c>
      <c r="N63" s="725">
        <v>33</v>
      </c>
      <c r="O63" s="808">
        <v>20.5</v>
      </c>
      <c r="P63" s="726">
        <v>3395.9200000000014</v>
      </c>
      <c r="Q63" s="741">
        <v>0.66666666666666685</v>
      </c>
      <c r="R63" s="725">
        <v>22</v>
      </c>
      <c r="S63" s="741">
        <v>0.66666666666666663</v>
      </c>
      <c r="T63" s="808">
        <v>11.5</v>
      </c>
      <c r="U63" s="764">
        <v>0.56097560975609762</v>
      </c>
    </row>
    <row r="64" spans="1:21" ht="14.4" customHeight="1" x14ac:dyDescent="0.3">
      <c r="A64" s="724">
        <v>25</v>
      </c>
      <c r="B64" s="725" t="s">
        <v>1114</v>
      </c>
      <c r="C64" s="725" t="s">
        <v>1224</v>
      </c>
      <c r="D64" s="806" t="s">
        <v>1628</v>
      </c>
      <c r="E64" s="807" t="s">
        <v>1240</v>
      </c>
      <c r="F64" s="725" t="s">
        <v>1220</v>
      </c>
      <c r="G64" s="725" t="s">
        <v>1330</v>
      </c>
      <c r="H64" s="725" t="s">
        <v>542</v>
      </c>
      <c r="I64" s="725" t="s">
        <v>1331</v>
      </c>
      <c r="J64" s="725" t="s">
        <v>1332</v>
      </c>
      <c r="K64" s="725" t="s">
        <v>1333</v>
      </c>
      <c r="L64" s="726">
        <v>238.72</v>
      </c>
      <c r="M64" s="726">
        <v>238.72</v>
      </c>
      <c r="N64" s="725">
        <v>1</v>
      </c>
      <c r="O64" s="808">
        <v>1</v>
      </c>
      <c r="P64" s="726">
        <v>238.72</v>
      </c>
      <c r="Q64" s="741">
        <v>1</v>
      </c>
      <c r="R64" s="725">
        <v>1</v>
      </c>
      <c r="S64" s="741">
        <v>1</v>
      </c>
      <c r="T64" s="808">
        <v>1</v>
      </c>
      <c r="U64" s="764">
        <v>1</v>
      </c>
    </row>
    <row r="65" spans="1:21" ht="14.4" customHeight="1" x14ac:dyDescent="0.3">
      <c r="A65" s="724">
        <v>25</v>
      </c>
      <c r="B65" s="725" t="s">
        <v>1114</v>
      </c>
      <c r="C65" s="725" t="s">
        <v>1224</v>
      </c>
      <c r="D65" s="806" t="s">
        <v>1628</v>
      </c>
      <c r="E65" s="807" t="s">
        <v>1240</v>
      </c>
      <c r="F65" s="725" t="s">
        <v>1220</v>
      </c>
      <c r="G65" s="725" t="s">
        <v>1334</v>
      </c>
      <c r="H65" s="725" t="s">
        <v>542</v>
      </c>
      <c r="I65" s="725" t="s">
        <v>1335</v>
      </c>
      <c r="J65" s="725" t="s">
        <v>663</v>
      </c>
      <c r="K65" s="725" t="s">
        <v>1336</v>
      </c>
      <c r="L65" s="726">
        <v>107.27</v>
      </c>
      <c r="M65" s="726">
        <v>107.27</v>
      </c>
      <c r="N65" s="725">
        <v>1</v>
      </c>
      <c r="O65" s="808">
        <v>1</v>
      </c>
      <c r="P65" s="726"/>
      <c r="Q65" s="741">
        <v>0</v>
      </c>
      <c r="R65" s="725"/>
      <c r="S65" s="741">
        <v>0</v>
      </c>
      <c r="T65" s="808"/>
      <c r="U65" s="764">
        <v>0</v>
      </c>
    </row>
    <row r="66" spans="1:21" ht="14.4" customHeight="1" x14ac:dyDescent="0.3">
      <c r="A66" s="724">
        <v>25</v>
      </c>
      <c r="B66" s="725" t="s">
        <v>1114</v>
      </c>
      <c r="C66" s="725" t="s">
        <v>1224</v>
      </c>
      <c r="D66" s="806" t="s">
        <v>1628</v>
      </c>
      <c r="E66" s="807" t="s">
        <v>1240</v>
      </c>
      <c r="F66" s="725" t="s">
        <v>1220</v>
      </c>
      <c r="G66" s="725" t="s">
        <v>1337</v>
      </c>
      <c r="H66" s="725" t="s">
        <v>542</v>
      </c>
      <c r="I66" s="725" t="s">
        <v>1338</v>
      </c>
      <c r="J66" s="725" t="s">
        <v>1339</v>
      </c>
      <c r="K66" s="725" t="s">
        <v>1340</v>
      </c>
      <c r="L66" s="726">
        <v>84.06</v>
      </c>
      <c r="M66" s="726">
        <v>504.36</v>
      </c>
      <c r="N66" s="725">
        <v>6</v>
      </c>
      <c r="O66" s="808">
        <v>1.5</v>
      </c>
      <c r="P66" s="726"/>
      <c r="Q66" s="741">
        <v>0</v>
      </c>
      <c r="R66" s="725"/>
      <c r="S66" s="741">
        <v>0</v>
      </c>
      <c r="T66" s="808"/>
      <c r="U66" s="764">
        <v>0</v>
      </c>
    </row>
    <row r="67" spans="1:21" ht="14.4" customHeight="1" x14ac:dyDescent="0.3">
      <c r="A67" s="724">
        <v>25</v>
      </c>
      <c r="B67" s="725" t="s">
        <v>1114</v>
      </c>
      <c r="C67" s="725" t="s">
        <v>1224</v>
      </c>
      <c r="D67" s="806" t="s">
        <v>1628</v>
      </c>
      <c r="E67" s="807" t="s">
        <v>1240</v>
      </c>
      <c r="F67" s="725" t="s">
        <v>1220</v>
      </c>
      <c r="G67" s="725" t="s">
        <v>1337</v>
      </c>
      <c r="H67" s="725" t="s">
        <v>542</v>
      </c>
      <c r="I67" s="725" t="s">
        <v>1341</v>
      </c>
      <c r="J67" s="725" t="s">
        <v>1342</v>
      </c>
      <c r="K67" s="725" t="s">
        <v>1343</v>
      </c>
      <c r="L67" s="726">
        <v>70.05</v>
      </c>
      <c r="M67" s="726">
        <v>210.14999999999998</v>
      </c>
      <c r="N67" s="725">
        <v>3</v>
      </c>
      <c r="O67" s="808">
        <v>2</v>
      </c>
      <c r="P67" s="726">
        <v>210.14999999999998</v>
      </c>
      <c r="Q67" s="741">
        <v>1</v>
      </c>
      <c r="R67" s="725">
        <v>3</v>
      </c>
      <c r="S67" s="741">
        <v>1</v>
      </c>
      <c r="T67" s="808">
        <v>2</v>
      </c>
      <c r="U67" s="764">
        <v>1</v>
      </c>
    </row>
    <row r="68" spans="1:21" ht="14.4" customHeight="1" x14ac:dyDescent="0.3">
      <c r="A68" s="724">
        <v>25</v>
      </c>
      <c r="B68" s="725" t="s">
        <v>1114</v>
      </c>
      <c r="C68" s="725" t="s">
        <v>1224</v>
      </c>
      <c r="D68" s="806" t="s">
        <v>1628</v>
      </c>
      <c r="E68" s="807" t="s">
        <v>1240</v>
      </c>
      <c r="F68" s="725" t="s">
        <v>1220</v>
      </c>
      <c r="G68" s="725" t="s">
        <v>1344</v>
      </c>
      <c r="H68" s="725" t="s">
        <v>542</v>
      </c>
      <c r="I68" s="725" t="s">
        <v>1345</v>
      </c>
      <c r="J68" s="725" t="s">
        <v>1346</v>
      </c>
      <c r="K68" s="725" t="s">
        <v>1347</v>
      </c>
      <c r="L68" s="726">
        <v>26.9</v>
      </c>
      <c r="M68" s="726">
        <v>26.9</v>
      </c>
      <c r="N68" s="725">
        <v>1</v>
      </c>
      <c r="O68" s="808">
        <v>1</v>
      </c>
      <c r="P68" s="726"/>
      <c r="Q68" s="741">
        <v>0</v>
      </c>
      <c r="R68" s="725"/>
      <c r="S68" s="741">
        <v>0</v>
      </c>
      <c r="T68" s="808"/>
      <c r="U68" s="764">
        <v>0</v>
      </c>
    </row>
    <row r="69" spans="1:21" ht="14.4" customHeight="1" x14ac:dyDescent="0.3">
      <c r="A69" s="724">
        <v>25</v>
      </c>
      <c r="B69" s="725" t="s">
        <v>1114</v>
      </c>
      <c r="C69" s="725" t="s">
        <v>1224</v>
      </c>
      <c r="D69" s="806" t="s">
        <v>1628</v>
      </c>
      <c r="E69" s="807" t="s">
        <v>1240</v>
      </c>
      <c r="F69" s="725" t="s">
        <v>1220</v>
      </c>
      <c r="G69" s="725" t="s">
        <v>1272</v>
      </c>
      <c r="H69" s="725" t="s">
        <v>542</v>
      </c>
      <c r="I69" s="725" t="s">
        <v>1273</v>
      </c>
      <c r="J69" s="725" t="s">
        <v>1274</v>
      </c>
      <c r="K69" s="725" t="s">
        <v>1275</v>
      </c>
      <c r="L69" s="726">
        <v>132.97999999999999</v>
      </c>
      <c r="M69" s="726">
        <v>265.95999999999998</v>
      </c>
      <c r="N69" s="725">
        <v>2</v>
      </c>
      <c r="O69" s="808">
        <v>1.5</v>
      </c>
      <c r="P69" s="726">
        <v>132.97999999999999</v>
      </c>
      <c r="Q69" s="741">
        <v>0.5</v>
      </c>
      <c r="R69" s="725">
        <v>1</v>
      </c>
      <c r="S69" s="741">
        <v>0.5</v>
      </c>
      <c r="T69" s="808">
        <v>0.5</v>
      </c>
      <c r="U69" s="764">
        <v>0.33333333333333331</v>
      </c>
    </row>
    <row r="70" spans="1:21" ht="14.4" customHeight="1" x14ac:dyDescent="0.3">
      <c r="A70" s="724">
        <v>25</v>
      </c>
      <c r="B70" s="725" t="s">
        <v>1114</v>
      </c>
      <c r="C70" s="725" t="s">
        <v>1224</v>
      </c>
      <c r="D70" s="806" t="s">
        <v>1628</v>
      </c>
      <c r="E70" s="807" t="s">
        <v>1240</v>
      </c>
      <c r="F70" s="725" t="s">
        <v>1220</v>
      </c>
      <c r="G70" s="725" t="s">
        <v>1272</v>
      </c>
      <c r="H70" s="725" t="s">
        <v>542</v>
      </c>
      <c r="I70" s="725" t="s">
        <v>1279</v>
      </c>
      <c r="J70" s="725" t="s">
        <v>1274</v>
      </c>
      <c r="K70" s="725" t="s">
        <v>1275</v>
      </c>
      <c r="L70" s="726">
        <v>132.97999999999999</v>
      </c>
      <c r="M70" s="726">
        <v>398.93999999999994</v>
      </c>
      <c r="N70" s="725">
        <v>3</v>
      </c>
      <c r="O70" s="808">
        <v>2.5</v>
      </c>
      <c r="P70" s="726"/>
      <c r="Q70" s="741">
        <v>0</v>
      </c>
      <c r="R70" s="725"/>
      <c r="S70" s="741">
        <v>0</v>
      </c>
      <c r="T70" s="808"/>
      <c r="U70" s="764">
        <v>0</v>
      </c>
    </row>
    <row r="71" spans="1:21" ht="14.4" customHeight="1" x14ac:dyDescent="0.3">
      <c r="A71" s="724">
        <v>25</v>
      </c>
      <c r="B71" s="725" t="s">
        <v>1114</v>
      </c>
      <c r="C71" s="725" t="s">
        <v>1224</v>
      </c>
      <c r="D71" s="806" t="s">
        <v>1628</v>
      </c>
      <c r="E71" s="807" t="s">
        <v>1240</v>
      </c>
      <c r="F71" s="725" t="s">
        <v>1220</v>
      </c>
      <c r="G71" s="725" t="s">
        <v>1348</v>
      </c>
      <c r="H71" s="725" t="s">
        <v>542</v>
      </c>
      <c r="I71" s="725" t="s">
        <v>1349</v>
      </c>
      <c r="J71" s="725" t="s">
        <v>1350</v>
      </c>
      <c r="K71" s="725" t="s">
        <v>1351</v>
      </c>
      <c r="L71" s="726">
        <v>53.54</v>
      </c>
      <c r="M71" s="726">
        <v>321.24</v>
      </c>
      <c r="N71" s="725">
        <v>6</v>
      </c>
      <c r="O71" s="808">
        <v>1.5</v>
      </c>
      <c r="P71" s="726"/>
      <c r="Q71" s="741">
        <v>0</v>
      </c>
      <c r="R71" s="725"/>
      <c r="S71" s="741">
        <v>0</v>
      </c>
      <c r="T71" s="808"/>
      <c r="U71" s="764">
        <v>0</v>
      </c>
    </row>
    <row r="72" spans="1:21" ht="14.4" customHeight="1" x14ac:dyDescent="0.3">
      <c r="A72" s="724">
        <v>25</v>
      </c>
      <c r="B72" s="725" t="s">
        <v>1114</v>
      </c>
      <c r="C72" s="725" t="s">
        <v>1224</v>
      </c>
      <c r="D72" s="806" t="s">
        <v>1628</v>
      </c>
      <c r="E72" s="807" t="s">
        <v>1240</v>
      </c>
      <c r="F72" s="725" t="s">
        <v>1220</v>
      </c>
      <c r="G72" s="725" t="s">
        <v>1352</v>
      </c>
      <c r="H72" s="725" t="s">
        <v>542</v>
      </c>
      <c r="I72" s="725" t="s">
        <v>1353</v>
      </c>
      <c r="J72" s="725" t="s">
        <v>1354</v>
      </c>
      <c r="K72" s="725" t="s">
        <v>1355</v>
      </c>
      <c r="L72" s="726">
        <v>257.52</v>
      </c>
      <c r="M72" s="726">
        <v>257.52</v>
      </c>
      <c r="N72" s="725">
        <v>1</v>
      </c>
      <c r="O72" s="808">
        <v>1</v>
      </c>
      <c r="P72" s="726">
        <v>257.52</v>
      </c>
      <c r="Q72" s="741">
        <v>1</v>
      </c>
      <c r="R72" s="725">
        <v>1</v>
      </c>
      <c r="S72" s="741">
        <v>1</v>
      </c>
      <c r="T72" s="808">
        <v>1</v>
      </c>
      <c r="U72" s="764">
        <v>1</v>
      </c>
    </row>
    <row r="73" spans="1:21" ht="14.4" customHeight="1" x14ac:dyDescent="0.3">
      <c r="A73" s="724">
        <v>25</v>
      </c>
      <c r="B73" s="725" t="s">
        <v>1114</v>
      </c>
      <c r="C73" s="725" t="s">
        <v>1224</v>
      </c>
      <c r="D73" s="806" t="s">
        <v>1628</v>
      </c>
      <c r="E73" s="807" t="s">
        <v>1240</v>
      </c>
      <c r="F73" s="725" t="s">
        <v>1220</v>
      </c>
      <c r="G73" s="725" t="s">
        <v>1289</v>
      </c>
      <c r="H73" s="725" t="s">
        <v>896</v>
      </c>
      <c r="I73" s="725" t="s">
        <v>1313</v>
      </c>
      <c r="J73" s="725" t="s">
        <v>841</v>
      </c>
      <c r="K73" s="725" t="s">
        <v>1314</v>
      </c>
      <c r="L73" s="726">
        <v>24.22</v>
      </c>
      <c r="M73" s="726">
        <v>339.08</v>
      </c>
      <c r="N73" s="725">
        <v>14</v>
      </c>
      <c r="O73" s="808">
        <v>10.5</v>
      </c>
      <c r="P73" s="726">
        <v>48.44</v>
      </c>
      <c r="Q73" s="741">
        <v>0.14285714285714285</v>
      </c>
      <c r="R73" s="725">
        <v>2</v>
      </c>
      <c r="S73" s="741">
        <v>0.14285714285714285</v>
      </c>
      <c r="T73" s="808">
        <v>1</v>
      </c>
      <c r="U73" s="764">
        <v>9.5238095238095233E-2</v>
      </c>
    </row>
    <row r="74" spans="1:21" ht="14.4" customHeight="1" x14ac:dyDescent="0.3">
      <c r="A74" s="724">
        <v>25</v>
      </c>
      <c r="B74" s="725" t="s">
        <v>1114</v>
      </c>
      <c r="C74" s="725" t="s">
        <v>1224</v>
      </c>
      <c r="D74" s="806" t="s">
        <v>1628</v>
      </c>
      <c r="E74" s="807" t="s">
        <v>1240</v>
      </c>
      <c r="F74" s="725" t="s">
        <v>1220</v>
      </c>
      <c r="G74" s="725" t="s">
        <v>1289</v>
      </c>
      <c r="H74" s="725" t="s">
        <v>896</v>
      </c>
      <c r="I74" s="725" t="s">
        <v>1356</v>
      </c>
      <c r="J74" s="725" t="s">
        <v>841</v>
      </c>
      <c r="K74" s="725" t="s">
        <v>1357</v>
      </c>
      <c r="L74" s="726">
        <v>0</v>
      </c>
      <c r="M74" s="726">
        <v>0</v>
      </c>
      <c r="N74" s="725">
        <v>1</v>
      </c>
      <c r="O74" s="808">
        <v>1</v>
      </c>
      <c r="P74" s="726"/>
      <c r="Q74" s="741"/>
      <c r="R74" s="725"/>
      <c r="S74" s="741">
        <v>0</v>
      </c>
      <c r="T74" s="808"/>
      <c r="U74" s="764">
        <v>0</v>
      </c>
    </row>
    <row r="75" spans="1:21" ht="14.4" customHeight="1" x14ac:dyDescent="0.3">
      <c r="A75" s="724">
        <v>25</v>
      </c>
      <c r="B75" s="725" t="s">
        <v>1114</v>
      </c>
      <c r="C75" s="725" t="s">
        <v>1224</v>
      </c>
      <c r="D75" s="806" t="s">
        <v>1628</v>
      </c>
      <c r="E75" s="807" t="s">
        <v>1240</v>
      </c>
      <c r="F75" s="725" t="s">
        <v>1220</v>
      </c>
      <c r="G75" s="725" t="s">
        <v>1358</v>
      </c>
      <c r="H75" s="725" t="s">
        <v>542</v>
      </c>
      <c r="I75" s="725" t="s">
        <v>1359</v>
      </c>
      <c r="J75" s="725" t="s">
        <v>1360</v>
      </c>
      <c r="K75" s="725" t="s">
        <v>1361</v>
      </c>
      <c r="L75" s="726">
        <v>24.78</v>
      </c>
      <c r="M75" s="726">
        <v>49.56</v>
      </c>
      <c r="N75" s="725">
        <v>2</v>
      </c>
      <c r="O75" s="808">
        <v>1</v>
      </c>
      <c r="P75" s="726">
        <v>49.56</v>
      </c>
      <c r="Q75" s="741">
        <v>1</v>
      </c>
      <c r="R75" s="725">
        <v>2</v>
      </c>
      <c r="S75" s="741">
        <v>1</v>
      </c>
      <c r="T75" s="808">
        <v>1</v>
      </c>
      <c r="U75" s="764">
        <v>1</v>
      </c>
    </row>
    <row r="76" spans="1:21" ht="14.4" customHeight="1" x14ac:dyDescent="0.3">
      <c r="A76" s="724">
        <v>25</v>
      </c>
      <c r="B76" s="725" t="s">
        <v>1114</v>
      </c>
      <c r="C76" s="725" t="s">
        <v>1224</v>
      </c>
      <c r="D76" s="806" t="s">
        <v>1628</v>
      </c>
      <c r="E76" s="807" t="s">
        <v>1240</v>
      </c>
      <c r="F76" s="725" t="s">
        <v>1220</v>
      </c>
      <c r="G76" s="725" t="s">
        <v>1303</v>
      </c>
      <c r="H76" s="725" t="s">
        <v>542</v>
      </c>
      <c r="I76" s="725" t="s">
        <v>1362</v>
      </c>
      <c r="J76" s="725" t="s">
        <v>1363</v>
      </c>
      <c r="K76" s="725" t="s">
        <v>1306</v>
      </c>
      <c r="L76" s="726">
        <v>0</v>
      </c>
      <c r="M76" s="726">
        <v>0</v>
      </c>
      <c r="N76" s="725">
        <v>1</v>
      </c>
      <c r="O76" s="808">
        <v>1</v>
      </c>
      <c r="P76" s="726">
        <v>0</v>
      </c>
      <c r="Q76" s="741"/>
      <c r="R76" s="725">
        <v>1</v>
      </c>
      <c r="S76" s="741">
        <v>1</v>
      </c>
      <c r="T76" s="808">
        <v>1</v>
      </c>
      <c r="U76" s="764">
        <v>1</v>
      </c>
    </row>
    <row r="77" spans="1:21" ht="14.4" customHeight="1" x14ac:dyDescent="0.3">
      <c r="A77" s="724">
        <v>25</v>
      </c>
      <c r="B77" s="725" t="s">
        <v>1114</v>
      </c>
      <c r="C77" s="725" t="s">
        <v>1224</v>
      </c>
      <c r="D77" s="806" t="s">
        <v>1628</v>
      </c>
      <c r="E77" s="807" t="s">
        <v>1240</v>
      </c>
      <c r="F77" s="725" t="s">
        <v>1220</v>
      </c>
      <c r="G77" s="725" t="s">
        <v>1317</v>
      </c>
      <c r="H77" s="725" t="s">
        <v>542</v>
      </c>
      <c r="I77" s="725" t="s">
        <v>1318</v>
      </c>
      <c r="J77" s="725" t="s">
        <v>1319</v>
      </c>
      <c r="K77" s="725" t="s">
        <v>1320</v>
      </c>
      <c r="L77" s="726">
        <v>0</v>
      </c>
      <c r="M77" s="726">
        <v>0</v>
      </c>
      <c r="N77" s="725">
        <v>2</v>
      </c>
      <c r="O77" s="808">
        <v>1</v>
      </c>
      <c r="P77" s="726">
        <v>0</v>
      </c>
      <c r="Q77" s="741"/>
      <c r="R77" s="725">
        <v>2</v>
      </c>
      <c r="S77" s="741">
        <v>1</v>
      </c>
      <c r="T77" s="808">
        <v>1</v>
      </c>
      <c r="U77" s="764">
        <v>1</v>
      </c>
    </row>
    <row r="78" spans="1:21" ht="14.4" customHeight="1" x14ac:dyDescent="0.3">
      <c r="A78" s="724">
        <v>25</v>
      </c>
      <c r="B78" s="725" t="s">
        <v>1114</v>
      </c>
      <c r="C78" s="725" t="s">
        <v>1224</v>
      </c>
      <c r="D78" s="806" t="s">
        <v>1628</v>
      </c>
      <c r="E78" s="807" t="s">
        <v>1240</v>
      </c>
      <c r="F78" s="725" t="s">
        <v>1221</v>
      </c>
      <c r="G78" s="725" t="s">
        <v>1364</v>
      </c>
      <c r="H78" s="725" t="s">
        <v>542</v>
      </c>
      <c r="I78" s="725" t="s">
        <v>1365</v>
      </c>
      <c r="J78" s="725" t="s">
        <v>1245</v>
      </c>
      <c r="K78" s="725"/>
      <c r="L78" s="726">
        <v>0</v>
      </c>
      <c r="M78" s="726">
        <v>0</v>
      </c>
      <c r="N78" s="725">
        <v>1</v>
      </c>
      <c r="O78" s="808"/>
      <c r="P78" s="726">
        <v>0</v>
      </c>
      <c r="Q78" s="741"/>
      <c r="R78" s="725">
        <v>1</v>
      </c>
      <c r="S78" s="741">
        <v>1</v>
      </c>
      <c r="T78" s="808"/>
      <c r="U78" s="764"/>
    </row>
    <row r="79" spans="1:21" ht="14.4" customHeight="1" x14ac:dyDescent="0.3">
      <c r="A79" s="724">
        <v>25</v>
      </c>
      <c r="B79" s="725" t="s">
        <v>1114</v>
      </c>
      <c r="C79" s="725" t="s">
        <v>1224</v>
      </c>
      <c r="D79" s="806" t="s">
        <v>1628</v>
      </c>
      <c r="E79" s="807" t="s">
        <v>1241</v>
      </c>
      <c r="F79" s="725" t="s">
        <v>1220</v>
      </c>
      <c r="G79" s="725" t="s">
        <v>1269</v>
      </c>
      <c r="H79" s="725" t="s">
        <v>896</v>
      </c>
      <c r="I79" s="725" t="s">
        <v>1015</v>
      </c>
      <c r="J79" s="725" t="s">
        <v>1108</v>
      </c>
      <c r="K79" s="725" t="s">
        <v>1174</v>
      </c>
      <c r="L79" s="726">
        <v>154.36000000000001</v>
      </c>
      <c r="M79" s="726">
        <v>154.36000000000001</v>
      </c>
      <c r="N79" s="725">
        <v>1</v>
      </c>
      <c r="O79" s="808">
        <v>1</v>
      </c>
      <c r="P79" s="726"/>
      <c r="Q79" s="741">
        <v>0</v>
      </c>
      <c r="R79" s="725"/>
      <c r="S79" s="741">
        <v>0</v>
      </c>
      <c r="T79" s="808"/>
      <c r="U79" s="764">
        <v>0</v>
      </c>
    </row>
    <row r="80" spans="1:21" ht="14.4" customHeight="1" x14ac:dyDescent="0.3">
      <c r="A80" s="724">
        <v>25</v>
      </c>
      <c r="B80" s="725" t="s">
        <v>1114</v>
      </c>
      <c r="C80" s="725" t="s">
        <v>1224</v>
      </c>
      <c r="D80" s="806" t="s">
        <v>1628</v>
      </c>
      <c r="E80" s="807" t="s">
        <v>1242</v>
      </c>
      <c r="F80" s="725" t="s">
        <v>1220</v>
      </c>
      <c r="G80" s="725" t="s">
        <v>1269</v>
      </c>
      <c r="H80" s="725" t="s">
        <v>896</v>
      </c>
      <c r="I80" s="725" t="s">
        <v>1015</v>
      </c>
      <c r="J80" s="725" t="s">
        <v>1108</v>
      </c>
      <c r="K80" s="725" t="s">
        <v>1174</v>
      </c>
      <c r="L80" s="726">
        <v>154.36000000000001</v>
      </c>
      <c r="M80" s="726">
        <v>1234.8800000000001</v>
      </c>
      <c r="N80" s="725">
        <v>8</v>
      </c>
      <c r="O80" s="808">
        <v>8</v>
      </c>
      <c r="P80" s="726">
        <v>617.44000000000005</v>
      </c>
      <c r="Q80" s="741">
        <v>0.5</v>
      </c>
      <c r="R80" s="725">
        <v>4</v>
      </c>
      <c r="S80" s="741">
        <v>0.5</v>
      </c>
      <c r="T80" s="808">
        <v>4</v>
      </c>
      <c r="U80" s="764">
        <v>0.5</v>
      </c>
    </row>
    <row r="81" spans="1:21" ht="14.4" customHeight="1" x14ac:dyDescent="0.3">
      <c r="A81" s="724">
        <v>25</v>
      </c>
      <c r="B81" s="725" t="s">
        <v>1114</v>
      </c>
      <c r="C81" s="725" t="s">
        <v>1224</v>
      </c>
      <c r="D81" s="806" t="s">
        <v>1628</v>
      </c>
      <c r="E81" s="807" t="s">
        <v>1242</v>
      </c>
      <c r="F81" s="725" t="s">
        <v>1220</v>
      </c>
      <c r="G81" s="725" t="s">
        <v>1269</v>
      </c>
      <c r="H81" s="725" t="s">
        <v>542</v>
      </c>
      <c r="I81" s="725" t="s">
        <v>1307</v>
      </c>
      <c r="J81" s="725" t="s">
        <v>1108</v>
      </c>
      <c r="K81" s="725" t="s">
        <v>1174</v>
      </c>
      <c r="L81" s="726">
        <v>154.36000000000001</v>
      </c>
      <c r="M81" s="726">
        <v>463.08000000000004</v>
      </c>
      <c r="N81" s="725">
        <v>3</v>
      </c>
      <c r="O81" s="808">
        <v>3</v>
      </c>
      <c r="P81" s="726">
        <v>308.72000000000003</v>
      </c>
      <c r="Q81" s="741">
        <v>0.66666666666666663</v>
      </c>
      <c r="R81" s="725">
        <v>2</v>
      </c>
      <c r="S81" s="741">
        <v>0.66666666666666663</v>
      </c>
      <c r="T81" s="808">
        <v>2</v>
      </c>
      <c r="U81" s="764">
        <v>0.66666666666666663</v>
      </c>
    </row>
    <row r="82" spans="1:21" ht="14.4" customHeight="1" x14ac:dyDescent="0.3">
      <c r="A82" s="724">
        <v>25</v>
      </c>
      <c r="B82" s="725" t="s">
        <v>1114</v>
      </c>
      <c r="C82" s="725" t="s">
        <v>1224</v>
      </c>
      <c r="D82" s="806" t="s">
        <v>1628</v>
      </c>
      <c r="E82" s="807" t="s">
        <v>1242</v>
      </c>
      <c r="F82" s="725" t="s">
        <v>1220</v>
      </c>
      <c r="G82" s="725" t="s">
        <v>1366</v>
      </c>
      <c r="H82" s="725" t="s">
        <v>542</v>
      </c>
      <c r="I82" s="725" t="s">
        <v>1367</v>
      </c>
      <c r="J82" s="725" t="s">
        <v>1368</v>
      </c>
      <c r="K82" s="725" t="s">
        <v>1369</v>
      </c>
      <c r="L82" s="726">
        <v>0</v>
      </c>
      <c r="M82" s="726">
        <v>0</v>
      </c>
      <c r="N82" s="725">
        <v>1</v>
      </c>
      <c r="O82" s="808">
        <v>1</v>
      </c>
      <c r="P82" s="726">
        <v>0</v>
      </c>
      <c r="Q82" s="741"/>
      <c r="R82" s="725">
        <v>1</v>
      </c>
      <c r="S82" s="741">
        <v>1</v>
      </c>
      <c r="T82" s="808">
        <v>1</v>
      </c>
      <c r="U82" s="764">
        <v>1</v>
      </c>
    </row>
    <row r="83" spans="1:21" ht="14.4" customHeight="1" x14ac:dyDescent="0.3">
      <c r="A83" s="724">
        <v>25</v>
      </c>
      <c r="B83" s="725" t="s">
        <v>1114</v>
      </c>
      <c r="C83" s="725" t="s">
        <v>1224</v>
      </c>
      <c r="D83" s="806" t="s">
        <v>1628</v>
      </c>
      <c r="E83" s="807" t="s">
        <v>1242</v>
      </c>
      <c r="F83" s="725" t="s">
        <v>1220</v>
      </c>
      <c r="G83" s="725" t="s">
        <v>1330</v>
      </c>
      <c r="H83" s="725" t="s">
        <v>542</v>
      </c>
      <c r="I83" s="725" t="s">
        <v>1370</v>
      </c>
      <c r="J83" s="725" t="s">
        <v>1332</v>
      </c>
      <c r="K83" s="725" t="s">
        <v>1288</v>
      </c>
      <c r="L83" s="726">
        <v>170.52</v>
      </c>
      <c r="M83" s="726">
        <v>341.04</v>
      </c>
      <c r="N83" s="725">
        <v>2</v>
      </c>
      <c r="O83" s="808">
        <v>0.5</v>
      </c>
      <c r="P83" s="726"/>
      <c r="Q83" s="741">
        <v>0</v>
      </c>
      <c r="R83" s="725"/>
      <c r="S83" s="741">
        <v>0</v>
      </c>
      <c r="T83" s="808"/>
      <c r="U83" s="764">
        <v>0</v>
      </c>
    </row>
    <row r="84" spans="1:21" ht="14.4" customHeight="1" x14ac:dyDescent="0.3">
      <c r="A84" s="724">
        <v>25</v>
      </c>
      <c r="B84" s="725" t="s">
        <v>1114</v>
      </c>
      <c r="C84" s="725" t="s">
        <v>1224</v>
      </c>
      <c r="D84" s="806" t="s">
        <v>1628</v>
      </c>
      <c r="E84" s="807" t="s">
        <v>1242</v>
      </c>
      <c r="F84" s="725" t="s">
        <v>1220</v>
      </c>
      <c r="G84" s="725" t="s">
        <v>1371</v>
      </c>
      <c r="H84" s="725" t="s">
        <v>542</v>
      </c>
      <c r="I84" s="725" t="s">
        <v>1372</v>
      </c>
      <c r="J84" s="725" t="s">
        <v>1373</v>
      </c>
      <c r="K84" s="725" t="s">
        <v>1374</v>
      </c>
      <c r="L84" s="726">
        <v>0</v>
      </c>
      <c r="M84" s="726">
        <v>0</v>
      </c>
      <c r="N84" s="725">
        <v>1</v>
      </c>
      <c r="O84" s="808">
        <v>0.5</v>
      </c>
      <c r="P84" s="726"/>
      <c r="Q84" s="741"/>
      <c r="R84" s="725"/>
      <c r="S84" s="741">
        <v>0</v>
      </c>
      <c r="T84" s="808"/>
      <c r="U84" s="764">
        <v>0</v>
      </c>
    </row>
    <row r="85" spans="1:21" ht="14.4" customHeight="1" x14ac:dyDescent="0.3">
      <c r="A85" s="724">
        <v>25</v>
      </c>
      <c r="B85" s="725" t="s">
        <v>1114</v>
      </c>
      <c r="C85" s="725" t="s">
        <v>1224</v>
      </c>
      <c r="D85" s="806" t="s">
        <v>1628</v>
      </c>
      <c r="E85" s="807" t="s">
        <v>1242</v>
      </c>
      <c r="F85" s="725" t="s">
        <v>1220</v>
      </c>
      <c r="G85" s="725" t="s">
        <v>1292</v>
      </c>
      <c r="H85" s="725" t="s">
        <v>542</v>
      </c>
      <c r="I85" s="725" t="s">
        <v>1375</v>
      </c>
      <c r="J85" s="725" t="s">
        <v>1376</v>
      </c>
      <c r="K85" s="725" t="s">
        <v>1377</v>
      </c>
      <c r="L85" s="726">
        <v>16.14</v>
      </c>
      <c r="M85" s="726">
        <v>16.14</v>
      </c>
      <c r="N85" s="725">
        <v>1</v>
      </c>
      <c r="O85" s="808">
        <v>0.5</v>
      </c>
      <c r="P85" s="726">
        <v>16.14</v>
      </c>
      <c r="Q85" s="741">
        <v>1</v>
      </c>
      <c r="R85" s="725">
        <v>1</v>
      </c>
      <c r="S85" s="741">
        <v>1</v>
      </c>
      <c r="T85" s="808">
        <v>0.5</v>
      </c>
      <c r="U85" s="764">
        <v>1</v>
      </c>
    </row>
    <row r="86" spans="1:21" ht="14.4" customHeight="1" x14ac:dyDescent="0.3">
      <c r="A86" s="724">
        <v>25</v>
      </c>
      <c r="B86" s="725" t="s">
        <v>1114</v>
      </c>
      <c r="C86" s="725" t="s">
        <v>1224</v>
      </c>
      <c r="D86" s="806" t="s">
        <v>1628</v>
      </c>
      <c r="E86" s="807" t="s">
        <v>1242</v>
      </c>
      <c r="F86" s="725" t="s">
        <v>1220</v>
      </c>
      <c r="G86" s="725" t="s">
        <v>1378</v>
      </c>
      <c r="H86" s="725" t="s">
        <v>542</v>
      </c>
      <c r="I86" s="725" t="s">
        <v>1379</v>
      </c>
      <c r="J86" s="725" t="s">
        <v>1380</v>
      </c>
      <c r="K86" s="725" t="s">
        <v>1381</v>
      </c>
      <c r="L86" s="726">
        <v>119.38</v>
      </c>
      <c r="M86" s="726">
        <v>358.14</v>
      </c>
      <c r="N86" s="725">
        <v>3</v>
      </c>
      <c r="O86" s="808">
        <v>3</v>
      </c>
      <c r="P86" s="726"/>
      <c r="Q86" s="741">
        <v>0</v>
      </c>
      <c r="R86" s="725"/>
      <c r="S86" s="741">
        <v>0</v>
      </c>
      <c r="T86" s="808"/>
      <c r="U86" s="764">
        <v>0</v>
      </c>
    </row>
    <row r="87" spans="1:21" ht="14.4" customHeight="1" x14ac:dyDescent="0.3">
      <c r="A87" s="724">
        <v>25</v>
      </c>
      <c r="B87" s="725" t="s">
        <v>1114</v>
      </c>
      <c r="C87" s="725" t="s">
        <v>1224</v>
      </c>
      <c r="D87" s="806" t="s">
        <v>1628</v>
      </c>
      <c r="E87" s="807" t="s">
        <v>1242</v>
      </c>
      <c r="F87" s="725" t="s">
        <v>1220</v>
      </c>
      <c r="G87" s="725" t="s">
        <v>1382</v>
      </c>
      <c r="H87" s="725" t="s">
        <v>896</v>
      </c>
      <c r="I87" s="725" t="s">
        <v>1383</v>
      </c>
      <c r="J87" s="725" t="s">
        <v>1384</v>
      </c>
      <c r="K87" s="725" t="s">
        <v>1385</v>
      </c>
      <c r="L87" s="726">
        <v>57.64</v>
      </c>
      <c r="M87" s="726">
        <v>57.64</v>
      </c>
      <c r="N87" s="725">
        <v>1</v>
      </c>
      <c r="O87" s="808">
        <v>1</v>
      </c>
      <c r="P87" s="726"/>
      <c r="Q87" s="741">
        <v>0</v>
      </c>
      <c r="R87" s="725"/>
      <c r="S87" s="741">
        <v>0</v>
      </c>
      <c r="T87" s="808"/>
      <c r="U87" s="764">
        <v>0</v>
      </c>
    </row>
    <row r="88" spans="1:21" ht="14.4" customHeight="1" x14ac:dyDescent="0.3">
      <c r="A88" s="724">
        <v>25</v>
      </c>
      <c r="B88" s="725" t="s">
        <v>1114</v>
      </c>
      <c r="C88" s="725" t="s">
        <v>1224</v>
      </c>
      <c r="D88" s="806" t="s">
        <v>1628</v>
      </c>
      <c r="E88" s="807" t="s">
        <v>1242</v>
      </c>
      <c r="F88" s="725" t="s">
        <v>1220</v>
      </c>
      <c r="G88" s="725" t="s">
        <v>1321</v>
      </c>
      <c r="H88" s="725" t="s">
        <v>542</v>
      </c>
      <c r="I88" s="725" t="s">
        <v>1386</v>
      </c>
      <c r="J88" s="725" t="s">
        <v>1387</v>
      </c>
      <c r="K88" s="725" t="s">
        <v>1388</v>
      </c>
      <c r="L88" s="726">
        <v>0</v>
      </c>
      <c r="M88" s="726">
        <v>0</v>
      </c>
      <c r="N88" s="725">
        <v>1</v>
      </c>
      <c r="O88" s="808">
        <v>1</v>
      </c>
      <c r="P88" s="726">
        <v>0</v>
      </c>
      <c r="Q88" s="741"/>
      <c r="R88" s="725">
        <v>1</v>
      </c>
      <c r="S88" s="741">
        <v>1</v>
      </c>
      <c r="T88" s="808">
        <v>1</v>
      </c>
      <c r="U88" s="764">
        <v>1</v>
      </c>
    </row>
    <row r="89" spans="1:21" ht="14.4" customHeight="1" x14ac:dyDescent="0.3">
      <c r="A89" s="724">
        <v>25</v>
      </c>
      <c r="B89" s="725" t="s">
        <v>1114</v>
      </c>
      <c r="C89" s="725" t="s">
        <v>1224</v>
      </c>
      <c r="D89" s="806" t="s">
        <v>1628</v>
      </c>
      <c r="E89" s="807" t="s">
        <v>1242</v>
      </c>
      <c r="F89" s="725" t="s">
        <v>1220</v>
      </c>
      <c r="G89" s="725" t="s">
        <v>1389</v>
      </c>
      <c r="H89" s="725" t="s">
        <v>542</v>
      </c>
      <c r="I89" s="725" t="s">
        <v>1390</v>
      </c>
      <c r="J89" s="725" t="s">
        <v>1391</v>
      </c>
      <c r="K89" s="725" t="s">
        <v>1392</v>
      </c>
      <c r="L89" s="726">
        <v>159.71</v>
      </c>
      <c r="M89" s="726">
        <v>159.71</v>
      </c>
      <c r="N89" s="725">
        <v>1</v>
      </c>
      <c r="O89" s="808">
        <v>0.5</v>
      </c>
      <c r="P89" s="726">
        <v>159.71</v>
      </c>
      <c r="Q89" s="741">
        <v>1</v>
      </c>
      <c r="R89" s="725">
        <v>1</v>
      </c>
      <c r="S89" s="741">
        <v>1</v>
      </c>
      <c r="T89" s="808">
        <v>0.5</v>
      </c>
      <c r="U89" s="764">
        <v>1</v>
      </c>
    </row>
    <row r="90" spans="1:21" ht="14.4" customHeight="1" x14ac:dyDescent="0.3">
      <c r="A90" s="724">
        <v>25</v>
      </c>
      <c r="B90" s="725" t="s">
        <v>1114</v>
      </c>
      <c r="C90" s="725" t="s">
        <v>1224</v>
      </c>
      <c r="D90" s="806" t="s">
        <v>1628</v>
      </c>
      <c r="E90" s="807" t="s">
        <v>1242</v>
      </c>
      <c r="F90" s="725" t="s">
        <v>1220</v>
      </c>
      <c r="G90" s="725" t="s">
        <v>1389</v>
      </c>
      <c r="H90" s="725" t="s">
        <v>542</v>
      </c>
      <c r="I90" s="725" t="s">
        <v>1393</v>
      </c>
      <c r="J90" s="725" t="s">
        <v>1391</v>
      </c>
      <c r="K90" s="725" t="s">
        <v>1394</v>
      </c>
      <c r="L90" s="726">
        <v>0</v>
      </c>
      <c r="M90" s="726">
        <v>0</v>
      </c>
      <c r="N90" s="725">
        <v>1</v>
      </c>
      <c r="O90" s="808">
        <v>0.5</v>
      </c>
      <c r="P90" s="726">
        <v>0</v>
      </c>
      <c r="Q90" s="741"/>
      <c r="R90" s="725">
        <v>1</v>
      </c>
      <c r="S90" s="741">
        <v>1</v>
      </c>
      <c r="T90" s="808">
        <v>0.5</v>
      </c>
      <c r="U90" s="764">
        <v>1</v>
      </c>
    </row>
    <row r="91" spans="1:21" ht="14.4" customHeight="1" x14ac:dyDescent="0.3">
      <c r="A91" s="724">
        <v>25</v>
      </c>
      <c r="B91" s="725" t="s">
        <v>1114</v>
      </c>
      <c r="C91" s="725" t="s">
        <v>1224</v>
      </c>
      <c r="D91" s="806" t="s">
        <v>1628</v>
      </c>
      <c r="E91" s="807" t="s">
        <v>1242</v>
      </c>
      <c r="F91" s="725" t="s">
        <v>1220</v>
      </c>
      <c r="G91" s="725" t="s">
        <v>1344</v>
      </c>
      <c r="H91" s="725" t="s">
        <v>542</v>
      </c>
      <c r="I91" s="725" t="s">
        <v>1345</v>
      </c>
      <c r="J91" s="725" t="s">
        <v>1346</v>
      </c>
      <c r="K91" s="725" t="s">
        <v>1347</v>
      </c>
      <c r="L91" s="726">
        <v>26.9</v>
      </c>
      <c r="M91" s="726">
        <v>26.9</v>
      </c>
      <c r="N91" s="725">
        <v>1</v>
      </c>
      <c r="O91" s="808">
        <v>1</v>
      </c>
      <c r="P91" s="726">
        <v>26.9</v>
      </c>
      <c r="Q91" s="741">
        <v>1</v>
      </c>
      <c r="R91" s="725">
        <v>1</v>
      </c>
      <c r="S91" s="741">
        <v>1</v>
      </c>
      <c r="T91" s="808">
        <v>1</v>
      </c>
      <c r="U91" s="764">
        <v>1</v>
      </c>
    </row>
    <row r="92" spans="1:21" ht="14.4" customHeight="1" x14ac:dyDescent="0.3">
      <c r="A92" s="724">
        <v>25</v>
      </c>
      <c r="B92" s="725" t="s">
        <v>1114</v>
      </c>
      <c r="C92" s="725" t="s">
        <v>1224</v>
      </c>
      <c r="D92" s="806" t="s">
        <v>1628</v>
      </c>
      <c r="E92" s="807" t="s">
        <v>1242</v>
      </c>
      <c r="F92" s="725" t="s">
        <v>1220</v>
      </c>
      <c r="G92" s="725" t="s">
        <v>1344</v>
      </c>
      <c r="H92" s="725" t="s">
        <v>542</v>
      </c>
      <c r="I92" s="725" t="s">
        <v>1395</v>
      </c>
      <c r="J92" s="725" t="s">
        <v>1346</v>
      </c>
      <c r="K92" s="725" t="s">
        <v>1396</v>
      </c>
      <c r="L92" s="726">
        <v>0</v>
      </c>
      <c r="M92" s="726">
        <v>0</v>
      </c>
      <c r="N92" s="725">
        <v>1</v>
      </c>
      <c r="O92" s="808">
        <v>1</v>
      </c>
      <c r="P92" s="726"/>
      <c r="Q92" s="741"/>
      <c r="R92" s="725"/>
      <c r="S92" s="741">
        <v>0</v>
      </c>
      <c r="T92" s="808"/>
      <c r="U92" s="764">
        <v>0</v>
      </c>
    </row>
    <row r="93" spans="1:21" ht="14.4" customHeight="1" x14ac:dyDescent="0.3">
      <c r="A93" s="724">
        <v>25</v>
      </c>
      <c r="B93" s="725" t="s">
        <v>1114</v>
      </c>
      <c r="C93" s="725" t="s">
        <v>1224</v>
      </c>
      <c r="D93" s="806" t="s">
        <v>1628</v>
      </c>
      <c r="E93" s="807" t="s">
        <v>1242</v>
      </c>
      <c r="F93" s="725" t="s">
        <v>1220</v>
      </c>
      <c r="G93" s="725" t="s">
        <v>1272</v>
      </c>
      <c r="H93" s="725" t="s">
        <v>542</v>
      </c>
      <c r="I93" s="725" t="s">
        <v>1273</v>
      </c>
      <c r="J93" s="725" t="s">
        <v>1274</v>
      </c>
      <c r="K93" s="725" t="s">
        <v>1275</v>
      </c>
      <c r="L93" s="726">
        <v>132.97999999999999</v>
      </c>
      <c r="M93" s="726">
        <v>265.95999999999998</v>
      </c>
      <c r="N93" s="725">
        <v>2</v>
      </c>
      <c r="O93" s="808">
        <v>2</v>
      </c>
      <c r="P93" s="726"/>
      <c r="Q93" s="741">
        <v>0</v>
      </c>
      <c r="R93" s="725"/>
      <c r="S93" s="741">
        <v>0</v>
      </c>
      <c r="T93" s="808"/>
      <c r="U93" s="764">
        <v>0</v>
      </c>
    </row>
    <row r="94" spans="1:21" ht="14.4" customHeight="1" x14ac:dyDescent="0.3">
      <c r="A94" s="724">
        <v>25</v>
      </c>
      <c r="B94" s="725" t="s">
        <v>1114</v>
      </c>
      <c r="C94" s="725" t="s">
        <v>1224</v>
      </c>
      <c r="D94" s="806" t="s">
        <v>1628</v>
      </c>
      <c r="E94" s="807" t="s">
        <v>1242</v>
      </c>
      <c r="F94" s="725" t="s">
        <v>1220</v>
      </c>
      <c r="G94" s="725" t="s">
        <v>1397</v>
      </c>
      <c r="H94" s="725" t="s">
        <v>542</v>
      </c>
      <c r="I94" s="725" t="s">
        <v>1398</v>
      </c>
      <c r="J94" s="725" t="s">
        <v>1399</v>
      </c>
      <c r="K94" s="725" t="s">
        <v>1400</v>
      </c>
      <c r="L94" s="726">
        <v>816.97</v>
      </c>
      <c r="M94" s="726">
        <v>3267.88</v>
      </c>
      <c r="N94" s="725">
        <v>4</v>
      </c>
      <c r="O94" s="808">
        <v>4</v>
      </c>
      <c r="P94" s="726">
        <v>1633.94</v>
      </c>
      <c r="Q94" s="741">
        <v>0.5</v>
      </c>
      <c r="R94" s="725">
        <v>2</v>
      </c>
      <c r="S94" s="741">
        <v>0.5</v>
      </c>
      <c r="T94" s="808">
        <v>2</v>
      </c>
      <c r="U94" s="764">
        <v>0.5</v>
      </c>
    </row>
    <row r="95" spans="1:21" ht="14.4" customHeight="1" x14ac:dyDescent="0.3">
      <c r="A95" s="724">
        <v>25</v>
      </c>
      <c r="B95" s="725" t="s">
        <v>1114</v>
      </c>
      <c r="C95" s="725" t="s">
        <v>1224</v>
      </c>
      <c r="D95" s="806" t="s">
        <v>1628</v>
      </c>
      <c r="E95" s="807" t="s">
        <v>1242</v>
      </c>
      <c r="F95" s="725" t="s">
        <v>1220</v>
      </c>
      <c r="G95" s="725" t="s">
        <v>1401</v>
      </c>
      <c r="H95" s="725" t="s">
        <v>542</v>
      </c>
      <c r="I95" s="725" t="s">
        <v>1402</v>
      </c>
      <c r="J95" s="725" t="s">
        <v>1403</v>
      </c>
      <c r="K95" s="725" t="s">
        <v>1404</v>
      </c>
      <c r="L95" s="726">
        <v>38.56</v>
      </c>
      <c r="M95" s="726">
        <v>38.56</v>
      </c>
      <c r="N95" s="725">
        <v>1</v>
      </c>
      <c r="O95" s="808">
        <v>0.5</v>
      </c>
      <c r="P95" s="726">
        <v>38.56</v>
      </c>
      <c r="Q95" s="741">
        <v>1</v>
      </c>
      <c r="R95" s="725">
        <v>1</v>
      </c>
      <c r="S95" s="741">
        <v>1</v>
      </c>
      <c r="T95" s="808">
        <v>0.5</v>
      </c>
      <c r="U95" s="764">
        <v>1</v>
      </c>
    </row>
    <row r="96" spans="1:21" ht="14.4" customHeight="1" x14ac:dyDescent="0.3">
      <c r="A96" s="724">
        <v>25</v>
      </c>
      <c r="B96" s="725" t="s">
        <v>1114</v>
      </c>
      <c r="C96" s="725" t="s">
        <v>1224</v>
      </c>
      <c r="D96" s="806" t="s">
        <v>1628</v>
      </c>
      <c r="E96" s="807" t="s">
        <v>1242</v>
      </c>
      <c r="F96" s="725" t="s">
        <v>1220</v>
      </c>
      <c r="G96" s="725" t="s">
        <v>1405</v>
      </c>
      <c r="H96" s="725" t="s">
        <v>896</v>
      </c>
      <c r="I96" s="725" t="s">
        <v>1406</v>
      </c>
      <c r="J96" s="725" t="s">
        <v>1407</v>
      </c>
      <c r="K96" s="725" t="s">
        <v>1408</v>
      </c>
      <c r="L96" s="726">
        <v>141.25</v>
      </c>
      <c r="M96" s="726">
        <v>282.5</v>
      </c>
      <c r="N96" s="725">
        <v>2</v>
      </c>
      <c r="O96" s="808">
        <v>1.5</v>
      </c>
      <c r="P96" s="726"/>
      <c r="Q96" s="741">
        <v>0</v>
      </c>
      <c r="R96" s="725"/>
      <c r="S96" s="741">
        <v>0</v>
      </c>
      <c r="T96" s="808"/>
      <c r="U96" s="764">
        <v>0</v>
      </c>
    </row>
    <row r="97" spans="1:21" ht="14.4" customHeight="1" x14ac:dyDescent="0.3">
      <c r="A97" s="724">
        <v>25</v>
      </c>
      <c r="B97" s="725" t="s">
        <v>1114</v>
      </c>
      <c r="C97" s="725" t="s">
        <v>1224</v>
      </c>
      <c r="D97" s="806" t="s">
        <v>1628</v>
      </c>
      <c r="E97" s="807" t="s">
        <v>1242</v>
      </c>
      <c r="F97" s="725" t="s">
        <v>1220</v>
      </c>
      <c r="G97" s="725" t="s">
        <v>1405</v>
      </c>
      <c r="H97" s="725" t="s">
        <v>542</v>
      </c>
      <c r="I97" s="725" t="s">
        <v>1409</v>
      </c>
      <c r="J97" s="725" t="s">
        <v>1407</v>
      </c>
      <c r="K97" s="725" t="s">
        <v>1410</v>
      </c>
      <c r="L97" s="726">
        <v>423.75</v>
      </c>
      <c r="M97" s="726">
        <v>423.75</v>
      </c>
      <c r="N97" s="725">
        <v>1</v>
      </c>
      <c r="O97" s="808">
        <v>1</v>
      </c>
      <c r="P97" s="726"/>
      <c r="Q97" s="741">
        <v>0</v>
      </c>
      <c r="R97" s="725"/>
      <c r="S97" s="741">
        <v>0</v>
      </c>
      <c r="T97" s="808"/>
      <c r="U97" s="764">
        <v>0</v>
      </c>
    </row>
    <row r="98" spans="1:21" ht="14.4" customHeight="1" x14ac:dyDescent="0.3">
      <c r="A98" s="724">
        <v>25</v>
      </c>
      <c r="B98" s="725" t="s">
        <v>1114</v>
      </c>
      <c r="C98" s="725" t="s">
        <v>1224</v>
      </c>
      <c r="D98" s="806" t="s">
        <v>1628</v>
      </c>
      <c r="E98" s="807" t="s">
        <v>1242</v>
      </c>
      <c r="F98" s="725" t="s">
        <v>1220</v>
      </c>
      <c r="G98" s="725" t="s">
        <v>1289</v>
      </c>
      <c r="H98" s="725" t="s">
        <v>896</v>
      </c>
      <c r="I98" s="725" t="s">
        <v>1290</v>
      </c>
      <c r="J98" s="725" t="s">
        <v>841</v>
      </c>
      <c r="K98" s="725" t="s">
        <v>1291</v>
      </c>
      <c r="L98" s="726">
        <v>48.42</v>
      </c>
      <c r="M98" s="726">
        <v>48.42</v>
      </c>
      <c r="N98" s="725">
        <v>1</v>
      </c>
      <c r="O98" s="808">
        <v>1</v>
      </c>
      <c r="P98" s="726">
        <v>48.42</v>
      </c>
      <c r="Q98" s="741">
        <v>1</v>
      </c>
      <c r="R98" s="725">
        <v>1</v>
      </c>
      <c r="S98" s="741">
        <v>1</v>
      </c>
      <c r="T98" s="808">
        <v>1</v>
      </c>
      <c r="U98" s="764">
        <v>1</v>
      </c>
    </row>
    <row r="99" spans="1:21" ht="14.4" customHeight="1" x14ac:dyDescent="0.3">
      <c r="A99" s="724">
        <v>25</v>
      </c>
      <c r="B99" s="725" t="s">
        <v>1114</v>
      </c>
      <c r="C99" s="725" t="s">
        <v>1224</v>
      </c>
      <c r="D99" s="806" t="s">
        <v>1628</v>
      </c>
      <c r="E99" s="807" t="s">
        <v>1242</v>
      </c>
      <c r="F99" s="725" t="s">
        <v>1220</v>
      </c>
      <c r="G99" s="725" t="s">
        <v>1411</v>
      </c>
      <c r="H99" s="725" t="s">
        <v>542</v>
      </c>
      <c r="I99" s="725" t="s">
        <v>1412</v>
      </c>
      <c r="J99" s="725" t="s">
        <v>1413</v>
      </c>
      <c r="K99" s="725" t="s">
        <v>1414</v>
      </c>
      <c r="L99" s="726">
        <v>0</v>
      </c>
      <c r="M99" s="726">
        <v>0</v>
      </c>
      <c r="N99" s="725">
        <v>1</v>
      </c>
      <c r="O99" s="808">
        <v>0.5</v>
      </c>
      <c r="P99" s="726"/>
      <c r="Q99" s="741"/>
      <c r="R99" s="725"/>
      <c r="S99" s="741">
        <v>0</v>
      </c>
      <c r="T99" s="808"/>
      <c r="U99" s="764">
        <v>0</v>
      </c>
    </row>
    <row r="100" spans="1:21" ht="14.4" customHeight="1" x14ac:dyDescent="0.3">
      <c r="A100" s="724">
        <v>25</v>
      </c>
      <c r="B100" s="725" t="s">
        <v>1114</v>
      </c>
      <c r="C100" s="725" t="s">
        <v>1224</v>
      </c>
      <c r="D100" s="806" t="s">
        <v>1628</v>
      </c>
      <c r="E100" s="807" t="s">
        <v>1244</v>
      </c>
      <c r="F100" s="725" t="s">
        <v>1220</v>
      </c>
      <c r="G100" s="725" t="s">
        <v>1269</v>
      </c>
      <c r="H100" s="725" t="s">
        <v>542</v>
      </c>
      <c r="I100" s="725" t="s">
        <v>1327</v>
      </c>
      <c r="J100" s="725" t="s">
        <v>1328</v>
      </c>
      <c r="K100" s="725" t="s">
        <v>1329</v>
      </c>
      <c r="L100" s="726">
        <v>154.36000000000001</v>
      </c>
      <c r="M100" s="726">
        <v>1080.52</v>
      </c>
      <c r="N100" s="725">
        <v>7</v>
      </c>
      <c r="O100" s="808">
        <v>6.5</v>
      </c>
      <c r="P100" s="726">
        <v>308.72000000000003</v>
      </c>
      <c r="Q100" s="741">
        <v>0.28571428571428575</v>
      </c>
      <c r="R100" s="725">
        <v>2</v>
      </c>
      <c r="S100" s="741">
        <v>0.2857142857142857</v>
      </c>
      <c r="T100" s="808">
        <v>1.5</v>
      </c>
      <c r="U100" s="764">
        <v>0.23076923076923078</v>
      </c>
    </row>
    <row r="101" spans="1:21" ht="14.4" customHeight="1" x14ac:dyDescent="0.3">
      <c r="A101" s="724">
        <v>25</v>
      </c>
      <c r="B101" s="725" t="s">
        <v>1114</v>
      </c>
      <c r="C101" s="725" t="s">
        <v>1224</v>
      </c>
      <c r="D101" s="806" t="s">
        <v>1628</v>
      </c>
      <c r="E101" s="807" t="s">
        <v>1244</v>
      </c>
      <c r="F101" s="725" t="s">
        <v>1220</v>
      </c>
      <c r="G101" s="725" t="s">
        <v>1269</v>
      </c>
      <c r="H101" s="725" t="s">
        <v>896</v>
      </c>
      <c r="I101" s="725" t="s">
        <v>1015</v>
      </c>
      <c r="J101" s="725" t="s">
        <v>1108</v>
      </c>
      <c r="K101" s="725" t="s">
        <v>1174</v>
      </c>
      <c r="L101" s="726">
        <v>154.36000000000001</v>
      </c>
      <c r="M101" s="726">
        <v>1080.52</v>
      </c>
      <c r="N101" s="725">
        <v>7</v>
      </c>
      <c r="O101" s="808">
        <v>7</v>
      </c>
      <c r="P101" s="726">
        <v>463.08000000000004</v>
      </c>
      <c r="Q101" s="741">
        <v>0.4285714285714286</v>
      </c>
      <c r="R101" s="725">
        <v>3</v>
      </c>
      <c r="S101" s="741">
        <v>0.42857142857142855</v>
      </c>
      <c r="T101" s="808">
        <v>3</v>
      </c>
      <c r="U101" s="764">
        <v>0.42857142857142855</v>
      </c>
    </row>
    <row r="102" spans="1:21" ht="14.4" customHeight="1" x14ac:dyDescent="0.3">
      <c r="A102" s="724">
        <v>25</v>
      </c>
      <c r="B102" s="725" t="s">
        <v>1114</v>
      </c>
      <c r="C102" s="725" t="s">
        <v>1224</v>
      </c>
      <c r="D102" s="806" t="s">
        <v>1628</v>
      </c>
      <c r="E102" s="807" t="s">
        <v>1244</v>
      </c>
      <c r="F102" s="725" t="s">
        <v>1220</v>
      </c>
      <c r="G102" s="725" t="s">
        <v>1269</v>
      </c>
      <c r="H102" s="725" t="s">
        <v>542</v>
      </c>
      <c r="I102" s="725" t="s">
        <v>1307</v>
      </c>
      <c r="J102" s="725" t="s">
        <v>1108</v>
      </c>
      <c r="K102" s="725" t="s">
        <v>1174</v>
      </c>
      <c r="L102" s="726">
        <v>154.36000000000001</v>
      </c>
      <c r="M102" s="726">
        <v>154.36000000000001</v>
      </c>
      <c r="N102" s="725">
        <v>1</v>
      </c>
      <c r="O102" s="808">
        <v>1</v>
      </c>
      <c r="P102" s="726"/>
      <c r="Q102" s="741">
        <v>0</v>
      </c>
      <c r="R102" s="725"/>
      <c r="S102" s="741">
        <v>0</v>
      </c>
      <c r="T102" s="808"/>
      <c r="U102" s="764">
        <v>0</v>
      </c>
    </row>
    <row r="103" spans="1:21" ht="14.4" customHeight="1" x14ac:dyDescent="0.3">
      <c r="A103" s="724">
        <v>25</v>
      </c>
      <c r="B103" s="725" t="s">
        <v>1114</v>
      </c>
      <c r="C103" s="725" t="s">
        <v>1224</v>
      </c>
      <c r="D103" s="806" t="s">
        <v>1628</v>
      </c>
      <c r="E103" s="807" t="s">
        <v>1244</v>
      </c>
      <c r="F103" s="725" t="s">
        <v>1220</v>
      </c>
      <c r="G103" s="725" t="s">
        <v>1269</v>
      </c>
      <c r="H103" s="725" t="s">
        <v>542</v>
      </c>
      <c r="I103" s="725" t="s">
        <v>1415</v>
      </c>
      <c r="J103" s="725" t="s">
        <v>1328</v>
      </c>
      <c r="K103" s="725" t="s">
        <v>1174</v>
      </c>
      <c r="L103" s="726">
        <v>154.36000000000001</v>
      </c>
      <c r="M103" s="726">
        <v>154.36000000000001</v>
      </c>
      <c r="N103" s="725">
        <v>1</v>
      </c>
      <c r="O103" s="808">
        <v>1</v>
      </c>
      <c r="P103" s="726"/>
      <c r="Q103" s="741">
        <v>0</v>
      </c>
      <c r="R103" s="725"/>
      <c r="S103" s="741">
        <v>0</v>
      </c>
      <c r="T103" s="808"/>
      <c r="U103" s="764">
        <v>0</v>
      </c>
    </row>
    <row r="104" spans="1:21" ht="14.4" customHeight="1" x14ac:dyDescent="0.3">
      <c r="A104" s="724">
        <v>25</v>
      </c>
      <c r="B104" s="725" t="s">
        <v>1114</v>
      </c>
      <c r="C104" s="725" t="s">
        <v>1224</v>
      </c>
      <c r="D104" s="806" t="s">
        <v>1628</v>
      </c>
      <c r="E104" s="807" t="s">
        <v>1244</v>
      </c>
      <c r="F104" s="725" t="s">
        <v>1220</v>
      </c>
      <c r="G104" s="725" t="s">
        <v>1330</v>
      </c>
      <c r="H104" s="725" t="s">
        <v>542</v>
      </c>
      <c r="I104" s="725" t="s">
        <v>1416</v>
      </c>
      <c r="J104" s="725" t="s">
        <v>1332</v>
      </c>
      <c r="K104" s="725" t="s">
        <v>1417</v>
      </c>
      <c r="L104" s="726">
        <v>0</v>
      </c>
      <c r="M104" s="726">
        <v>0</v>
      </c>
      <c r="N104" s="725">
        <v>2</v>
      </c>
      <c r="O104" s="808">
        <v>2</v>
      </c>
      <c r="P104" s="726">
        <v>0</v>
      </c>
      <c r="Q104" s="741"/>
      <c r="R104" s="725">
        <v>2</v>
      </c>
      <c r="S104" s="741">
        <v>1</v>
      </c>
      <c r="T104" s="808">
        <v>2</v>
      </c>
      <c r="U104" s="764">
        <v>1</v>
      </c>
    </row>
    <row r="105" spans="1:21" ht="14.4" customHeight="1" x14ac:dyDescent="0.3">
      <c r="A105" s="724">
        <v>25</v>
      </c>
      <c r="B105" s="725" t="s">
        <v>1114</v>
      </c>
      <c r="C105" s="725" t="s">
        <v>1224</v>
      </c>
      <c r="D105" s="806" t="s">
        <v>1628</v>
      </c>
      <c r="E105" s="807" t="s">
        <v>1244</v>
      </c>
      <c r="F105" s="725" t="s">
        <v>1220</v>
      </c>
      <c r="G105" s="725" t="s">
        <v>1330</v>
      </c>
      <c r="H105" s="725" t="s">
        <v>542</v>
      </c>
      <c r="I105" s="725" t="s">
        <v>1418</v>
      </c>
      <c r="J105" s="725" t="s">
        <v>1332</v>
      </c>
      <c r="K105" s="725" t="s">
        <v>1419</v>
      </c>
      <c r="L105" s="726">
        <v>0</v>
      </c>
      <c r="M105" s="726">
        <v>0</v>
      </c>
      <c r="N105" s="725">
        <v>1</v>
      </c>
      <c r="O105" s="808">
        <v>1</v>
      </c>
      <c r="P105" s="726">
        <v>0</v>
      </c>
      <c r="Q105" s="741"/>
      <c r="R105" s="725">
        <v>1</v>
      </c>
      <c r="S105" s="741">
        <v>1</v>
      </c>
      <c r="T105" s="808">
        <v>1</v>
      </c>
      <c r="U105" s="764">
        <v>1</v>
      </c>
    </row>
    <row r="106" spans="1:21" ht="14.4" customHeight="1" x14ac:dyDescent="0.3">
      <c r="A106" s="724">
        <v>25</v>
      </c>
      <c r="B106" s="725" t="s">
        <v>1114</v>
      </c>
      <c r="C106" s="725" t="s">
        <v>1224</v>
      </c>
      <c r="D106" s="806" t="s">
        <v>1628</v>
      </c>
      <c r="E106" s="807" t="s">
        <v>1244</v>
      </c>
      <c r="F106" s="725" t="s">
        <v>1220</v>
      </c>
      <c r="G106" s="725" t="s">
        <v>1330</v>
      </c>
      <c r="H106" s="725" t="s">
        <v>542</v>
      </c>
      <c r="I106" s="725" t="s">
        <v>1370</v>
      </c>
      <c r="J106" s="725" t="s">
        <v>1332</v>
      </c>
      <c r="K106" s="725" t="s">
        <v>1288</v>
      </c>
      <c r="L106" s="726">
        <v>170.52</v>
      </c>
      <c r="M106" s="726">
        <v>170.52</v>
      </c>
      <c r="N106" s="725">
        <v>1</v>
      </c>
      <c r="O106" s="808">
        <v>1</v>
      </c>
      <c r="P106" s="726">
        <v>170.52</v>
      </c>
      <c r="Q106" s="741">
        <v>1</v>
      </c>
      <c r="R106" s="725">
        <v>1</v>
      </c>
      <c r="S106" s="741">
        <v>1</v>
      </c>
      <c r="T106" s="808">
        <v>1</v>
      </c>
      <c r="U106" s="764">
        <v>1</v>
      </c>
    </row>
    <row r="107" spans="1:21" ht="14.4" customHeight="1" x14ac:dyDescent="0.3">
      <c r="A107" s="724">
        <v>25</v>
      </c>
      <c r="B107" s="725" t="s">
        <v>1114</v>
      </c>
      <c r="C107" s="725" t="s">
        <v>1224</v>
      </c>
      <c r="D107" s="806" t="s">
        <v>1628</v>
      </c>
      <c r="E107" s="807" t="s">
        <v>1244</v>
      </c>
      <c r="F107" s="725" t="s">
        <v>1220</v>
      </c>
      <c r="G107" s="725" t="s">
        <v>1420</v>
      </c>
      <c r="H107" s="725" t="s">
        <v>542</v>
      </c>
      <c r="I107" s="725" t="s">
        <v>1421</v>
      </c>
      <c r="J107" s="725" t="s">
        <v>616</v>
      </c>
      <c r="K107" s="725" t="s">
        <v>1422</v>
      </c>
      <c r="L107" s="726">
        <v>37.61</v>
      </c>
      <c r="M107" s="726">
        <v>37.61</v>
      </c>
      <c r="N107" s="725">
        <v>1</v>
      </c>
      <c r="O107" s="808">
        <v>0.5</v>
      </c>
      <c r="P107" s="726">
        <v>37.61</v>
      </c>
      <c r="Q107" s="741">
        <v>1</v>
      </c>
      <c r="R107" s="725">
        <v>1</v>
      </c>
      <c r="S107" s="741">
        <v>1</v>
      </c>
      <c r="T107" s="808">
        <v>0.5</v>
      </c>
      <c r="U107" s="764">
        <v>1</v>
      </c>
    </row>
    <row r="108" spans="1:21" ht="14.4" customHeight="1" x14ac:dyDescent="0.3">
      <c r="A108" s="724">
        <v>25</v>
      </c>
      <c r="B108" s="725" t="s">
        <v>1114</v>
      </c>
      <c r="C108" s="725" t="s">
        <v>1224</v>
      </c>
      <c r="D108" s="806" t="s">
        <v>1628</v>
      </c>
      <c r="E108" s="807" t="s">
        <v>1244</v>
      </c>
      <c r="F108" s="725" t="s">
        <v>1220</v>
      </c>
      <c r="G108" s="725" t="s">
        <v>1423</v>
      </c>
      <c r="H108" s="725" t="s">
        <v>542</v>
      </c>
      <c r="I108" s="725" t="s">
        <v>1424</v>
      </c>
      <c r="J108" s="725" t="s">
        <v>1425</v>
      </c>
      <c r="K108" s="725" t="s">
        <v>1426</v>
      </c>
      <c r="L108" s="726">
        <v>136.04</v>
      </c>
      <c r="M108" s="726">
        <v>408.12</v>
      </c>
      <c r="N108" s="725">
        <v>3</v>
      </c>
      <c r="O108" s="808">
        <v>0.5</v>
      </c>
      <c r="P108" s="726">
        <v>408.12</v>
      </c>
      <c r="Q108" s="741">
        <v>1</v>
      </c>
      <c r="R108" s="725">
        <v>3</v>
      </c>
      <c r="S108" s="741">
        <v>1</v>
      </c>
      <c r="T108" s="808">
        <v>0.5</v>
      </c>
      <c r="U108" s="764">
        <v>1</v>
      </c>
    </row>
    <row r="109" spans="1:21" ht="14.4" customHeight="1" x14ac:dyDescent="0.3">
      <c r="A109" s="724">
        <v>25</v>
      </c>
      <c r="B109" s="725" t="s">
        <v>1114</v>
      </c>
      <c r="C109" s="725" t="s">
        <v>1224</v>
      </c>
      <c r="D109" s="806" t="s">
        <v>1628</v>
      </c>
      <c r="E109" s="807" t="s">
        <v>1244</v>
      </c>
      <c r="F109" s="725" t="s">
        <v>1220</v>
      </c>
      <c r="G109" s="725" t="s">
        <v>1296</v>
      </c>
      <c r="H109" s="725" t="s">
        <v>542</v>
      </c>
      <c r="I109" s="725" t="s">
        <v>1427</v>
      </c>
      <c r="J109" s="725" t="s">
        <v>1428</v>
      </c>
      <c r="K109" s="725" t="s">
        <v>1429</v>
      </c>
      <c r="L109" s="726">
        <v>89.91</v>
      </c>
      <c r="M109" s="726">
        <v>89.91</v>
      </c>
      <c r="N109" s="725">
        <v>1</v>
      </c>
      <c r="O109" s="808">
        <v>1</v>
      </c>
      <c r="P109" s="726">
        <v>89.91</v>
      </c>
      <c r="Q109" s="741">
        <v>1</v>
      </c>
      <c r="R109" s="725">
        <v>1</v>
      </c>
      <c r="S109" s="741">
        <v>1</v>
      </c>
      <c r="T109" s="808">
        <v>1</v>
      </c>
      <c r="U109" s="764">
        <v>1</v>
      </c>
    </row>
    <row r="110" spans="1:21" ht="14.4" customHeight="1" x14ac:dyDescent="0.3">
      <c r="A110" s="724">
        <v>25</v>
      </c>
      <c r="B110" s="725" t="s">
        <v>1114</v>
      </c>
      <c r="C110" s="725" t="s">
        <v>1224</v>
      </c>
      <c r="D110" s="806" t="s">
        <v>1628</v>
      </c>
      <c r="E110" s="807" t="s">
        <v>1244</v>
      </c>
      <c r="F110" s="725" t="s">
        <v>1220</v>
      </c>
      <c r="G110" s="725" t="s">
        <v>1272</v>
      </c>
      <c r="H110" s="725" t="s">
        <v>542</v>
      </c>
      <c r="I110" s="725" t="s">
        <v>1273</v>
      </c>
      <c r="J110" s="725" t="s">
        <v>1274</v>
      </c>
      <c r="K110" s="725" t="s">
        <v>1275</v>
      </c>
      <c r="L110" s="726">
        <v>132.97999999999999</v>
      </c>
      <c r="M110" s="726">
        <v>265.95999999999998</v>
      </c>
      <c r="N110" s="725">
        <v>2</v>
      </c>
      <c r="O110" s="808">
        <v>2</v>
      </c>
      <c r="P110" s="726">
        <v>132.97999999999999</v>
      </c>
      <c r="Q110" s="741">
        <v>0.5</v>
      </c>
      <c r="R110" s="725">
        <v>1</v>
      </c>
      <c r="S110" s="741">
        <v>0.5</v>
      </c>
      <c r="T110" s="808">
        <v>1</v>
      </c>
      <c r="U110" s="764">
        <v>0.5</v>
      </c>
    </row>
    <row r="111" spans="1:21" ht="14.4" customHeight="1" x14ac:dyDescent="0.3">
      <c r="A111" s="724">
        <v>25</v>
      </c>
      <c r="B111" s="725" t="s">
        <v>1114</v>
      </c>
      <c r="C111" s="725" t="s">
        <v>1224</v>
      </c>
      <c r="D111" s="806" t="s">
        <v>1628</v>
      </c>
      <c r="E111" s="807" t="s">
        <v>1244</v>
      </c>
      <c r="F111" s="725" t="s">
        <v>1220</v>
      </c>
      <c r="G111" s="725" t="s">
        <v>1272</v>
      </c>
      <c r="H111" s="725" t="s">
        <v>542</v>
      </c>
      <c r="I111" s="725" t="s">
        <v>1279</v>
      </c>
      <c r="J111" s="725" t="s">
        <v>1274</v>
      </c>
      <c r="K111" s="725" t="s">
        <v>1275</v>
      </c>
      <c r="L111" s="726">
        <v>132.97999999999999</v>
      </c>
      <c r="M111" s="726">
        <v>797.88</v>
      </c>
      <c r="N111" s="725">
        <v>6</v>
      </c>
      <c r="O111" s="808">
        <v>5</v>
      </c>
      <c r="P111" s="726">
        <v>132.97999999999999</v>
      </c>
      <c r="Q111" s="741">
        <v>0.16666666666666666</v>
      </c>
      <c r="R111" s="725">
        <v>1</v>
      </c>
      <c r="S111" s="741">
        <v>0.16666666666666666</v>
      </c>
      <c r="T111" s="808">
        <v>1</v>
      </c>
      <c r="U111" s="764">
        <v>0.2</v>
      </c>
    </row>
    <row r="112" spans="1:21" ht="14.4" customHeight="1" x14ac:dyDescent="0.3">
      <c r="A112" s="724">
        <v>25</v>
      </c>
      <c r="B112" s="725" t="s">
        <v>1114</v>
      </c>
      <c r="C112" s="725" t="s">
        <v>1224</v>
      </c>
      <c r="D112" s="806" t="s">
        <v>1628</v>
      </c>
      <c r="E112" s="807" t="s">
        <v>1244</v>
      </c>
      <c r="F112" s="725" t="s">
        <v>1220</v>
      </c>
      <c r="G112" s="725" t="s">
        <v>1430</v>
      </c>
      <c r="H112" s="725" t="s">
        <v>542</v>
      </c>
      <c r="I112" s="725" t="s">
        <v>1431</v>
      </c>
      <c r="J112" s="725" t="s">
        <v>1432</v>
      </c>
      <c r="K112" s="725" t="s">
        <v>1433</v>
      </c>
      <c r="L112" s="726">
        <v>0</v>
      </c>
      <c r="M112" s="726">
        <v>0</v>
      </c>
      <c r="N112" s="725">
        <v>1</v>
      </c>
      <c r="O112" s="808">
        <v>0.5</v>
      </c>
      <c r="P112" s="726">
        <v>0</v>
      </c>
      <c r="Q112" s="741"/>
      <c r="R112" s="725">
        <v>1</v>
      </c>
      <c r="S112" s="741">
        <v>1</v>
      </c>
      <c r="T112" s="808">
        <v>0.5</v>
      </c>
      <c r="U112" s="764">
        <v>1</v>
      </c>
    </row>
    <row r="113" spans="1:21" ht="14.4" customHeight="1" x14ac:dyDescent="0.3">
      <c r="A113" s="724">
        <v>25</v>
      </c>
      <c r="B113" s="725" t="s">
        <v>1114</v>
      </c>
      <c r="C113" s="725" t="s">
        <v>1224</v>
      </c>
      <c r="D113" s="806" t="s">
        <v>1628</v>
      </c>
      <c r="E113" s="807" t="s">
        <v>1244</v>
      </c>
      <c r="F113" s="725" t="s">
        <v>1220</v>
      </c>
      <c r="G113" s="725" t="s">
        <v>1289</v>
      </c>
      <c r="H113" s="725" t="s">
        <v>896</v>
      </c>
      <c r="I113" s="725" t="s">
        <v>1290</v>
      </c>
      <c r="J113" s="725" t="s">
        <v>841</v>
      </c>
      <c r="K113" s="725" t="s">
        <v>1291</v>
      </c>
      <c r="L113" s="726">
        <v>48.42</v>
      </c>
      <c r="M113" s="726">
        <v>96.84</v>
      </c>
      <c r="N113" s="725">
        <v>2</v>
      </c>
      <c r="O113" s="808">
        <v>1.5</v>
      </c>
      <c r="P113" s="726">
        <v>48.42</v>
      </c>
      <c r="Q113" s="741">
        <v>0.5</v>
      </c>
      <c r="R113" s="725">
        <v>1</v>
      </c>
      <c r="S113" s="741">
        <v>0.5</v>
      </c>
      <c r="T113" s="808">
        <v>0.5</v>
      </c>
      <c r="U113" s="764">
        <v>0.33333333333333331</v>
      </c>
    </row>
    <row r="114" spans="1:21" ht="14.4" customHeight="1" x14ac:dyDescent="0.3">
      <c r="A114" s="724">
        <v>25</v>
      </c>
      <c r="B114" s="725" t="s">
        <v>1114</v>
      </c>
      <c r="C114" s="725" t="s">
        <v>1224</v>
      </c>
      <c r="D114" s="806" t="s">
        <v>1628</v>
      </c>
      <c r="E114" s="807" t="s">
        <v>1244</v>
      </c>
      <c r="F114" s="725" t="s">
        <v>1220</v>
      </c>
      <c r="G114" s="725" t="s">
        <v>1289</v>
      </c>
      <c r="H114" s="725" t="s">
        <v>542</v>
      </c>
      <c r="I114" s="725" t="s">
        <v>840</v>
      </c>
      <c r="J114" s="725" t="s">
        <v>841</v>
      </c>
      <c r="K114" s="725" t="s">
        <v>1298</v>
      </c>
      <c r="L114" s="726">
        <v>48.42</v>
      </c>
      <c r="M114" s="726">
        <v>48.42</v>
      </c>
      <c r="N114" s="725">
        <v>1</v>
      </c>
      <c r="O114" s="808">
        <v>1</v>
      </c>
      <c r="P114" s="726">
        <v>48.42</v>
      </c>
      <c r="Q114" s="741">
        <v>1</v>
      </c>
      <c r="R114" s="725">
        <v>1</v>
      </c>
      <c r="S114" s="741">
        <v>1</v>
      </c>
      <c r="T114" s="808">
        <v>1</v>
      </c>
      <c r="U114" s="764">
        <v>1</v>
      </c>
    </row>
    <row r="115" spans="1:21" ht="14.4" customHeight="1" x14ac:dyDescent="0.3">
      <c r="A115" s="724">
        <v>25</v>
      </c>
      <c r="B115" s="725" t="s">
        <v>1114</v>
      </c>
      <c r="C115" s="725" t="s">
        <v>1224</v>
      </c>
      <c r="D115" s="806" t="s">
        <v>1628</v>
      </c>
      <c r="E115" s="807" t="s">
        <v>1244</v>
      </c>
      <c r="F115" s="725" t="s">
        <v>1220</v>
      </c>
      <c r="G115" s="725" t="s">
        <v>1434</v>
      </c>
      <c r="H115" s="725" t="s">
        <v>542</v>
      </c>
      <c r="I115" s="725" t="s">
        <v>1435</v>
      </c>
      <c r="J115" s="725" t="s">
        <v>1436</v>
      </c>
      <c r="K115" s="725" t="s">
        <v>1437</v>
      </c>
      <c r="L115" s="726">
        <v>0</v>
      </c>
      <c r="M115" s="726">
        <v>0</v>
      </c>
      <c r="N115" s="725">
        <v>3</v>
      </c>
      <c r="O115" s="808">
        <v>0.5</v>
      </c>
      <c r="P115" s="726">
        <v>0</v>
      </c>
      <c r="Q115" s="741"/>
      <c r="R115" s="725">
        <v>3</v>
      </c>
      <c r="S115" s="741">
        <v>1</v>
      </c>
      <c r="T115" s="808">
        <v>0.5</v>
      </c>
      <c r="U115" s="764">
        <v>1</v>
      </c>
    </row>
    <row r="116" spans="1:21" ht="14.4" customHeight="1" x14ac:dyDescent="0.3">
      <c r="A116" s="724">
        <v>25</v>
      </c>
      <c r="B116" s="725" t="s">
        <v>1114</v>
      </c>
      <c r="C116" s="725" t="s">
        <v>1224</v>
      </c>
      <c r="D116" s="806" t="s">
        <v>1628</v>
      </c>
      <c r="E116" s="807" t="s">
        <v>1244</v>
      </c>
      <c r="F116" s="725" t="s">
        <v>1220</v>
      </c>
      <c r="G116" s="725" t="s">
        <v>1438</v>
      </c>
      <c r="H116" s="725" t="s">
        <v>542</v>
      </c>
      <c r="I116" s="725" t="s">
        <v>1439</v>
      </c>
      <c r="J116" s="725" t="s">
        <v>849</v>
      </c>
      <c r="K116" s="725" t="s">
        <v>1440</v>
      </c>
      <c r="L116" s="726">
        <v>50.32</v>
      </c>
      <c r="M116" s="726">
        <v>50.32</v>
      </c>
      <c r="N116" s="725">
        <v>1</v>
      </c>
      <c r="O116" s="808">
        <v>1</v>
      </c>
      <c r="P116" s="726"/>
      <c r="Q116" s="741">
        <v>0</v>
      </c>
      <c r="R116" s="725"/>
      <c r="S116" s="741">
        <v>0</v>
      </c>
      <c r="T116" s="808"/>
      <c r="U116" s="764">
        <v>0</v>
      </c>
    </row>
    <row r="117" spans="1:21" ht="14.4" customHeight="1" x14ac:dyDescent="0.3">
      <c r="A117" s="724">
        <v>25</v>
      </c>
      <c r="B117" s="725" t="s">
        <v>1114</v>
      </c>
      <c r="C117" s="725" t="s">
        <v>1224</v>
      </c>
      <c r="D117" s="806" t="s">
        <v>1628</v>
      </c>
      <c r="E117" s="807" t="s">
        <v>1245</v>
      </c>
      <c r="F117" s="725" t="s">
        <v>1220</v>
      </c>
      <c r="G117" s="725" t="s">
        <v>1441</v>
      </c>
      <c r="H117" s="725" t="s">
        <v>542</v>
      </c>
      <c r="I117" s="725" t="s">
        <v>1442</v>
      </c>
      <c r="J117" s="725" t="s">
        <v>1443</v>
      </c>
      <c r="K117" s="725" t="s">
        <v>1444</v>
      </c>
      <c r="L117" s="726">
        <v>0</v>
      </c>
      <c r="M117" s="726">
        <v>0</v>
      </c>
      <c r="N117" s="725">
        <v>1</v>
      </c>
      <c r="O117" s="808">
        <v>1</v>
      </c>
      <c r="P117" s="726">
        <v>0</v>
      </c>
      <c r="Q117" s="741"/>
      <c r="R117" s="725">
        <v>1</v>
      </c>
      <c r="S117" s="741">
        <v>1</v>
      </c>
      <c r="T117" s="808">
        <v>1</v>
      </c>
      <c r="U117" s="764">
        <v>1</v>
      </c>
    </row>
    <row r="118" spans="1:21" ht="14.4" customHeight="1" x14ac:dyDescent="0.3">
      <c r="A118" s="724">
        <v>25</v>
      </c>
      <c r="B118" s="725" t="s">
        <v>1114</v>
      </c>
      <c r="C118" s="725" t="s">
        <v>1224</v>
      </c>
      <c r="D118" s="806" t="s">
        <v>1628</v>
      </c>
      <c r="E118" s="807" t="s">
        <v>1250</v>
      </c>
      <c r="F118" s="725" t="s">
        <v>1220</v>
      </c>
      <c r="G118" s="725" t="s">
        <v>1269</v>
      </c>
      <c r="H118" s="725" t="s">
        <v>542</v>
      </c>
      <c r="I118" s="725" t="s">
        <v>1327</v>
      </c>
      <c r="J118" s="725" t="s">
        <v>1328</v>
      </c>
      <c r="K118" s="725" t="s">
        <v>1329</v>
      </c>
      <c r="L118" s="726">
        <v>154.36000000000001</v>
      </c>
      <c r="M118" s="726">
        <v>1697.96</v>
      </c>
      <c r="N118" s="725">
        <v>11</v>
      </c>
      <c r="O118" s="808">
        <v>10.5</v>
      </c>
      <c r="P118" s="726">
        <v>1080.52</v>
      </c>
      <c r="Q118" s="741">
        <v>0.63636363636363635</v>
      </c>
      <c r="R118" s="725">
        <v>7</v>
      </c>
      <c r="S118" s="741">
        <v>0.63636363636363635</v>
      </c>
      <c r="T118" s="808">
        <v>6.5</v>
      </c>
      <c r="U118" s="764">
        <v>0.61904761904761907</v>
      </c>
    </row>
    <row r="119" spans="1:21" ht="14.4" customHeight="1" x14ac:dyDescent="0.3">
      <c r="A119" s="724">
        <v>25</v>
      </c>
      <c r="B119" s="725" t="s">
        <v>1114</v>
      </c>
      <c r="C119" s="725" t="s">
        <v>1224</v>
      </c>
      <c r="D119" s="806" t="s">
        <v>1628</v>
      </c>
      <c r="E119" s="807" t="s">
        <v>1250</v>
      </c>
      <c r="F119" s="725" t="s">
        <v>1220</v>
      </c>
      <c r="G119" s="725" t="s">
        <v>1269</v>
      </c>
      <c r="H119" s="725" t="s">
        <v>896</v>
      </c>
      <c r="I119" s="725" t="s">
        <v>1015</v>
      </c>
      <c r="J119" s="725" t="s">
        <v>1108</v>
      </c>
      <c r="K119" s="725" t="s">
        <v>1174</v>
      </c>
      <c r="L119" s="726">
        <v>154.36000000000001</v>
      </c>
      <c r="M119" s="726">
        <v>6174.4000000000033</v>
      </c>
      <c r="N119" s="725">
        <v>40</v>
      </c>
      <c r="O119" s="808">
        <v>38.5</v>
      </c>
      <c r="P119" s="726">
        <v>2624.1200000000013</v>
      </c>
      <c r="Q119" s="741">
        <v>0.42499999999999999</v>
      </c>
      <c r="R119" s="725">
        <v>17</v>
      </c>
      <c r="S119" s="741">
        <v>0.42499999999999999</v>
      </c>
      <c r="T119" s="808">
        <v>16</v>
      </c>
      <c r="U119" s="764">
        <v>0.41558441558441561</v>
      </c>
    </row>
    <row r="120" spans="1:21" ht="14.4" customHeight="1" x14ac:dyDescent="0.3">
      <c r="A120" s="724">
        <v>25</v>
      </c>
      <c r="B120" s="725" t="s">
        <v>1114</v>
      </c>
      <c r="C120" s="725" t="s">
        <v>1224</v>
      </c>
      <c r="D120" s="806" t="s">
        <v>1628</v>
      </c>
      <c r="E120" s="807" t="s">
        <v>1250</v>
      </c>
      <c r="F120" s="725" t="s">
        <v>1220</v>
      </c>
      <c r="G120" s="725" t="s">
        <v>1269</v>
      </c>
      <c r="H120" s="725" t="s">
        <v>896</v>
      </c>
      <c r="I120" s="725" t="s">
        <v>1445</v>
      </c>
      <c r="J120" s="725" t="s">
        <v>1446</v>
      </c>
      <c r="K120" s="725" t="s">
        <v>1447</v>
      </c>
      <c r="L120" s="726">
        <v>111.22</v>
      </c>
      <c r="M120" s="726">
        <v>111.22</v>
      </c>
      <c r="N120" s="725">
        <v>1</v>
      </c>
      <c r="O120" s="808">
        <v>1</v>
      </c>
      <c r="P120" s="726">
        <v>111.22</v>
      </c>
      <c r="Q120" s="741">
        <v>1</v>
      </c>
      <c r="R120" s="725">
        <v>1</v>
      </c>
      <c r="S120" s="741">
        <v>1</v>
      </c>
      <c r="T120" s="808">
        <v>1</v>
      </c>
      <c r="U120" s="764">
        <v>1</v>
      </c>
    </row>
    <row r="121" spans="1:21" ht="14.4" customHeight="1" x14ac:dyDescent="0.3">
      <c r="A121" s="724">
        <v>25</v>
      </c>
      <c r="B121" s="725" t="s">
        <v>1114</v>
      </c>
      <c r="C121" s="725" t="s">
        <v>1224</v>
      </c>
      <c r="D121" s="806" t="s">
        <v>1628</v>
      </c>
      <c r="E121" s="807" t="s">
        <v>1250</v>
      </c>
      <c r="F121" s="725" t="s">
        <v>1220</v>
      </c>
      <c r="G121" s="725" t="s">
        <v>1269</v>
      </c>
      <c r="H121" s="725" t="s">
        <v>542</v>
      </c>
      <c r="I121" s="725" t="s">
        <v>1415</v>
      </c>
      <c r="J121" s="725" t="s">
        <v>1328</v>
      </c>
      <c r="K121" s="725" t="s">
        <v>1174</v>
      </c>
      <c r="L121" s="726">
        <v>154.36000000000001</v>
      </c>
      <c r="M121" s="726">
        <v>463.08000000000004</v>
      </c>
      <c r="N121" s="725">
        <v>3</v>
      </c>
      <c r="O121" s="808">
        <v>2.5</v>
      </c>
      <c r="P121" s="726">
        <v>154.36000000000001</v>
      </c>
      <c r="Q121" s="741">
        <v>0.33333333333333331</v>
      </c>
      <c r="R121" s="725">
        <v>1</v>
      </c>
      <c r="S121" s="741">
        <v>0.33333333333333331</v>
      </c>
      <c r="T121" s="808">
        <v>0.5</v>
      </c>
      <c r="U121" s="764">
        <v>0.2</v>
      </c>
    </row>
    <row r="122" spans="1:21" ht="14.4" customHeight="1" x14ac:dyDescent="0.3">
      <c r="A122" s="724">
        <v>25</v>
      </c>
      <c r="B122" s="725" t="s">
        <v>1114</v>
      </c>
      <c r="C122" s="725" t="s">
        <v>1224</v>
      </c>
      <c r="D122" s="806" t="s">
        <v>1628</v>
      </c>
      <c r="E122" s="807" t="s">
        <v>1250</v>
      </c>
      <c r="F122" s="725" t="s">
        <v>1220</v>
      </c>
      <c r="G122" s="725" t="s">
        <v>1448</v>
      </c>
      <c r="H122" s="725" t="s">
        <v>896</v>
      </c>
      <c r="I122" s="725" t="s">
        <v>1449</v>
      </c>
      <c r="J122" s="725" t="s">
        <v>1450</v>
      </c>
      <c r="K122" s="725" t="s">
        <v>1451</v>
      </c>
      <c r="L122" s="726">
        <v>141.09</v>
      </c>
      <c r="M122" s="726">
        <v>141.09</v>
      </c>
      <c r="N122" s="725">
        <v>1</v>
      </c>
      <c r="O122" s="808">
        <v>1</v>
      </c>
      <c r="P122" s="726">
        <v>141.09</v>
      </c>
      <c r="Q122" s="741">
        <v>1</v>
      </c>
      <c r="R122" s="725">
        <v>1</v>
      </c>
      <c r="S122" s="741">
        <v>1</v>
      </c>
      <c r="T122" s="808">
        <v>1</v>
      </c>
      <c r="U122" s="764">
        <v>1</v>
      </c>
    </row>
    <row r="123" spans="1:21" ht="14.4" customHeight="1" x14ac:dyDescent="0.3">
      <c r="A123" s="724">
        <v>25</v>
      </c>
      <c r="B123" s="725" t="s">
        <v>1114</v>
      </c>
      <c r="C123" s="725" t="s">
        <v>1224</v>
      </c>
      <c r="D123" s="806" t="s">
        <v>1628</v>
      </c>
      <c r="E123" s="807" t="s">
        <v>1250</v>
      </c>
      <c r="F123" s="725" t="s">
        <v>1220</v>
      </c>
      <c r="G123" s="725" t="s">
        <v>1441</v>
      </c>
      <c r="H123" s="725" t="s">
        <v>542</v>
      </c>
      <c r="I123" s="725" t="s">
        <v>1030</v>
      </c>
      <c r="J123" s="725" t="s">
        <v>1443</v>
      </c>
      <c r="K123" s="725" t="s">
        <v>1452</v>
      </c>
      <c r="L123" s="726">
        <v>58.86</v>
      </c>
      <c r="M123" s="726">
        <v>58.86</v>
      </c>
      <c r="N123" s="725">
        <v>1</v>
      </c>
      <c r="O123" s="808">
        <v>1</v>
      </c>
      <c r="P123" s="726">
        <v>58.86</v>
      </c>
      <c r="Q123" s="741">
        <v>1</v>
      </c>
      <c r="R123" s="725">
        <v>1</v>
      </c>
      <c r="S123" s="741">
        <v>1</v>
      </c>
      <c r="T123" s="808">
        <v>1</v>
      </c>
      <c r="U123" s="764">
        <v>1</v>
      </c>
    </row>
    <row r="124" spans="1:21" ht="14.4" customHeight="1" x14ac:dyDescent="0.3">
      <c r="A124" s="724">
        <v>25</v>
      </c>
      <c r="B124" s="725" t="s">
        <v>1114</v>
      </c>
      <c r="C124" s="725" t="s">
        <v>1224</v>
      </c>
      <c r="D124" s="806" t="s">
        <v>1628</v>
      </c>
      <c r="E124" s="807" t="s">
        <v>1250</v>
      </c>
      <c r="F124" s="725" t="s">
        <v>1220</v>
      </c>
      <c r="G124" s="725" t="s">
        <v>1453</v>
      </c>
      <c r="H124" s="725" t="s">
        <v>542</v>
      </c>
      <c r="I124" s="725" t="s">
        <v>1454</v>
      </c>
      <c r="J124" s="725" t="s">
        <v>1455</v>
      </c>
      <c r="K124" s="725" t="s">
        <v>1456</v>
      </c>
      <c r="L124" s="726">
        <v>115.26</v>
      </c>
      <c r="M124" s="726">
        <v>115.26</v>
      </c>
      <c r="N124" s="725">
        <v>1</v>
      </c>
      <c r="O124" s="808">
        <v>1</v>
      </c>
      <c r="P124" s="726">
        <v>115.26</v>
      </c>
      <c r="Q124" s="741">
        <v>1</v>
      </c>
      <c r="R124" s="725">
        <v>1</v>
      </c>
      <c r="S124" s="741">
        <v>1</v>
      </c>
      <c r="T124" s="808">
        <v>1</v>
      </c>
      <c r="U124" s="764">
        <v>1</v>
      </c>
    </row>
    <row r="125" spans="1:21" ht="14.4" customHeight="1" x14ac:dyDescent="0.3">
      <c r="A125" s="724">
        <v>25</v>
      </c>
      <c r="B125" s="725" t="s">
        <v>1114</v>
      </c>
      <c r="C125" s="725" t="s">
        <v>1224</v>
      </c>
      <c r="D125" s="806" t="s">
        <v>1628</v>
      </c>
      <c r="E125" s="807" t="s">
        <v>1250</v>
      </c>
      <c r="F125" s="725" t="s">
        <v>1220</v>
      </c>
      <c r="G125" s="725" t="s">
        <v>1292</v>
      </c>
      <c r="H125" s="725" t="s">
        <v>542</v>
      </c>
      <c r="I125" s="725" t="s">
        <v>1457</v>
      </c>
      <c r="J125" s="725" t="s">
        <v>1294</v>
      </c>
      <c r="K125" s="725" t="s">
        <v>1458</v>
      </c>
      <c r="L125" s="726">
        <v>0</v>
      </c>
      <c r="M125" s="726">
        <v>0</v>
      </c>
      <c r="N125" s="725">
        <v>1</v>
      </c>
      <c r="O125" s="808">
        <v>1</v>
      </c>
      <c r="P125" s="726"/>
      <c r="Q125" s="741"/>
      <c r="R125" s="725"/>
      <c r="S125" s="741">
        <v>0</v>
      </c>
      <c r="T125" s="808"/>
      <c r="U125" s="764">
        <v>0</v>
      </c>
    </row>
    <row r="126" spans="1:21" ht="14.4" customHeight="1" x14ac:dyDescent="0.3">
      <c r="A126" s="724">
        <v>25</v>
      </c>
      <c r="B126" s="725" t="s">
        <v>1114</v>
      </c>
      <c r="C126" s="725" t="s">
        <v>1224</v>
      </c>
      <c r="D126" s="806" t="s">
        <v>1628</v>
      </c>
      <c r="E126" s="807" t="s">
        <v>1250</v>
      </c>
      <c r="F126" s="725" t="s">
        <v>1220</v>
      </c>
      <c r="G126" s="725" t="s">
        <v>1459</v>
      </c>
      <c r="H126" s="725" t="s">
        <v>542</v>
      </c>
      <c r="I126" s="725" t="s">
        <v>1460</v>
      </c>
      <c r="J126" s="725" t="s">
        <v>1461</v>
      </c>
      <c r="K126" s="725" t="s">
        <v>1462</v>
      </c>
      <c r="L126" s="726">
        <v>27.28</v>
      </c>
      <c r="M126" s="726">
        <v>27.28</v>
      </c>
      <c r="N126" s="725">
        <v>1</v>
      </c>
      <c r="O126" s="808">
        <v>1</v>
      </c>
      <c r="P126" s="726">
        <v>27.28</v>
      </c>
      <c r="Q126" s="741">
        <v>1</v>
      </c>
      <c r="R126" s="725">
        <v>1</v>
      </c>
      <c r="S126" s="741">
        <v>1</v>
      </c>
      <c r="T126" s="808">
        <v>1</v>
      </c>
      <c r="U126" s="764">
        <v>1</v>
      </c>
    </row>
    <row r="127" spans="1:21" ht="14.4" customHeight="1" x14ac:dyDescent="0.3">
      <c r="A127" s="724">
        <v>25</v>
      </c>
      <c r="B127" s="725" t="s">
        <v>1114</v>
      </c>
      <c r="C127" s="725" t="s">
        <v>1224</v>
      </c>
      <c r="D127" s="806" t="s">
        <v>1628</v>
      </c>
      <c r="E127" s="807" t="s">
        <v>1250</v>
      </c>
      <c r="F127" s="725" t="s">
        <v>1220</v>
      </c>
      <c r="G127" s="725" t="s">
        <v>1272</v>
      </c>
      <c r="H127" s="725" t="s">
        <v>542</v>
      </c>
      <c r="I127" s="725" t="s">
        <v>1273</v>
      </c>
      <c r="J127" s="725" t="s">
        <v>1274</v>
      </c>
      <c r="K127" s="725" t="s">
        <v>1275</v>
      </c>
      <c r="L127" s="726">
        <v>132.97999999999999</v>
      </c>
      <c r="M127" s="726">
        <v>797.88</v>
      </c>
      <c r="N127" s="725">
        <v>6</v>
      </c>
      <c r="O127" s="808">
        <v>5</v>
      </c>
      <c r="P127" s="726">
        <v>664.9</v>
      </c>
      <c r="Q127" s="741">
        <v>0.83333333333333326</v>
      </c>
      <c r="R127" s="725">
        <v>5</v>
      </c>
      <c r="S127" s="741">
        <v>0.83333333333333337</v>
      </c>
      <c r="T127" s="808">
        <v>4</v>
      </c>
      <c r="U127" s="764">
        <v>0.8</v>
      </c>
    </row>
    <row r="128" spans="1:21" ht="14.4" customHeight="1" x14ac:dyDescent="0.3">
      <c r="A128" s="724">
        <v>25</v>
      </c>
      <c r="B128" s="725" t="s">
        <v>1114</v>
      </c>
      <c r="C128" s="725" t="s">
        <v>1224</v>
      </c>
      <c r="D128" s="806" t="s">
        <v>1628</v>
      </c>
      <c r="E128" s="807" t="s">
        <v>1250</v>
      </c>
      <c r="F128" s="725" t="s">
        <v>1220</v>
      </c>
      <c r="G128" s="725" t="s">
        <v>1272</v>
      </c>
      <c r="H128" s="725" t="s">
        <v>542</v>
      </c>
      <c r="I128" s="725" t="s">
        <v>1279</v>
      </c>
      <c r="J128" s="725" t="s">
        <v>1274</v>
      </c>
      <c r="K128" s="725" t="s">
        <v>1275</v>
      </c>
      <c r="L128" s="726">
        <v>132.97999999999999</v>
      </c>
      <c r="M128" s="726">
        <v>797.87999999999988</v>
      </c>
      <c r="N128" s="725">
        <v>6</v>
      </c>
      <c r="O128" s="808">
        <v>4</v>
      </c>
      <c r="P128" s="726"/>
      <c r="Q128" s="741">
        <v>0</v>
      </c>
      <c r="R128" s="725"/>
      <c r="S128" s="741">
        <v>0</v>
      </c>
      <c r="T128" s="808"/>
      <c r="U128" s="764">
        <v>0</v>
      </c>
    </row>
    <row r="129" spans="1:21" ht="14.4" customHeight="1" x14ac:dyDescent="0.3">
      <c r="A129" s="724">
        <v>25</v>
      </c>
      <c r="B129" s="725" t="s">
        <v>1114</v>
      </c>
      <c r="C129" s="725" t="s">
        <v>1224</v>
      </c>
      <c r="D129" s="806" t="s">
        <v>1628</v>
      </c>
      <c r="E129" s="807" t="s">
        <v>1250</v>
      </c>
      <c r="F129" s="725" t="s">
        <v>1220</v>
      </c>
      <c r="G129" s="725" t="s">
        <v>1463</v>
      </c>
      <c r="H129" s="725" t="s">
        <v>542</v>
      </c>
      <c r="I129" s="725" t="s">
        <v>1464</v>
      </c>
      <c r="J129" s="725" t="s">
        <v>1465</v>
      </c>
      <c r="K129" s="725" t="s">
        <v>1466</v>
      </c>
      <c r="L129" s="726">
        <v>69.59</v>
      </c>
      <c r="M129" s="726">
        <v>69.59</v>
      </c>
      <c r="N129" s="725">
        <v>1</v>
      </c>
      <c r="O129" s="808">
        <v>1</v>
      </c>
      <c r="P129" s="726"/>
      <c r="Q129" s="741">
        <v>0</v>
      </c>
      <c r="R129" s="725"/>
      <c r="S129" s="741">
        <v>0</v>
      </c>
      <c r="T129" s="808"/>
      <c r="U129" s="764">
        <v>0</v>
      </c>
    </row>
    <row r="130" spans="1:21" ht="14.4" customHeight="1" x14ac:dyDescent="0.3">
      <c r="A130" s="724">
        <v>25</v>
      </c>
      <c r="B130" s="725" t="s">
        <v>1114</v>
      </c>
      <c r="C130" s="725" t="s">
        <v>1224</v>
      </c>
      <c r="D130" s="806" t="s">
        <v>1628</v>
      </c>
      <c r="E130" s="807" t="s">
        <v>1250</v>
      </c>
      <c r="F130" s="725" t="s">
        <v>1220</v>
      </c>
      <c r="G130" s="725" t="s">
        <v>1289</v>
      </c>
      <c r="H130" s="725" t="s">
        <v>896</v>
      </c>
      <c r="I130" s="725" t="s">
        <v>1313</v>
      </c>
      <c r="J130" s="725" t="s">
        <v>841</v>
      </c>
      <c r="K130" s="725" t="s">
        <v>1314</v>
      </c>
      <c r="L130" s="726">
        <v>24.22</v>
      </c>
      <c r="M130" s="726">
        <v>145.32</v>
      </c>
      <c r="N130" s="725">
        <v>6</v>
      </c>
      <c r="O130" s="808">
        <v>4.5</v>
      </c>
      <c r="P130" s="726">
        <v>121.1</v>
      </c>
      <c r="Q130" s="741">
        <v>0.83333333333333337</v>
      </c>
      <c r="R130" s="725">
        <v>5</v>
      </c>
      <c r="S130" s="741">
        <v>0.83333333333333337</v>
      </c>
      <c r="T130" s="808">
        <v>3.5</v>
      </c>
      <c r="U130" s="764">
        <v>0.77777777777777779</v>
      </c>
    </row>
    <row r="131" spans="1:21" ht="14.4" customHeight="1" x14ac:dyDescent="0.3">
      <c r="A131" s="724">
        <v>25</v>
      </c>
      <c r="B131" s="725" t="s">
        <v>1114</v>
      </c>
      <c r="C131" s="725" t="s">
        <v>1224</v>
      </c>
      <c r="D131" s="806" t="s">
        <v>1628</v>
      </c>
      <c r="E131" s="807" t="s">
        <v>1250</v>
      </c>
      <c r="F131" s="725" t="s">
        <v>1220</v>
      </c>
      <c r="G131" s="725" t="s">
        <v>1289</v>
      </c>
      <c r="H131" s="725" t="s">
        <v>542</v>
      </c>
      <c r="I131" s="725" t="s">
        <v>1467</v>
      </c>
      <c r="J131" s="725" t="s">
        <v>841</v>
      </c>
      <c r="K131" s="725" t="s">
        <v>1468</v>
      </c>
      <c r="L131" s="726">
        <v>0</v>
      </c>
      <c r="M131" s="726">
        <v>0</v>
      </c>
      <c r="N131" s="725">
        <v>1</v>
      </c>
      <c r="O131" s="808">
        <v>1</v>
      </c>
      <c r="P131" s="726"/>
      <c r="Q131" s="741"/>
      <c r="R131" s="725"/>
      <c r="S131" s="741">
        <v>0</v>
      </c>
      <c r="T131" s="808"/>
      <c r="U131" s="764">
        <v>0</v>
      </c>
    </row>
    <row r="132" spans="1:21" ht="14.4" customHeight="1" x14ac:dyDescent="0.3">
      <c r="A132" s="724">
        <v>25</v>
      </c>
      <c r="B132" s="725" t="s">
        <v>1114</v>
      </c>
      <c r="C132" s="725" t="s">
        <v>1224</v>
      </c>
      <c r="D132" s="806" t="s">
        <v>1628</v>
      </c>
      <c r="E132" s="807" t="s">
        <v>1250</v>
      </c>
      <c r="F132" s="725" t="s">
        <v>1220</v>
      </c>
      <c r="G132" s="725" t="s">
        <v>1289</v>
      </c>
      <c r="H132" s="725" t="s">
        <v>542</v>
      </c>
      <c r="I132" s="725" t="s">
        <v>1315</v>
      </c>
      <c r="J132" s="725" t="s">
        <v>841</v>
      </c>
      <c r="K132" s="725" t="s">
        <v>1316</v>
      </c>
      <c r="L132" s="726">
        <v>24.22</v>
      </c>
      <c r="M132" s="726">
        <v>48.44</v>
      </c>
      <c r="N132" s="725">
        <v>2</v>
      </c>
      <c r="O132" s="808">
        <v>2</v>
      </c>
      <c r="P132" s="726">
        <v>48.44</v>
      </c>
      <c r="Q132" s="741">
        <v>1</v>
      </c>
      <c r="R132" s="725">
        <v>2</v>
      </c>
      <c r="S132" s="741">
        <v>1</v>
      </c>
      <c r="T132" s="808">
        <v>2</v>
      </c>
      <c r="U132" s="764">
        <v>1</v>
      </c>
    </row>
    <row r="133" spans="1:21" ht="14.4" customHeight="1" x14ac:dyDescent="0.3">
      <c r="A133" s="724">
        <v>25</v>
      </c>
      <c r="B133" s="725" t="s">
        <v>1114</v>
      </c>
      <c r="C133" s="725" t="s">
        <v>1224</v>
      </c>
      <c r="D133" s="806" t="s">
        <v>1628</v>
      </c>
      <c r="E133" s="807" t="s">
        <v>1250</v>
      </c>
      <c r="F133" s="725" t="s">
        <v>1220</v>
      </c>
      <c r="G133" s="725" t="s">
        <v>1289</v>
      </c>
      <c r="H133" s="725" t="s">
        <v>542</v>
      </c>
      <c r="I133" s="725" t="s">
        <v>1469</v>
      </c>
      <c r="J133" s="725" t="s">
        <v>841</v>
      </c>
      <c r="K133" s="725" t="s">
        <v>1314</v>
      </c>
      <c r="L133" s="726">
        <v>24.22</v>
      </c>
      <c r="M133" s="726">
        <v>48.44</v>
      </c>
      <c r="N133" s="725">
        <v>2</v>
      </c>
      <c r="O133" s="808">
        <v>1</v>
      </c>
      <c r="P133" s="726">
        <v>24.22</v>
      </c>
      <c r="Q133" s="741">
        <v>0.5</v>
      </c>
      <c r="R133" s="725">
        <v>1</v>
      </c>
      <c r="S133" s="741">
        <v>0.5</v>
      </c>
      <c r="T133" s="808">
        <v>0.5</v>
      </c>
      <c r="U133" s="764">
        <v>0.5</v>
      </c>
    </row>
    <row r="134" spans="1:21" ht="14.4" customHeight="1" x14ac:dyDescent="0.3">
      <c r="A134" s="724">
        <v>25</v>
      </c>
      <c r="B134" s="725" t="s">
        <v>1114</v>
      </c>
      <c r="C134" s="725" t="s">
        <v>1224</v>
      </c>
      <c r="D134" s="806" t="s">
        <v>1628</v>
      </c>
      <c r="E134" s="807" t="s">
        <v>1250</v>
      </c>
      <c r="F134" s="725" t="s">
        <v>1220</v>
      </c>
      <c r="G134" s="725" t="s">
        <v>1302</v>
      </c>
      <c r="H134" s="725" t="s">
        <v>896</v>
      </c>
      <c r="I134" s="725" t="s">
        <v>910</v>
      </c>
      <c r="J134" s="725" t="s">
        <v>1192</v>
      </c>
      <c r="K134" s="725" t="s">
        <v>1193</v>
      </c>
      <c r="L134" s="726">
        <v>0</v>
      </c>
      <c r="M134" s="726">
        <v>0</v>
      </c>
      <c r="N134" s="725">
        <v>1</v>
      </c>
      <c r="O134" s="808">
        <v>1</v>
      </c>
      <c r="P134" s="726"/>
      <c r="Q134" s="741"/>
      <c r="R134" s="725"/>
      <c r="S134" s="741">
        <v>0</v>
      </c>
      <c r="T134" s="808"/>
      <c r="U134" s="764">
        <v>0</v>
      </c>
    </row>
    <row r="135" spans="1:21" ht="14.4" customHeight="1" x14ac:dyDescent="0.3">
      <c r="A135" s="724">
        <v>25</v>
      </c>
      <c r="B135" s="725" t="s">
        <v>1114</v>
      </c>
      <c r="C135" s="725" t="s">
        <v>1224</v>
      </c>
      <c r="D135" s="806" t="s">
        <v>1628</v>
      </c>
      <c r="E135" s="807" t="s">
        <v>1250</v>
      </c>
      <c r="F135" s="725" t="s">
        <v>1221</v>
      </c>
      <c r="G135" s="725" t="s">
        <v>1364</v>
      </c>
      <c r="H135" s="725" t="s">
        <v>542</v>
      </c>
      <c r="I135" s="725" t="s">
        <v>1365</v>
      </c>
      <c r="J135" s="725" t="s">
        <v>1245</v>
      </c>
      <c r="K135" s="725"/>
      <c r="L135" s="726">
        <v>0</v>
      </c>
      <c r="M135" s="726">
        <v>0</v>
      </c>
      <c r="N135" s="725">
        <v>2</v>
      </c>
      <c r="O135" s="808">
        <v>2</v>
      </c>
      <c r="P135" s="726">
        <v>0</v>
      </c>
      <c r="Q135" s="741"/>
      <c r="R135" s="725">
        <v>1</v>
      </c>
      <c r="S135" s="741">
        <v>0.5</v>
      </c>
      <c r="T135" s="808">
        <v>1</v>
      </c>
      <c r="U135" s="764">
        <v>0.5</v>
      </c>
    </row>
    <row r="136" spans="1:21" ht="14.4" customHeight="1" x14ac:dyDescent="0.3">
      <c r="A136" s="724">
        <v>25</v>
      </c>
      <c r="B136" s="725" t="s">
        <v>1114</v>
      </c>
      <c r="C136" s="725" t="s">
        <v>1224</v>
      </c>
      <c r="D136" s="806" t="s">
        <v>1628</v>
      </c>
      <c r="E136" s="807" t="s">
        <v>1251</v>
      </c>
      <c r="F136" s="725" t="s">
        <v>1220</v>
      </c>
      <c r="G136" s="725" t="s">
        <v>1269</v>
      </c>
      <c r="H136" s="725" t="s">
        <v>896</v>
      </c>
      <c r="I136" s="725" t="s">
        <v>1015</v>
      </c>
      <c r="J136" s="725" t="s">
        <v>1108</v>
      </c>
      <c r="K136" s="725" t="s">
        <v>1174</v>
      </c>
      <c r="L136" s="726">
        <v>154.36000000000001</v>
      </c>
      <c r="M136" s="726">
        <v>1543.6000000000001</v>
      </c>
      <c r="N136" s="725">
        <v>10</v>
      </c>
      <c r="O136" s="808">
        <v>7</v>
      </c>
      <c r="P136" s="726">
        <v>771.80000000000007</v>
      </c>
      <c r="Q136" s="741">
        <v>0.5</v>
      </c>
      <c r="R136" s="725">
        <v>5</v>
      </c>
      <c r="S136" s="741">
        <v>0.5</v>
      </c>
      <c r="T136" s="808">
        <v>4</v>
      </c>
      <c r="U136" s="764">
        <v>0.5714285714285714</v>
      </c>
    </row>
    <row r="137" spans="1:21" ht="14.4" customHeight="1" x14ac:dyDescent="0.3">
      <c r="A137" s="724">
        <v>25</v>
      </c>
      <c r="B137" s="725" t="s">
        <v>1114</v>
      </c>
      <c r="C137" s="725" t="s">
        <v>1224</v>
      </c>
      <c r="D137" s="806" t="s">
        <v>1628</v>
      </c>
      <c r="E137" s="807" t="s">
        <v>1251</v>
      </c>
      <c r="F137" s="725" t="s">
        <v>1220</v>
      </c>
      <c r="G137" s="725" t="s">
        <v>1272</v>
      </c>
      <c r="H137" s="725" t="s">
        <v>542</v>
      </c>
      <c r="I137" s="725" t="s">
        <v>1279</v>
      </c>
      <c r="J137" s="725" t="s">
        <v>1274</v>
      </c>
      <c r="K137" s="725" t="s">
        <v>1275</v>
      </c>
      <c r="L137" s="726">
        <v>132.97999999999999</v>
      </c>
      <c r="M137" s="726">
        <v>398.93999999999994</v>
      </c>
      <c r="N137" s="725">
        <v>3</v>
      </c>
      <c r="O137" s="808">
        <v>1</v>
      </c>
      <c r="P137" s="726">
        <v>398.93999999999994</v>
      </c>
      <c r="Q137" s="741">
        <v>1</v>
      </c>
      <c r="R137" s="725">
        <v>3</v>
      </c>
      <c r="S137" s="741">
        <v>1</v>
      </c>
      <c r="T137" s="808">
        <v>1</v>
      </c>
      <c r="U137" s="764">
        <v>1</v>
      </c>
    </row>
    <row r="138" spans="1:21" ht="14.4" customHeight="1" x14ac:dyDescent="0.3">
      <c r="A138" s="724">
        <v>25</v>
      </c>
      <c r="B138" s="725" t="s">
        <v>1114</v>
      </c>
      <c r="C138" s="725" t="s">
        <v>1224</v>
      </c>
      <c r="D138" s="806" t="s">
        <v>1628</v>
      </c>
      <c r="E138" s="807" t="s">
        <v>1251</v>
      </c>
      <c r="F138" s="725" t="s">
        <v>1220</v>
      </c>
      <c r="G138" s="725" t="s">
        <v>1470</v>
      </c>
      <c r="H138" s="725" t="s">
        <v>542</v>
      </c>
      <c r="I138" s="725" t="s">
        <v>1471</v>
      </c>
      <c r="J138" s="725" t="s">
        <v>1472</v>
      </c>
      <c r="K138" s="725" t="s">
        <v>1473</v>
      </c>
      <c r="L138" s="726">
        <v>0</v>
      </c>
      <c r="M138" s="726">
        <v>0</v>
      </c>
      <c r="N138" s="725">
        <v>1</v>
      </c>
      <c r="O138" s="808">
        <v>1</v>
      </c>
      <c r="P138" s="726"/>
      <c r="Q138" s="741"/>
      <c r="R138" s="725"/>
      <c r="S138" s="741">
        <v>0</v>
      </c>
      <c r="T138" s="808"/>
      <c r="U138" s="764">
        <v>0</v>
      </c>
    </row>
    <row r="139" spans="1:21" ht="14.4" customHeight="1" x14ac:dyDescent="0.3">
      <c r="A139" s="724">
        <v>25</v>
      </c>
      <c r="B139" s="725" t="s">
        <v>1114</v>
      </c>
      <c r="C139" s="725" t="s">
        <v>1224</v>
      </c>
      <c r="D139" s="806" t="s">
        <v>1628</v>
      </c>
      <c r="E139" s="807" t="s">
        <v>1251</v>
      </c>
      <c r="F139" s="725" t="s">
        <v>1220</v>
      </c>
      <c r="G139" s="725" t="s">
        <v>1474</v>
      </c>
      <c r="H139" s="725" t="s">
        <v>542</v>
      </c>
      <c r="I139" s="725" t="s">
        <v>1475</v>
      </c>
      <c r="J139" s="725" t="s">
        <v>1476</v>
      </c>
      <c r="K139" s="725" t="s">
        <v>1477</v>
      </c>
      <c r="L139" s="726">
        <v>0</v>
      </c>
      <c r="M139" s="726">
        <v>0</v>
      </c>
      <c r="N139" s="725">
        <v>2</v>
      </c>
      <c r="O139" s="808">
        <v>1</v>
      </c>
      <c r="P139" s="726"/>
      <c r="Q139" s="741"/>
      <c r="R139" s="725"/>
      <c r="S139" s="741">
        <v>0</v>
      </c>
      <c r="T139" s="808"/>
      <c r="U139" s="764">
        <v>0</v>
      </c>
    </row>
    <row r="140" spans="1:21" ht="14.4" customHeight="1" x14ac:dyDescent="0.3">
      <c r="A140" s="724">
        <v>25</v>
      </c>
      <c r="B140" s="725" t="s">
        <v>1114</v>
      </c>
      <c r="C140" s="725" t="s">
        <v>1224</v>
      </c>
      <c r="D140" s="806" t="s">
        <v>1628</v>
      </c>
      <c r="E140" s="807" t="s">
        <v>1251</v>
      </c>
      <c r="F140" s="725" t="s">
        <v>1220</v>
      </c>
      <c r="G140" s="725" t="s">
        <v>1289</v>
      </c>
      <c r="H140" s="725" t="s">
        <v>896</v>
      </c>
      <c r="I140" s="725" t="s">
        <v>1313</v>
      </c>
      <c r="J140" s="725" t="s">
        <v>841</v>
      </c>
      <c r="K140" s="725" t="s">
        <v>1314</v>
      </c>
      <c r="L140" s="726">
        <v>24.22</v>
      </c>
      <c r="M140" s="726">
        <v>24.22</v>
      </c>
      <c r="N140" s="725">
        <v>1</v>
      </c>
      <c r="O140" s="808">
        <v>1</v>
      </c>
      <c r="P140" s="726">
        <v>24.22</v>
      </c>
      <c r="Q140" s="741">
        <v>1</v>
      </c>
      <c r="R140" s="725">
        <v>1</v>
      </c>
      <c r="S140" s="741">
        <v>1</v>
      </c>
      <c r="T140" s="808">
        <v>1</v>
      </c>
      <c r="U140" s="764">
        <v>1</v>
      </c>
    </row>
    <row r="141" spans="1:21" ht="14.4" customHeight="1" x14ac:dyDescent="0.3">
      <c r="A141" s="724">
        <v>25</v>
      </c>
      <c r="B141" s="725" t="s">
        <v>1114</v>
      </c>
      <c r="C141" s="725" t="s">
        <v>1224</v>
      </c>
      <c r="D141" s="806" t="s">
        <v>1628</v>
      </c>
      <c r="E141" s="807" t="s">
        <v>1255</v>
      </c>
      <c r="F141" s="725" t="s">
        <v>1220</v>
      </c>
      <c r="G141" s="725" t="s">
        <v>1269</v>
      </c>
      <c r="H141" s="725" t="s">
        <v>896</v>
      </c>
      <c r="I141" s="725" t="s">
        <v>1015</v>
      </c>
      <c r="J141" s="725" t="s">
        <v>1108</v>
      </c>
      <c r="K141" s="725" t="s">
        <v>1174</v>
      </c>
      <c r="L141" s="726">
        <v>154.36000000000001</v>
      </c>
      <c r="M141" s="726">
        <v>2006.6800000000003</v>
      </c>
      <c r="N141" s="725">
        <v>13</v>
      </c>
      <c r="O141" s="808">
        <v>7.5</v>
      </c>
      <c r="P141" s="726">
        <v>617.44000000000005</v>
      </c>
      <c r="Q141" s="741">
        <v>0.30769230769230765</v>
      </c>
      <c r="R141" s="725">
        <v>4</v>
      </c>
      <c r="S141" s="741">
        <v>0.30769230769230771</v>
      </c>
      <c r="T141" s="808">
        <v>2.5</v>
      </c>
      <c r="U141" s="764">
        <v>0.33333333333333331</v>
      </c>
    </row>
    <row r="142" spans="1:21" ht="14.4" customHeight="1" x14ac:dyDescent="0.3">
      <c r="A142" s="724">
        <v>25</v>
      </c>
      <c r="B142" s="725" t="s">
        <v>1114</v>
      </c>
      <c r="C142" s="725" t="s">
        <v>1224</v>
      </c>
      <c r="D142" s="806" t="s">
        <v>1628</v>
      </c>
      <c r="E142" s="807" t="s">
        <v>1255</v>
      </c>
      <c r="F142" s="725" t="s">
        <v>1220</v>
      </c>
      <c r="G142" s="725" t="s">
        <v>1269</v>
      </c>
      <c r="H142" s="725" t="s">
        <v>896</v>
      </c>
      <c r="I142" s="725" t="s">
        <v>1107</v>
      </c>
      <c r="J142" s="725" t="s">
        <v>1108</v>
      </c>
      <c r="K142" s="725" t="s">
        <v>1212</v>
      </c>
      <c r="L142" s="726">
        <v>225.06</v>
      </c>
      <c r="M142" s="726">
        <v>225.06</v>
      </c>
      <c r="N142" s="725">
        <v>1</v>
      </c>
      <c r="O142" s="808">
        <v>1</v>
      </c>
      <c r="P142" s="726"/>
      <c r="Q142" s="741">
        <v>0</v>
      </c>
      <c r="R142" s="725"/>
      <c r="S142" s="741">
        <v>0</v>
      </c>
      <c r="T142" s="808"/>
      <c r="U142" s="764">
        <v>0</v>
      </c>
    </row>
    <row r="143" spans="1:21" ht="14.4" customHeight="1" x14ac:dyDescent="0.3">
      <c r="A143" s="724">
        <v>25</v>
      </c>
      <c r="B143" s="725" t="s">
        <v>1114</v>
      </c>
      <c r="C143" s="725" t="s">
        <v>1224</v>
      </c>
      <c r="D143" s="806" t="s">
        <v>1628</v>
      </c>
      <c r="E143" s="807" t="s">
        <v>1255</v>
      </c>
      <c r="F143" s="725" t="s">
        <v>1220</v>
      </c>
      <c r="G143" s="725" t="s">
        <v>1330</v>
      </c>
      <c r="H143" s="725" t="s">
        <v>542</v>
      </c>
      <c r="I143" s="725" t="s">
        <v>1331</v>
      </c>
      <c r="J143" s="725" t="s">
        <v>1332</v>
      </c>
      <c r="K143" s="725" t="s">
        <v>1333</v>
      </c>
      <c r="L143" s="726">
        <v>238.72</v>
      </c>
      <c r="M143" s="726">
        <v>238.72</v>
      </c>
      <c r="N143" s="725">
        <v>1</v>
      </c>
      <c r="O143" s="808">
        <v>1</v>
      </c>
      <c r="P143" s="726">
        <v>238.72</v>
      </c>
      <c r="Q143" s="741">
        <v>1</v>
      </c>
      <c r="R143" s="725">
        <v>1</v>
      </c>
      <c r="S143" s="741">
        <v>1</v>
      </c>
      <c r="T143" s="808">
        <v>1</v>
      </c>
      <c r="U143" s="764">
        <v>1</v>
      </c>
    </row>
    <row r="144" spans="1:21" ht="14.4" customHeight="1" x14ac:dyDescent="0.3">
      <c r="A144" s="724">
        <v>25</v>
      </c>
      <c r="B144" s="725" t="s">
        <v>1114</v>
      </c>
      <c r="C144" s="725" t="s">
        <v>1224</v>
      </c>
      <c r="D144" s="806" t="s">
        <v>1628</v>
      </c>
      <c r="E144" s="807" t="s">
        <v>1255</v>
      </c>
      <c r="F144" s="725" t="s">
        <v>1220</v>
      </c>
      <c r="G144" s="725" t="s">
        <v>1321</v>
      </c>
      <c r="H144" s="725" t="s">
        <v>542</v>
      </c>
      <c r="I144" s="725" t="s">
        <v>1386</v>
      </c>
      <c r="J144" s="725" t="s">
        <v>1387</v>
      </c>
      <c r="K144" s="725" t="s">
        <v>1388</v>
      </c>
      <c r="L144" s="726">
        <v>0</v>
      </c>
      <c r="M144" s="726">
        <v>0</v>
      </c>
      <c r="N144" s="725">
        <v>1</v>
      </c>
      <c r="O144" s="808">
        <v>0.5</v>
      </c>
      <c r="P144" s="726"/>
      <c r="Q144" s="741"/>
      <c r="R144" s="725"/>
      <c r="S144" s="741">
        <v>0</v>
      </c>
      <c r="T144" s="808"/>
      <c r="U144" s="764">
        <v>0</v>
      </c>
    </row>
    <row r="145" spans="1:21" ht="14.4" customHeight="1" x14ac:dyDescent="0.3">
      <c r="A145" s="724">
        <v>25</v>
      </c>
      <c r="B145" s="725" t="s">
        <v>1114</v>
      </c>
      <c r="C145" s="725" t="s">
        <v>1224</v>
      </c>
      <c r="D145" s="806" t="s">
        <v>1628</v>
      </c>
      <c r="E145" s="807" t="s">
        <v>1255</v>
      </c>
      <c r="F145" s="725" t="s">
        <v>1220</v>
      </c>
      <c r="G145" s="725" t="s">
        <v>1478</v>
      </c>
      <c r="H145" s="725" t="s">
        <v>542</v>
      </c>
      <c r="I145" s="725" t="s">
        <v>1479</v>
      </c>
      <c r="J145" s="725" t="s">
        <v>1480</v>
      </c>
      <c r="K145" s="725" t="s">
        <v>1333</v>
      </c>
      <c r="L145" s="726">
        <v>98.75</v>
      </c>
      <c r="M145" s="726">
        <v>98.75</v>
      </c>
      <c r="N145" s="725">
        <v>1</v>
      </c>
      <c r="O145" s="808">
        <v>1</v>
      </c>
      <c r="P145" s="726">
        <v>98.75</v>
      </c>
      <c r="Q145" s="741">
        <v>1</v>
      </c>
      <c r="R145" s="725">
        <v>1</v>
      </c>
      <c r="S145" s="741">
        <v>1</v>
      </c>
      <c r="T145" s="808">
        <v>1</v>
      </c>
      <c r="U145" s="764">
        <v>1</v>
      </c>
    </row>
    <row r="146" spans="1:21" ht="14.4" customHeight="1" x14ac:dyDescent="0.3">
      <c r="A146" s="724">
        <v>25</v>
      </c>
      <c r="B146" s="725" t="s">
        <v>1114</v>
      </c>
      <c r="C146" s="725" t="s">
        <v>1224</v>
      </c>
      <c r="D146" s="806" t="s">
        <v>1628</v>
      </c>
      <c r="E146" s="807" t="s">
        <v>1255</v>
      </c>
      <c r="F146" s="725" t="s">
        <v>1220</v>
      </c>
      <c r="G146" s="725" t="s">
        <v>1401</v>
      </c>
      <c r="H146" s="725" t="s">
        <v>542</v>
      </c>
      <c r="I146" s="725" t="s">
        <v>1402</v>
      </c>
      <c r="J146" s="725" t="s">
        <v>1403</v>
      </c>
      <c r="K146" s="725" t="s">
        <v>1404</v>
      </c>
      <c r="L146" s="726">
        <v>38.56</v>
      </c>
      <c r="M146" s="726">
        <v>38.56</v>
      </c>
      <c r="N146" s="725">
        <v>1</v>
      </c>
      <c r="O146" s="808">
        <v>1</v>
      </c>
      <c r="P146" s="726"/>
      <c r="Q146" s="741">
        <v>0</v>
      </c>
      <c r="R146" s="725"/>
      <c r="S146" s="741">
        <v>0</v>
      </c>
      <c r="T146" s="808"/>
      <c r="U146" s="764">
        <v>0</v>
      </c>
    </row>
    <row r="147" spans="1:21" ht="14.4" customHeight="1" x14ac:dyDescent="0.3">
      <c r="A147" s="724">
        <v>25</v>
      </c>
      <c r="B147" s="725" t="s">
        <v>1114</v>
      </c>
      <c r="C147" s="725" t="s">
        <v>1224</v>
      </c>
      <c r="D147" s="806" t="s">
        <v>1628</v>
      </c>
      <c r="E147" s="807" t="s">
        <v>1255</v>
      </c>
      <c r="F147" s="725" t="s">
        <v>1220</v>
      </c>
      <c r="G147" s="725" t="s">
        <v>1289</v>
      </c>
      <c r="H147" s="725" t="s">
        <v>896</v>
      </c>
      <c r="I147" s="725" t="s">
        <v>1313</v>
      </c>
      <c r="J147" s="725" t="s">
        <v>841</v>
      </c>
      <c r="K147" s="725" t="s">
        <v>1314</v>
      </c>
      <c r="L147" s="726">
        <v>24.22</v>
      </c>
      <c r="M147" s="726">
        <v>72.66</v>
      </c>
      <c r="N147" s="725">
        <v>3</v>
      </c>
      <c r="O147" s="808">
        <v>2</v>
      </c>
      <c r="P147" s="726">
        <v>48.44</v>
      </c>
      <c r="Q147" s="741">
        <v>0.66666666666666663</v>
      </c>
      <c r="R147" s="725">
        <v>2</v>
      </c>
      <c r="S147" s="741">
        <v>0.66666666666666663</v>
      </c>
      <c r="T147" s="808">
        <v>1</v>
      </c>
      <c r="U147" s="764">
        <v>0.5</v>
      </c>
    </row>
    <row r="148" spans="1:21" ht="14.4" customHeight="1" x14ac:dyDescent="0.3">
      <c r="A148" s="724">
        <v>25</v>
      </c>
      <c r="B148" s="725" t="s">
        <v>1114</v>
      </c>
      <c r="C148" s="725" t="s">
        <v>1224</v>
      </c>
      <c r="D148" s="806" t="s">
        <v>1628</v>
      </c>
      <c r="E148" s="807" t="s">
        <v>1255</v>
      </c>
      <c r="F148" s="725" t="s">
        <v>1220</v>
      </c>
      <c r="G148" s="725" t="s">
        <v>1289</v>
      </c>
      <c r="H148" s="725" t="s">
        <v>896</v>
      </c>
      <c r="I148" s="725" t="s">
        <v>1290</v>
      </c>
      <c r="J148" s="725" t="s">
        <v>841</v>
      </c>
      <c r="K148" s="725" t="s">
        <v>1291</v>
      </c>
      <c r="L148" s="726">
        <v>48.42</v>
      </c>
      <c r="M148" s="726">
        <v>48.42</v>
      </c>
      <c r="N148" s="725">
        <v>1</v>
      </c>
      <c r="O148" s="808">
        <v>0.5</v>
      </c>
      <c r="P148" s="726"/>
      <c r="Q148" s="741">
        <v>0</v>
      </c>
      <c r="R148" s="725"/>
      <c r="S148" s="741">
        <v>0</v>
      </c>
      <c r="T148" s="808"/>
      <c r="U148" s="764">
        <v>0</v>
      </c>
    </row>
    <row r="149" spans="1:21" ht="14.4" customHeight="1" x14ac:dyDescent="0.3">
      <c r="A149" s="724">
        <v>25</v>
      </c>
      <c r="B149" s="725" t="s">
        <v>1114</v>
      </c>
      <c r="C149" s="725" t="s">
        <v>1224</v>
      </c>
      <c r="D149" s="806" t="s">
        <v>1628</v>
      </c>
      <c r="E149" s="807" t="s">
        <v>1255</v>
      </c>
      <c r="F149" s="725" t="s">
        <v>1220</v>
      </c>
      <c r="G149" s="725" t="s">
        <v>1289</v>
      </c>
      <c r="H149" s="725" t="s">
        <v>542</v>
      </c>
      <c r="I149" s="725" t="s">
        <v>840</v>
      </c>
      <c r="J149" s="725" t="s">
        <v>841</v>
      </c>
      <c r="K149" s="725" t="s">
        <v>1298</v>
      </c>
      <c r="L149" s="726">
        <v>48.42</v>
      </c>
      <c r="M149" s="726">
        <v>48.42</v>
      </c>
      <c r="N149" s="725">
        <v>1</v>
      </c>
      <c r="O149" s="808">
        <v>1</v>
      </c>
      <c r="P149" s="726">
        <v>48.42</v>
      </c>
      <c r="Q149" s="741">
        <v>1</v>
      </c>
      <c r="R149" s="725">
        <v>1</v>
      </c>
      <c r="S149" s="741">
        <v>1</v>
      </c>
      <c r="T149" s="808">
        <v>1</v>
      </c>
      <c r="U149" s="764">
        <v>1</v>
      </c>
    </row>
    <row r="150" spans="1:21" ht="14.4" customHeight="1" x14ac:dyDescent="0.3">
      <c r="A150" s="724">
        <v>25</v>
      </c>
      <c r="B150" s="725" t="s">
        <v>1114</v>
      </c>
      <c r="C150" s="725" t="s">
        <v>1224</v>
      </c>
      <c r="D150" s="806" t="s">
        <v>1628</v>
      </c>
      <c r="E150" s="807" t="s">
        <v>1255</v>
      </c>
      <c r="F150" s="725" t="s">
        <v>1220</v>
      </c>
      <c r="G150" s="725" t="s">
        <v>1289</v>
      </c>
      <c r="H150" s="725" t="s">
        <v>542</v>
      </c>
      <c r="I150" s="725" t="s">
        <v>1315</v>
      </c>
      <c r="J150" s="725" t="s">
        <v>841</v>
      </c>
      <c r="K150" s="725" t="s">
        <v>1316</v>
      </c>
      <c r="L150" s="726">
        <v>24.22</v>
      </c>
      <c r="M150" s="726">
        <v>145.32</v>
      </c>
      <c r="N150" s="725">
        <v>6</v>
      </c>
      <c r="O150" s="808">
        <v>3.5</v>
      </c>
      <c r="P150" s="726">
        <v>48.44</v>
      </c>
      <c r="Q150" s="741">
        <v>0.33333333333333331</v>
      </c>
      <c r="R150" s="725">
        <v>2</v>
      </c>
      <c r="S150" s="741">
        <v>0.33333333333333331</v>
      </c>
      <c r="T150" s="808">
        <v>1.5</v>
      </c>
      <c r="U150" s="764">
        <v>0.42857142857142855</v>
      </c>
    </row>
    <row r="151" spans="1:21" ht="14.4" customHeight="1" x14ac:dyDescent="0.3">
      <c r="A151" s="724">
        <v>25</v>
      </c>
      <c r="B151" s="725" t="s">
        <v>1114</v>
      </c>
      <c r="C151" s="725" t="s">
        <v>1224</v>
      </c>
      <c r="D151" s="806" t="s">
        <v>1628</v>
      </c>
      <c r="E151" s="807" t="s">
        <v>1255</v>
      </c>
      <c r="F151" s="725" t="s">
        <v>1220</v>
      </c>
      <c r="G151" s="725" t="s">
        <v>1481</v>
      </c>
      <c r="H151" s="725" t="s">
        <v>542</v>
      </c>
      <c r="I151" s="725" t="s">
        <v>1482</v>
      </c>
      <c r="J151" s="725" t="s">
        <v>863</v>
      </c>
      <c r="K151" s="725" t="s">
        <v>1483</v>
      </c>
      <c r="L151" s="726">
        <v>52.61</v>
      </c>
      <c r="M151" s="726">
        <v>52.61</v>
      </c>
      <c r="N151" s="725">
        <v>1</v>
      </c>
      <c r="O151" s="808">
        <v>1</v>
      </c>
      <c r="P151" s="726"/>
      <c r="Q151" s="741">
        <v>0</v>
      </c>
      <c r="R151" s="725"/>
      <c r="S151" s="741">
        <v>0</v>
      </c>
      <c r="T151" s="808"/>
      <c r="U151" s="764">
        <v>0</v>
      </c>
    </row>
    <row r="152" spans="1:21" ht="14.4" customHeight="1" x14ac:dyDescent="0.3">
      <c r="A152" s="724">
        <v>25</v>
      </c>
      <c r="B152" s="725" t="s">
        <v>1114</v>
      </c>
      <c r="C152" s="725" t="s">
        <v>1224</v>
      </c>
      <c r="D152" s="806" t="s">
        <v>1628</v>
      </c>
      <c r="E152" s="807" t="s">
        <v>1256</v>
      </c>
      <c r="F152" s="725" t="s">
        <v>1220</v>
      </c>
      <c r="G152" s="725" t="s">
        <v>1269</v>
      </c>
      <c r="H152" s="725" t="s">
        <v>896</v>
      </c>
      <c r="I152" s="725" t="s">
        <v>1015</v>
      </c>
      <c r="J152" s="725" t="s">
        <v>1108</v>
      </c>
      <c r="K152" s="725" t="s">
        <v>1174</v>
      </c>
      <c r="L152" s="726">
        <v>154.36000000000001</v>
      </c>
      <c r="M152" s="726">
        <v>926.16000000000008</v>
      </c>
      <c r="N152" s="725">
        <v>6</v>
      </c>
      <c r="O152" s="808">
        <v>6</v>
      </c>
      <c r="P152" s="726">
        <v>308.72000000000003</v>
      </c>
      <c r="Q152" s="741">
        <v>0.33333333333333331</v>
      </c>
      <c r="R152" s="725">
        <v>2</v>
      </c>
      <c r="S152" s="741">
        <v>0.33333333333333331</v>
      </c>
      <c r="T152" s="808">
        <v>2</v>
      </c>
      <c r="U152" s="764">
        <v>0.33333333333333331</v>
      </c>
    </row>
    <row r="153" spans="1:21" ht="14.4" customHeight="1" x14ac:dyDescent="0.3">
      <c r="A153" s="724">
        <v>25</v>
      </c>
      <c r="B153" s="725" t="s">
        <v>1114</v>
      </c>
      <c r="C153" s="725" t="s">
        <v>1224</v>
      </c>
      <c r="D153" s="806" t="s">
        <v>1628</v>
      </c>
      <c r="E153" s="807" t="s">
        <v>1256</v>
      </c>
      <c r="F153" s="725" t="s">
        <v>1220</v>
      </c>
      <c r="G153" s="725" t="s">
        <v>1330</v>
      </c>
      <c r="H153" s="725" t="s">
        <v>542</v>
      </c>
      <c r="I153" s="725" t="s">
        <v>1370</v>
      </c>
      <c r="J153" s="725" t="s">
        <v>1332</v>
      </c>
      <c r="K153" s="725" t="s">
        <v>1288</v>
      </c>
      <c r="L153" s="726">
        <v>170.52</v>
      </c>
      <c r="M153" s="726">
        <v>170.52</v>
      </c>
      <c r="N153" s="725">
        <v>1</v>
      </c>
      <c r="O153" s="808">
        <v>1</v>
      </c>
      <c r="P153" s="726"/>
      <c r="Q153" s="741">
        <v>0</v>
      </c>
      <c r="R153" s="725"/>
      <c r="S153" s="741">
        <v>0</v>
      </c>
      <c r="T153" s="808"/>
      <c r="U153" s="764">
        <v>0</v>
      </c>
    </row>
    <row r="154" spans="1:21" ht="14.4" customHeight="1" x14ac:dyDescent="0.3">
      <c r="A154" s="724">
        <v>25</v>
      </c>
      <c r="B154" s="725" t="s">
        <v>1114</v>
      </c>
      <c r="C154" s="725" t="s">
        <v>1224</v>
      </c>
      <c r="D154" s="806" t="s">
        <v>1628</v>
      </c>
      <c r="E154" s="807" t="s">
        <v>1256</v>
      </c>
      <c r="F154" s="725" t="s">
        <v>1220</v>
      </c>
      <c r="G154" s="725" t="s">
        <v>1330</v>
      </c>
      <c r="H154" s="725" t="s">
        <v>542</v>
      </c>
      <c r="I154" s="725" t="s">
        <v>1331</v>
      </c>
      <c r="J154" s="725" t="s">
        <v>1332</v>
      </c>
      <c r="K154" s="725" t="s">
        <v>1333</v>
      </c>
      <c r="L154" s="726">
        <v>238.72</v>
      </c>
      <c r="M154" s="726">
        <v>238.72</v>
      </c>
      <c r="N154" s="725">
        <v>1</v>
      </c>
      <c r="O154" s="808">
        <v>1</v>
      </c>
      <c r="P154" s="726"/>
      <c r="Q154" s="741">
        <v>0</v>
      </c>
      <c r="R154" s="725"/>
      <c r="S154" s="741">
        <v>0</v>
      </c>
      <c r="T154" s="808"/>
      <c r="U154" s="764">
        <v>0</v>
      </c>
    </row>
    <row r="155" spans="1:21" ht="14.4" customHeight="1" x14ac:dyDescent="0.3">
      <c r="A155" s="724">
        <v>25</v>
      </c>
      <c r="B155" s="725" t="s">
        <v>1114</v>
      </c>
      <c r="C155" s="725" t="s">
        <v>1224</v>
      </c>
      <c r="D155" s="806" t="s">
        <v>1628</v>
      </c>
      <c r="E155" s="807" t="s">
        <v>1256</v>
      </c>
      <c r="F155" s="725" t="s">
        <v>1220</v>
      </c>
      <c r="G155" s="725" t="s">
        <v>1484</v>
      </c>
      <c r="H155" s="725" t="s">
        <v>896</v>
      </c>
      <c r="I155" s="725" t="s">
        <v>1485</v>
      </c>
      <c r="J155" s="725" t="s">
        <v>1486</v>
      </c>
      <c r="K155" s="725" t="s">
        <v>1487</v>
      </c>
      <c r="L155" s="726">
        <v>42.57</v>
      </c>
      <c r="M155" s="726">
        <v>42.57</v>
      </c>
      <c r="N155" s="725">
        <v>1</v>
      </c>
      <c r="O155" s="808">
        <v>1</v>
      </c>
      <c r="P155" s="726"/>
      <c r="Q155" s="741">
        <v>0</v>
      </c>
      <c r="R155" s="725"/>
      <c r="S155" s="741">
        <v>0</v>
      </c>
      <c r="T155" s="808"/>
      <c r="U155" s="764">
        <v>0</v>
      </c>
    </row>
    <row r="156" spans="1:21" ht="14.4" customHeight="1" x14ac:dyDescent="0.3">
      <c r="A156" s="724">
        <v>25</v>
      </c>
      <c r="B156" s="725" t="s">
        <v>1114</v>
      </c>
      <c r="C156" s="725" t="s">
        <v>1224</v>
      </c>
      <c r="D156" s="806" t="s">
        <v>1628</v>
      </c>
      <c r="E156" s="807" t="s">
        <v>1256</v>
      </c>
      <c r="F156" s="725" t="s">
        <v>1220</v>
      </c>
      <c r="G156" s="725" t="s">
        <v>1378</v>
      </c>
      <c r="H156" s="725" t="s">
        <v>542</v>
      </c>
      <c r="I156" s="725" t="s">
        <v>1488</v>
      </c>
      <c r="J156" s="725" t="s">
        <v>1380</v>
      </c>
      <c r="K156" s="725" t="s">
        <v>1489</v>
      </c>
      <c r="L156" s="726">
        <v>0</v>
      </c>
      <c r="M156" s="726">
        <v>0</v>
      </c>
      <c r="N156" s="725">
        <v>1</v>
      </c>
      <c r="O156" s="808">
        <v>1</v>
      </c>
      <c r="P156" s="726">
        <v>0</v>
      </c>
      <c r="Q156" s="741"/>
      <c r="R156" s="725">
        <v>1</v>
      </c>
      <c r="S156" s="741">
        <v>1</v>
      </c>
      <c r="T156" s="808">
        <v>1</v>
      </c>
      <c r="U156" s="764">
        <v>1</v>
      </c>
    </row>
    <row r="157" spans="1:21" ht="14.4" customHeight="1" x14ac:dyDescent="0.3">
      <c r="A157" s="724">
        <v>25</v>
      </c>
      <c r="B157" s="725" t="s">
        <v>1114</v>
      </c>
      <c r="C157" s="725" t="s">
        <v>1224</v>
      </c>
      <c r="D157" s="806" t="s">
        <v>1628</v>
      </c>
      <c r="E157" s="807" t="s">
        <v>1256</v>
      </c>
      <c r="F157" s="725" t="s">
        <v>1220</v>
      </c>
      <c r="G157" s="725" t="s">
        <v>1490</v>
      </c>
      <c r="H157" s="725" t="s">
        <v>542</v>
      </c>
      <c r="I157" s="725" t="s">
        <v>1491</v>
      </c>
      <c r="J157" s="725" t="s">
        <v>1492</v>
      </c>
      <c r="K157" s="725" t="s">
        <v>1493</v>
      </c>
      <c r="L157" s="726">
        <v>0</v>
      </c>
      <c r="M157" s="726">
        <v>0</v>
      </c>
      <c r="N157" s="725">
        <v>1</v>
      </c>
      <c r="O157" s="808">
        <v>1</v>
      </c>
      <c r="P157" s="726">
        <v>0</v>
      </c>
      <c r="Q157" s="741"/>
      <c r="R157" s="725">
        <v>1</v>
      </c>
      <c r="S157" s="741">
        <v>1</v>
      </c>
      <c r="T157" s="808">
        <v>1</v>
      </c>
      <c r="U157" s="764">
        <v>1</v>
      </c>
    </row>
    <row r="158" spans="1:21" ht="14.4" customHeight="1" x14ac:dyDescent="0.3">
      <c r="A158" s="724">
        <v>25</v>
      </c>
      <c r="B158" s="725" t="s">
        <v>1114</v>
      </c>
      <c r="C158" s="725" t="s">
        <v>1224</v>
      </c>
      <c r="D158" s="806" t="s">
        <v>1628</v>
      </c>
      <c r="E158" s="807" t="s">
        <v>1256</v>
      </c>
      <c r="F158" s="725" t="s">
        <v>1220</v>
      </c>
      <c r="G158" s="725" t="s">
        <v>1334</v>
      </c>
      <c r="H158" s="725" t="s">
        <v>542</v>
      </c>
      <c r="I158" s="725" t="s">
        <v>662</v>
      </c>
      <c r="J158" s="725" t="s">
        <v>663</v>
      </c>
      <c r="K158" s="725" t="s">
        <v>1336</v>
      </c>
      <c r="L158" s="726">
        <v>107.27</v>
      </c>
      <c r="M158" s="726">
        <v>107.27</v>
      </c>
      <c r="N158" s="725">
        <v>1</v>
      </c>
      <c r="O158" s="808">
        <v>1</v>
      </c>
      <c r="P158" s="726">
        <v>107.27</v>
      </c>
      <c r="Q158" s="741">
        <v>1</v>
      </c>
      <c r="R158" s="725">
        <v>1</v>
      </c>
      <c r="S158" s="741">
        <v>1</v>
      </c>
      <c r="T158" s="808">
        <v>1</v>
      </c>
      <c r="U158" s="764">
        <v>1</v>
      </c>
    </row>
    <row r="159" spans="1:21" ht="14.4" customHeight="1" x14ac:dyDescent="0.3">
      <c r="A159" s="724">
        <v>25</v>
      </c>
      <c r="B159" s="725" t="s">
        <v>1114</v>
      </c>
      <c r="C159" s="725" t="s">
        <v>1224</v>
      </c>
      <c r="D159" s="806" t="s">
        <v>1628</v>
      </c>
      <c r="E159" s="807" t="s">
        <v>1256</v>
      </c>
      <c r="F159" s="725" t="s">
        <v>1220</v>
      </c>
      <c r="G159" s="725" t="s">
        <v>1478</v>
      </c>
      <c r="H159" s="725" t="s">
        <v>542</v>
      </c>
      <c r="I159" s="725" t="s">
        <v>1479</v>
      </c>
      <c r="J159" s="725" t="s">
        <v>1480</v>
      </c>
      <c r="K159" s="725" t="s">
        <v>1333</v>
      </c>
      <c r="L159" s="726">
        <v>98.75</v>
      </c>
      <c r="M159" s="726">
        <v>98.75</v>
      </c>
      <c r="N159" s="725">
        <v>1</v>
      </c>
      <c r="O159" s="808">
        <v>0.5</v>
      </c>
      <c r="P159" s="726"/>
      <c r="Q159" s="741">
        <v>0</v>
      </c>
      <c r="R159" s="725"/>
      <c r="S159" s="741">
        <v>0</v>
      </c>
      <c r="T159" s="808"/>
      <c r="U159" s="764">
        <v>0</v>
      </c>
    </row>
    <row r="160" spans="1:21" ht="14.4" customHeight="1" x14ac:dyDescent="0.3">
      <c r="A160" s="724">
        <v>25</v>
      </c>
      <c r="B160" s="725" t="s">
        <v>1114</v>
      </c>
      <c r="C160" s="725" t="s">
        <v>1224</v>
      </c>
      <c r="D160" s="806" t="s">
        <v>1628</v>
      </c>
      <c r="E160" s="807" t="s">
        <v>1256</v>
      </c>
      <c r="F160" s="725" t="s">
        <v>1220</v>
      </c>
      <c r="G160" s="725" t="s">
        <v>1272</v>
      </c>
      <c r="H160" s="725" t="s">
        <v>542</v>
      </c>
      <c r="I160" s="725" t="s">
        <v>1279</v>
      </c>
      <c r="J160" s="725" t="s">
        <v>1274</v>
      </c>
      <c r="K160" s="725" t="s">
        <v>1275</v>
      </c>
      <c r="L160" s="726">
        <v>132.97999999999999</v>
      </c>
      <c r="M160" s="726">
        <v>265.95999999999998</v>
      </c>
      <c r="N160" s="725">
        <v>2</v>
      </c>
      <c r="O160" s="808">
        <v>0.5</v>
      </c>
      <c r="P160" s="726">
        <v>265.95999999999998</v>
      </c>
      <c r="Q160" s="741">
        <v>1</v>
      </c>
      <c r="R160" s="725">
        <v>2</v>
      </c>
      <c r="S160" s="741">
        <v>1</v>
      </c>
      <c r="T160" s="808">
        <v>0.5</v>
      </c>
      <c r="U160" s="764">
        <v>1</v>
      </c>
    </row>
    <row r="161" spans="1:21" ht="14.4" customHeight="1" x14ac:dyDescent="0.3">
      <c r="A161" s="724">
        <v>25</v>
      </c>
      <c r="B161" s="725" t="s">
        <v>1114</v>
      </c>
      <c r="C161" s="725" t="s">
        <v>1224</v>
      </c>
      <c r="D161" s="806" t="s">
        <v>1628</v>
      </c>
      <c r="E161" s="807" t="s">
        <v>1256</v>
      </c>
      <c r="F161" s="725" t="s">
        <v>1220</v>
      </c>
      <c r="G161" s="725" t="s">
        <v>1494</v>
      </c>
      <c r="H161" s="725" t="s">
        <v>542</v>
      </c>
      <c r="I161" s="725" t="s">
        <v>1495</v>
      </c>
      <c r="J161" s="725" t="s">
        <v>1496</v>
      </c>
      <c r="K161" s="725" t="s">
        <v>1497</v>
      </c>
      <c r="L161" s="726">
        <v>0</v>
      </c>
      <c r="M161" s="726">
        <v>0</v>
      </c>
      <c r="N161" s="725">
        <v>2</v>
      </c>
      <c r="O161" s="808">
        <v>0.5</v>
      </c>
      <c r="P161" s="726">
        <v>0</v>
      </c>
      <c r="Q161" s="741"/>
      <c r="R161" s="725">
        <v>2</v>
      </c>
      <c r="S161" s="741">
        <v>1</v>
      </c>
      <c r="T161" s="808">
        <v>0.5</v>
      </c>
      <c r="U161" s="764">
        <v>1</v>
      </c>
    </row>
    <row r="162" spans="1:21" ht="14.4" customHeight="1" x14ac:dyDescent="0.3">
      <c r="A162" s="724">
        <v>25</v>
      </c>
      <c r="B162" s="725" t="s">
        <v>1114</v>
      </c>
      <c r="C162" s="725" t="s">
        <v>1224</v>
      </c>
      <c r="D162" s="806" t="s">
        <v>1628</v>
      </c>
      <c r="E162" s="807" t="s">
        <v>1256</v>
      </c>
      <c r="F162" s="725" t="s">
        <v>1220</v>
      </c>
      <c r="G162" s="725" t="s">
        <v>1289</v>
      </c>
      <c r="H162" s="725" t="s">
        <v>542</v>
      </c>
      <c r="I162" s="725" t="s">
        <v>840</v>
      </c>
      <c r="J162" s="725" t="s">
        <v>841</v>
      </c>
      <c r="K162" s="725" t="s">
        <v>1298</v>
      </c>
      <c r="L162" s="726">
        <v>48.42</v>
      </c>
      <c r="M162" s="726">
        <v>48.42</v>
      </c>
      <c r="N162" s="725">
        <v>1</v>
      </c>
      <c r="O162" s="808">
        <v>0.5</v>
      </c>
      <c r="P162" s="726">
        <v>48.42</v>
      </c>
      <c r="Q162" s="741">
        <v>1</v>
      </c>
      <c r="R162" s="725">
        <v>1</v>
      </c>
      <c r="S162" s="741">
        <v>1</v>
      </c>
      <c r="T162" s="808">
        <v>0.5</v>
      </c>
      <c r="U162" s="764">
        <v>1</v>
      </c>
    </row>
    <row r="163" spans="1:21" ht="14.4" customHeight="1" x14ac:dyDescent="0.3">
      <c r="A163" s="724">
        <v>25</v>
      </c>
      <c r="B163" s="725" t="s">
        <v>1114</v>
      </c>
      <c r="C163" s="725" t="s">
        <v>1224</v>
      </c>
      <c r="D163" s="806" t="s">
        <v>1628</v>
      </c>
      <c r="E163" s="807" t="s">
        <v>1256</v>
      </c>
      <c r="F163" s="725" t="s">
        <v>1220</v>
      </c>
      <c r="G163" s="725" t="s">
        <v>1498</v>
      </c>
      <c r="H163" s="725" t="s">
        <v>542</v>
      </c>
      <c r="I163" s="725" t="s">
        <v>1499</v>
      </c>
      <c r="J163" s="725" t="s">
        <v>1500</v>
      </c>
      <c r="K163" s="725" t="s">
        <v>1501</v>
      </c>
      <c r="L163" s="726">
        <v>0</v>
      </c>
      <c r="M163" s="726">
        <v>0</v>
      </c>
      <c r="N163" s="725">
        <v>1</v>
      </c>
      <c r="O163" s="808">
        <v>0.5</v>
      </c>
      <c r="P163" s="726"/>
      <c r="Q163" s="741"/>
      <c r="R163" s="725"/>
      <c r="S163" s="741">
        <v>0</v>
      </c>
      <c r="T163" s="808"/>
      <c r="U163" s="764">
        <v>0</v>
      </c>
    </row>
    <row r="164" spans="1:21" ht="14.4" customHeight="1" x14ac:dyDescent="0.3">
      <c r="A164" s="724">
        <v>25</v>
      </c>
      <c r="B164" s="725" t="s">
        <v>1114</v>
      </c>
      <c r="C164" s="725" t="s">
        <v>1224</v>
      </c>
      <c r="D164" s="806" t="s">
        <v>1628</v>
      </c>
      <c r="E164" s="807" t="s">
        <v>1256</v>
      </c>
      <c r="F164" s="725" t="s">
        <v>1220</v>
      </c>
      <c r="G164" s="725" t="s">
        <v>1502</v>
      </c>
      <c r="H164" s="725" t="s">
        <v>896</v>
      </c>
      <c r="I164" s="725" t="s">
        <v>1503</v>
      </c>
      <c r="J164" s="725" t="s">
        <v>1504</v>
      </c>
      <c r="K164" s="725" t="s">
        <v>1505</v>
      </c>
      <c r="L164" s="726">
        <v>48.27</v>
      </c>
      <c r="M164" s="726">
        <v>96.54</v>
      </c>
      <c r="N164" s="725">
        <v>2</v>
      </c>
      <c r="O164" s="808">
        <v>0.5</v>
      </c>
      <c r="P164" s="726">
        <v>96.54</v>
      </c>
      <c r="Q164" s="741">
        <v>1</v>
      </c>
      <c r="R164" s="725">
        <v>2</v>
      </c>
      <c r="S164" s="741">
        <v>1</v>
      </c>
      <c r="T164" s="808">
        <v>0.5</v>
      </c>
      <c r="U164" s="764">
        <v>1</v>
      </c>
    </row>
    <row r="165" spans="1:21" ht="14.4" customHeight="1" x14ac:dyDescent="0.3">
      <c r="A165" s="724">
        <v>25</v>
      </c>
      <c r="B165" s="725" t="s">
        <v>1114</v>
      </c>
      <c r="C165" s="725" t="s">
        <v>1224</v>
      </c>
      <c r="D165" s="806" t="s">
        <v>1628</v>
      </c>
      <c r="E165" s="807" t="s">
        <v>1256</v>
      </c>
      <c r="F165" s="725" t="s">
        <v>1220</v>
      </c>
      <c r="G165" s="725" t="s">
        <v>1506</v>
      </c>
      <c r="H165" s="725" t="s">
        <v>896</v>
      </c>
      <c r="I165" s="725" t="s">
        <v>1507</v>
      </c>
      <c r="J165" s="725" t="s">
        <v>1508</v>
      </c>
      <c r="K165" s="725" t="s">
        <v>1509</v>
      </c>
      <c r="L165" s="726">
        <v>184.74</v>
      </c>
      <c r="M165" s="726">
        <v>184.74</v>
      </c>
      <c r="N165" s="725">
        <v>1</v>
      </c>
      <c r="O165" s="808">
        <v>1</v>
      </c>
      <c r="P165" s="726"/>
      <c r="Q165" s="741">
        <v>0</v>
      </c>
      <c r="R165" s="725"/>
      <c r="S165" s="741">
        <v>0</v>
      </c>
      <c r="T165" s="808"/>
      <c r="U165" s="764">
        <v>0</v>
      </c>
    </row>
    <row r="166" spans="1:21" ht="14.4" customHeight="1" x14ac:dyDescent="0.3">
      <c r="A166" s="724">
        <v>25</v>
      </c>
      <c r="B166" s="725" t="s">
        <v>1114</v>
      </c>
      <c r="C166" s="725" t="s">
        <v>1224</v>
      </c>
      <c r="D166" s="806" t="s">
        <v>1628</v>
      </c>
      <c r="E166" s="807" t="s">
        <v>1259</v>
      </c>
      <c r="F166" s="725" t="s">
        <v>1220</v>
      </c>
      <c r="G166" s="725" t="s">
        <v>1269</v>
      </c>
      <c r="H166" s="725" t="s">
        <v>542</v>
      </c>
      <c r="I166" s="725" t="s">
        <v>1327</v>
      </c>
      <c r="J166" s="725" t="s">
        <v>1328</v>
      </c>
      <c r="K166" s="725" t="s">
        <v>1329</v>
      </c>
      <c r="L166" s="726">
        <v>154.36000000000001</v>
      </c>
      <c r="M166" s="726">
        <v>771.80000000000007</v>
      </c>
      <c r="N166" s="725">
        <v>5</v>
      </c>
      <c r="O166" s="808">
        <v>5</v>
      </c>
      <c r="P166" s="726">
        <v>463.08000000000004</v>
      </c>
      <c r="Q166" s="741">
        <v>0.6</v>
      </c>
      <c r="R166" s="725">
        <v>3</v>
      </c>
      <c r="S166" s="741">
        <v>0.6</v>
      </c>
      <c r="T166" s="808">
        <v>3</v>
      </c>
      <c r="U166" s="764">
        <v>0.6</v>
      </c>
    </row>
    <row r="167" spans="1:21" ht="14.4" customHeight="1" x14ac:dyDescent="0.3">
      <c r="A167" s="724">
        <v>25</v>
      </c>
      <c r="B167" s="725" t="s">
        <v>1114</v>
      </c>
      <c r="C167" s="725" t="s">
        <v>1224</v>
      </c>
      <c r="D167" s="806" t="s">
        <v>1628</v>
      </c>
      <c r="E167" s="807" t="s">
        <v>1259</v>
      </c>
      <c r="F167" s="725" t="s">
        <v>1220</v>
      </c>
      <c r="G167" s="725" t="s">
        <v>1269</v>
      </c>
      <c r="H167" s="725" t="s">
        <v>896</v>
      </c>
      <c r="I167" s="725" t="s">
        <v>1015</v>
      </c>
      <c r="J167" s="725" t="s">
        <v>1108</v>
      </c>
      <c r="K167" s="725" t="s">
        <v>1174</v>
      </c>
      <c r="L167" s="726">
        <v>154.36000000000001</v>
      </c>
      <c r="M167" s="726">
        <v>1080.52</v>
      </c>
      <c r="N167" s="725">
        <v>7</v>
      </c>
      <c r="O167" s="808">
        <v>7</v>
      </c>
      <c r="P167" s="726">
        <v>771.80000000000007</v>
      </c>
      <c r="Q167" s="741">
        <v>0.71428571428571441</v>
      </c>
      <c r="R167" s="725">
        <v>5</v>
      </c>
      <c r="S167" s="741">
        <v>0.7142857142857143</v>
      </c>
      <c r="T167" s="808">
        <v>5</v>
      </c>
      <c r="U167" s="764">
        <v>0.7142857142857143</v>
      </c>
    </row>
    <row r="168" spans="1:21" ht="14.4" customHeight="1" x14ac:dyDescent="0.3">
      <c r="A168" s="724">
        <v>25</v>
      </c>
      <c r="B168" s="725" t="s">
        <v>1114</v>
      </c>
      <c r="C168" s="725" t="s">
        <v>1224</v>
      </c>
      <c r="D168" s="806" t="s">
        <v>1628</v>
      </c>
      <c r="E168" s="807" t="s">
        <v>1259</v>
      </c>
      <c r="F168" s="725" t="s">
        <v>1220</v>
      </c>
      <c r="G168" s="725" t="s">
        <v>1269</v>
      </c>
      <c r="H168" s="725" t="s">
        <v>542</v>
      </c>
      <c r="I168" s="725" t="s">
        <v>1510</v>
      </c>
      <c r="J168" s="725" t="s">
        <v>1328</v>
      </c>
      <c r="K168" s="725" t="s">
        <v>1511</v>
      </c>
      <c r="L168" s="726">
        <v>154.36000000000001</v>
      </c>
      <c r="M168" s="726">
        <v>154.36000000000001</v>
      </c>
      <c r="N168" s="725">
        <v>1</v>
      </c>
      <c r="O168" s="808">
        <v>1</v>
      </c>
      <c r="P168" s="726">
        <v>154.36000000000001</v>
      </c>
      <c r="Q168" s="741">
        <v>1</v>
      </c>
      <c r="R168" s="725">
        <v>1</v>
      </c>
      <c r="S168" s="741">
        <v>1</v>
      </c>
      <c r="T168" s="808">
        <v>1</v>
      </c>
      <c r="U168" s="764">
        <v>1</v>
      </c>
    </row>
    <row r="169" spans="1:21" ht="14.4" customHeight="1" x14ac:dyDescent="0.3">
      <c r="A169" s="724">
        <v>25</v>
      </c>
      <c r="B169" s="725" t="s">
        <v>1114</v>
      </c>
      <c r="C169" s="725" t="s">
        <v>1224</v>
      </c>
      <c r="D169" s="806" t="s">
        <v>1628</v>
      </c>
      <c r="E169" s="807" t="s">
        <v>1259</v>
      </c>
      <c r="F169" s="725" t="s">
        <v>1220</v>
      </c>
      <c r="G169" s="725" t="s">
        <v>1269</v>
      </c>
      <c r="H169" s="725" t="s">
        <v>896</v>
      </c>
      <c r="I169" s="725" t="s">
        <v>1107</v>
      </c>
      <c r="J169" s="725" t="s">
        <v>1108</v>
      </c>
      <c r="K169" s="725" t="s">
        <v>1212</v>
      </c>
      <c r="L169" s="726">
        <v>225.06</v>
      </c>
      <c r="M169" s="726">
        <v>450.12</v>
      </c>
      <c r="N169" s="725">
        <v>2</v>
      </c>
      <c r="O169" s="808">
        <v>1.5</v>
      </c>
      <c r="P169" s="726">
        <v>225.06</v>
      </c>
      <c r="Q169" s="741">
        <v>0.5</v>
      </c>
      <c r="R169" s="725">
        <v>1</v>
      </c>
      <c r="S169" s="741">
        <v>0.5</v>
      </c>
      <c r="T169" s="808">
        <v>1</v>
      </c>
      <c r="U169" s="764">
        <v>0.66666666666666663</v>
      </c>
    </row>
    <row r="170" spans="1:21" ht="14.4" customHeight="1" x14ac:dyDescent="0.3">
      <c r="A170" s="724">
        <v>25</v>
      </c>
      <c r="B170" s="725" t="s">
        <v>1114</v>
      </c>
      <c r="C170" s="725" t="s">
        <v>1224</v>
      </c>
      <c r="D170" s="806" t="s">
        <v>1628</v>
      </c>
      <c r="E170" s="807" t="s">
        <v>1259</v>
      </c>
      <c r="F170" s="725" t="s">
        <v>1220</v>
      </c>
      <c r="G170" s="725" t="s">
        <v>1269</v>
      </c>
      <c r="H170" s="725" t="s">
        <v>542</v>
      </c>
      <c r="I170" s="725" t="s">
        <v>1415</v>
      </c>
      <c r="J170" s="725" t="s">
        <v>1328</v>
      </c>
      <c r="K170" s="725" t="s">
        <v>1174</v>
      </c>
      <c r="L170" s="726">
        <v>154.36000000000001</v>
      </c>
      <c r="M170" s="726">
        <v>617.44000000000005</v>
      </c>
      <c r="N170" s="725">
        <v>4</v>
      </c>
      <c r="O170" s="808">
        <v>4</v>
      </c>
      <c r="P170" s="726">
        <v>308.72000000000003</v>
      </c>
      <c r="Q170" s="741">
        <v>0.5</v>
      </c>
      <c r="R170" s="725">
        <v>2</v>
      </c>
      <c r="S170" s="741">
        <v>0.5</v>
      </c>
      <c r="T170" s="808">
        <v>2</v>
      </c>
      <c r="U170" s="764">
        <v>0.5</v>
      </c>
    </row>
    <row r="171" spans="1:21" ht="14.4" customHeight="1" x14ac:dyDescent="0.3">
      <c r="A171" s="724">
        <v>25</v>
      </c>
      <c r="B171" s="725" t="s">
        <v>1114</v>
      </c>
      <c r="C171" s="725" t="s">
        <v>1224</v>
      </c>
      <c r="D171" s="806" t="s">
        <v>1628</v>
      </c>
      <c r="E171" s="807" t="s">
        <v>1259</v>
      </c>
      <c r="F171" s="725" t="s">
        <v>1220</v>
      </c>
      <c r="G171" s="725" t="s">
        <v>1269</v>
      </c>
      <c r="H171" s="725" t="s">
        <v>542</v>
      </c>
      <c r="I171" s="725" t="s">
        <v>1512</v>
      </c>
      <c r="J171" s="725" t="s">
        <v>1328</v>
      </c>
      <c r="K171" s="725" t="s">
        <v>1174</v>
      </c>
      <c r="L171" s="726">
        <v>0</v>
      </c>
      <c r="M171" s="726">
        <v>0</v>
      </c>
      <c r="N171" s="725">
        <v>1</v>
      </c>
      <c r="O171" s="808">
        <v>1</v>
      </c>
      <c r="P171" s="726">
        <v>0</v>
      </c>
      <c r="Q171" s="741"/>
      <c r="R171" s="725">
        <v>1</v>
      </c>
      <c r="S171" s="741">
        <v>1</v>
      </c>
      <c r="T171" s="808">
        <v>1</v>
      </c>
      <c r="U171" s="764">
        <v>1</v>
      </c>
    </row>
    <row r="172" spans="1:21" ht="14.4" customHeight="1" x14ac:dyDescent="0.3">
      <c r="A172" s="724">
        <v>25</v>
      </c>
      <c r="B172" s="725" t="s">
        <v>1114</v>
      </c>
      <c r="C172" s="725" t="s">
        <v>1224</v>
      </c>
      <c r="D172" s="806" t="s">
        <v>1628</v>
      </c>
      <c r="E172" s="807" t="s">
        <v>1259</v>
      </c>
      <c r="F172" s="725" t="s">
        <v>1220</v>
      </c>
      <c r="G172" s="725" t="s">
        <v>1448</v>
      </c>
      <c r="H172" s="725" t="s">
        <v>896</v>
      </c>
      <c r="I172" s="725" t="s">
        <v>1513</v>
      </c>
      <c r="J172" s="725" t="s">
        <v>1450</v>
      </c>
      <c r="K172" s="725" t="s">
        <v>1514</v>
      </c>
      <c r="L172" s="726">
        <v>70.540000000000006</v>
      </c>
      <c r="M172" s="726">
        <v>141.08000000000001</v>
      </c>
      <c r="N172" s="725">
        <v>2</v>
      </c>
      <c r="O172" s="808">
        <v>1</v>
      </c>
      <c r="P172" s="726">
        <v>141.08000000000001</v>
      </c>
      <c r="Q172" s="741">
        <v>1</v>
      </c>
      <c r="R172" s="725">
        <v>2</v>
      </c>
      <c r="S172" s="741">
        <v>1</v>
      </c>
      <c r="T172" s="808">
        <v>1</v>
      </c>
      <c r="U172" s="764">
        <v>1</v>
      </c>
    </row>
    <row r="173" spans="1:21" ht="14.4" customHeight="1" x14ac:dyDescent="0.3">
      <c r="A173" s="724">
        <v>25</v>
      </c>
      <c r="B173" s="725" t="s">
        <v>1114</v>
      </c>
      <c r="C173" s="725" t="s">
        <v>1224</v>
      </c>
      <c r="D173" s="806" t="s">
        <v>1628</v>
      </c>
      <c r="E173" s="807" t="s">
        <v>1259</v>
      </c>
      <c r="F173" s="725" t="s">
        <v>1220</v>
      </c>
      <c r="G173" s="725" t="s">
        <v>1366</v>
      </c>
      <c r="H173" s="725" t="s">
        <v>542</v>
      </c>
      <c r="I173" s="725" t="s">
        <v>1515</v>
      </c>
      <c r="J173" s="725" t="s">
        <v>1368</v>
      </c>
      <c r="K173" s="725" t="s">
        <v>1516</v>
      </c>
      <c r="L173" s="726">
        <v>0</v>
      </c>
      <c r="M173" s="726">
        <v>0</v>
      </c>
      <c r="N173" s="725">
        <v>1</v>
      </c>
      <c r="O173" s="808">
        <v>1</v>
      </c>
      <c r="P173" s="726">
        <v>0</v>
      </c>
      <c r="Q173" s="741"/>
      <c r="R173" s="725">
        <v>1</v>
      </c>
      <c r="S173" s="741">
        <v>1</v>
      </c>
      <c r="T173" s="808">
        <v>1</v>
      </c>
      <c r="U173" s="764">
        <v>1</v>
      </c>
    </row>
    <row r="174" spans="1:21" ht="14.4" customHeight="1" x14ac:dyDescent="0.3">
      <c r="A174" s="724">
        <v>25</v>
      </c>
      <c r="B174" s="725" t="s">
        <v>1114</v>
      </c>
      <c r="C174" s="725" t="s">
        <v>1224</v>
      </c>
      <c r="D174" s="806" t="s">
        <v>1628</v>
      </c>
      <c r="E174" s="807" t="s">
        <v>1259</v>
      </c>
      <c r="F174" s="725" t="s">
        <v>1220</v>
      </c>
      <c r="G174" s="725" t="s">
        <v>1330</v>
      </c>
      <c r="H174" s="725" t="s">
        <v>542</v>
      </c>
      <c r="I174" s="725" t="s">
        <v>1370</v>
      </c>
      <c r="J174" s="725" t="s">
        <v>1332</v>
      </c>
      <c r="K174" s="725" t="s">
        <v>1288</v>
      </c>
      <c r="L174" s="726">
        <v>170.52</v>
      </c>
      <c r="M174" s="726">
        <v>341.04</v>
      </c>
      <c r="N174" s="725">
        <v>2</v>
      </c>
      <c r="O174" s="808">
        <v>1</v>
      </c>
      <c r="P174" s="726">
        <v>341.04</v>
      </c>
      <c r="Q174" s="741">
        <v>1</v>
      </c>
      <c r="R174" s="725">
        <v>2</v>
      </c>
      <c r="S174" s="741">
        <v>1</v>
      </c>
      <c r="T174" s="808">
        <v>1</v>
      </c>
      <c r="U174" s="764">
        <v>1</v>
      </c>
    </row>
    <row r="175" spans="1:21" ht="14.4" customHeight="1" x14ac:dyDescent="0.3">
      <c r="A175" s="724">
        <v>25</v>
      </c>
      <c r="B175" s="725" t="s">
        <v>1114</v>
      </c>
      <c r="C175" s="725" t="s">
        <v>1224</v>
      </c>
      <c r="D175" s="806" t="s">
        <v>1628</v>
      </c>
      <c r="E175" s="807" t="s">
        <v>1259</v>
      </c>
      <c r="F175" s="725" t="s">
        <v>1220</v>
      </c>
      <c r="G175" s="725" t="s">
        <v>1292</v>
      </c>
      <c r="H175" s="725" t="s">
        <v>542</v>
      </c>
      <c r="I175" s="725" t="s">
        <v>1517</v>
      </c>
      <c r="J175" s="725" t="s">
        <v>789</v>
      </c>
      <c r="K175" s="725" t="s">
        <v>1518</v>
      </c>
      <c r="L175" s="726">
        <v>0</v>
      </c>
      <c r="M175" s="726">
        <v>0</v>
      </c>
      <c r="N175" s="725">
        <v>1</v>
      </c>
      <c r="O175" s="808">
        <v>1</v>
      </c>
      <c r="P175" s="726"/>
      <c r="Q175" s="741"/>
      <c r="R175" s="725"/>
      <c r="S175" s="741">
        <v>0</v>
      </c>
      <c r="T175" s="808"/>
      <c r="U175" s="764">
        <v>0</v>
      </c>
    </row>
    <row r="176" spans="1:21" ht="14.4" customHeight="1" x14ac:dyDescent="0.3">
      <c r="A176" s="724">
        <v>25</v>
      </c>
      <c r="B176" s="725" t="s">
        <v>1114</v>
      </c>
      <c r="C176" s="725" t="s">
        <v>1224</v>
      </c>
      <c r="D176" s="806" t="s">
        <v>1628</v>
      </c>
      <c r="E176" s="807" t="s">
        <v>1259</v>
      </c>
      <c r="F176" s="725" t="s">
        <v>1220</v>
      </c>
      <c r="G176" s="725" t="s">
        <v>1292</v>
      </c>
      <c r="H176" s="725" t="s">
        <v>542</v>
      </c>
      <c r="I176" s="725" t="s">
        <v>1519</v>
      </c>
      <c r="J176" s="725" t="s">
        <v>789</v>
      </c>
      <c r="K176" s="725" t="s">
        <v>1520</v>
      </c>
      <c r="L176" s="726">
        <v>0</v>
      </c>
      <c r="M176" s="726">
        <v>0</v>
      </c>
      <c r="N176" s="725">
        <v>2</v>
      </c>
      <c r="O176" s="808">
        <v>2</v>
      </c>
      <c r="P176" s="726"/>
      <c r="Q176" s="741"/>
      <c r="R176" s="725"/>
      <c r="S176" s="741">
        <v>0</v>
      </c>
      <c r="T176" s="808"/>
      <c r="U176" s="764">
        <v>0</v>
      </c>
    </row>
    <row r="177" spans="1:21" ht="14.4" customHeight="1" x14ac:dyDescent="0.3">
      <c r="A177" s="724">
        <v>25</v>
      </c>
      <c r="B177" s="725" t="s">
        <v>1114</v>
      </c>
      <c r="C177" s="725" t="s">
        <v>1224</v>
      </c>
      <c r="D177" s="806" t="s">
        <v>1628</v>
      </c>
      <c r="E177" s="807" t="s">
        <v>1259</v>
      </c>
      <c r="F177" s="725" t="s">
        <v>1220</v>
      </c>
      <c r="G177" s="725" t="s">
        <v>1292</v>
      </c>
      <c r="H177" s="725" t="s">
        <v>542</v>
      </c>
      <c r="I177" s="725" t="s">
        <v>1521</v>
      </c>
      <c r="J177" s="725" t="s">
        <v>789</v>
      </c>
      <c r="K177" s="725" t="s">
        <v>1522</v>
      </c>
      <c r="L177" s="726">
        <v>0</v>
      </c>
      <c r="M177" s="726">
        <v>0</v>
      </c>
      <c r="N177" s="725">
        <v>1</v>
      </c>
      <c r="O177" s="808">
        <v>1</v>
      </c>
      <c r="P177" s="726"/>
      <c r="Q177" s="741"/>
      <c r="R177" s="725"/>
      <c r="S177" s="741">
        <v>0</v>
      </c>
      <c r="T177" s="808"/>
      <c r="U177" s="764">
        <v>0</v>
      </c>
    </row>
    <row r="178" spans="1:21" ht="14.4" customHeight="1" x14ac:dyDescent="0.3">
      <c r="A178" s="724">
        <v>25</v>
      </c>
      <c r="B178" s="725" t="s">
        <v>1114</v>
      </c>
      <c r="C178" s="725" t="s">
        <v>1224</v>
      </c>
      <c r="D178" s="806" t="s">
        <v>1628</v>
      </c>
      <c r="E178" s="807" t="s">
        <v>1259</v>
      </c>
      <c r="F178" s="725" t="s">
        <v>1220</v>
      </c>
      <c r="G178" s="725" t="s">
        <v>1523</v>
      </c>
      <c r="H178" s="725" t="s">
        <v>542</v>
      </c>
      <c r="I178" s="725" t="s">
        <v>1524</v>
      </c>
      <c r="J178" s="725" t="s">
        <v>1525</v>
      </c>
      <c r="K178" s="725" t="s">
        <v>1526</v>
      </c>
      <c r="L178" s="726">
        <v>46.75</v>
      </c>
      <c r="M178" s="726">
        <v>46.75</v>
      </c>
      <c r="N178" s="725">
        <v>1</v>
      </c>
      <c r="O178" s="808">
        <v>1</v>
      </c>
      <c r="P178" s="726">
        <v>46.75</v>
      </c>
      <c r="Q178" s="741">
        <v>1</v>
      </c>
      <c r="R178" s="725">
        <v>1</v>
      </c>
      <c r="S178" s="741">
        <v>1</v>
      </c>
      <c r="T178" s="808">
        <v>1</v>
      </c>
      <c r="U178" s="764">
        <v>1</v>
      </c>
    </row>
    <row r="179" spans="1:21" ht="14.4" customHeight="1" x14ac:dyDescent="0.3">
      <c r="A179" s="724">
        <v>25</v>
      </c>
      <c r="B179" s="725" t="s">
        <v>1114</v>
      </c>
      <c r="C179" s="725" t="s">
        <v>1224</v>
      </c>
      <c r="D179" s="806" t="s">
        <v>1628</v>
      </c>
      <c r="E179" s="807" t="s">
        <v>1259</v>
      </c>
      <c r="F179" s="725" t="s">
        <v>1220</v>
      </c>
      <c r="G179" s="725" t="s">
        <v>1321</v>
      </c>
      <c r="H179" s="725" t="s">
        <v>542</v>
      </c>
      <c r="I179" s="725" t="s">
        <v>1527</v>
      </c>
      <c r="J179" s="725" t="s">
        <v>1387</v>
      </c>
      <c r="K179" s="725" t="s">
        <v>1528</v>
      </c>
      <c r="L179" s="726">
        <v>0</v>
      </c>
      <c r="M179" s="726">
        <v>0</v>
      </c>
      <c r="N179" s="725">
        <v>1</v>
      </c>
      <c r="O179" s="808">
        <v>1</v>
      </c>
      <c r="P179" s="726"/>
      <c r="Q179" s="741"/>
      <c r="R179" s="725"/>
      <c r="S179" s="741">
        <v>0</v>
      </c>
      <c r="T179" s="808"/>
      <c r="U179" s="764">
        <v>0</v>
      </c>
    </row>
    <row r="180" spans="1:21" ht="14.4" customHeight="1" x14ac:dyDescent="0.3">
      <c r="A180" s="724">
        <v>25</v>
      </c>
      <c r="B180" s="725" t="s">
        <v>1114</v>
      </c>
      <c r="C180" s="725" t="s">
        <v>1224</v>
      </c>
      <c r="D180" s="806" t="s">
        <v>1628</v>
      </c>
      <c r="E180" s="807" t="s">
        <v>1259</v>
      </c>
      <c r="F180" s="725" t="s">
        <v>1220</v>
      </c>
      <c r="G180" s="725" t="s">
        <v>1529</v>
      </c>
      <c r="H180" s="725" t="s">
        <v>542</v>
      </c>
      <c r="I180" s="725" t="s">
        <v>734</v>
      </c>
      <c r="J180" s="725" t="s">
        <v>1530</v>
      </c>
      <c r="K180" s="725" t="s">
        <v>1531</v>
      </c>
      <c r="L180" s="726">
        <v>48.42</v>
      </c>
      <c r="M180" s="726">
        <v>48.42</v>
      </c>
      <c r="N180" s="725">
        <v>1</v>
      </c>
      <c r="O180" s="808">
        <v>1</v>
      </c>
      <c r="P180" s="726"/>
      <c r="Q180" s="741">
        <v>0</v>
      </c>
      <c r="R180" s="725"/>
      <c r="S180" s="741">
        <v>0</v>
      </c>
      <c r="T180" s="808"/>
      <c r="U180" s="764">
        <v>0</v>
      </c>
    </row>
    <row r="181" spans="1:21" ht="14.4" customHeight="1" x14ac:dyDescent="0.3">
      <c r="A181" s="724">
        <v>25</v>
      </c>
      <c r="B181" s="725" t="s">
        <v>1114</v>
      </c>
      <c r="C181" s="725" t="s">
        <v>1224</v>
      </c>
      <c r="D181" s="806" t="s">
        <v>1628</v>
      </c>
      <c r="E181" s="807" t="s">
        <v>1259</v>
      </c>
      <c r="F181" s="725" t="s">
        <v>1220</v>
      </c>
      <c r="G181" s="725" t="s">
        <v>1296</v>
      </c>
      <c r="H181" s="725" t="s">
        <v>542</v>
      </c>
      <c r="I181" s="725" t="s">
        <v>971</v>
      </c>
      <c r="J181" s="725" t="s">
        <v>972</v>
      </c>
      <c r="K181" s="725" t="s">
        <v>1297</v>
      </c>
      <c r="L181" s="726">
        <v>48.09</v>
      </c>
      <c r="M181" s="726">
        <v>48.09</v>
      </c>
      <c r="N181" s="725">
        <v>1</v>
      </c>
      <c r="O181" s="808">
        <v>1</v>
      </c>
      <c r="P181" s="726"/>
      <c r="Q181" s="741">
        <v>0</v>
      </c>
      <c r="R181" s="725"/>
      <c r="S181" s="741">
        <v>0</v>
      </c>
      <c r="T181" s="808"/>
      <c r="U181" s="764">
        <v>0</v>
      </c>
    </row>
    <row r="182" spans="1:21" ht="14.4" customHeight="1" x14ac:dyDescent="0.3">
      <c r="A182" s="724">
        <v>25</v>
      </c>
      <c r="B182" s="725" t="s">
        <v>1114</v>
      </c>
      <c r="C182" s="725" t="s">
        <v>1224</v>
      </c>
      <c r="D182" s="806" t="s">
        <v>1628</v>
      </c>
      <c r="E182" s="807" t="s">
        <v>1259</v>
      </c>
      <c r="F182" s="725" t="s">
        <v>1220</v>
      </c>
      <c r="G182" s="725" t="s">
        <v>1296</v>
      </c>
      <c r="H182" s="725" t="s">
        <v>542</v>
      </c>
      <c r="I182" s="725" t="s">
        <v>1532</v>
      </c>
      <c r="J182" s="725" t="s">
        <v>1428</v>
      </c>
      <c r="K182" s="725" t="s">
        <v>1533</v>
      </c>
      <c r="L182" s="726">
        <v>0</v>
      </c>
      <c r="M182" s="726">
        <v>0</v>
      </c>
      <c r="N182" s="725">
        <v>1</v>
      </c>
      <c r="O182" s="808">
        <v>1</v>
      </c>
      <c r="P182" s="726"/>
      <c r="Q182" s="741"/>
      <c r="R182" s="725"/>
      <c r="S182" s="741">
        <v>0</v>
      </c>
      <c r="T182" s="808"/>
      <c r="U182" s="764">
        <v>0</v>
      </c>
    </row>
    <row r="183" spans="1:21" ht="14.4" customHeight="1" x14ac:dyDescent="0.3">
      <c r="A183" s="724">
        <v>25</v>
      </c>
      <c r="B183" s="725" t="s">
        <v>1114</v>
      </c>
      <c r="C183" s="725" t="s">
        <v>1224</v>
      </c>
      <c r="D183" s="806" t="s">
        <v>1628</v>
      </c>
      <c r="E183" s="807" t="s">
        <v>1259</v>
      </c>
      <c r="F183" s="725" t="s">
        <v>1220</v>
      </c>
      <c r="G183" s="725" t="s">
        <v>1272</v>
      </c>
      <c r="H183" s="725" t="s">
        <v>542</v>
      </c>
      <c r="I183" s="725" t="s">
        <v>1273</v>
      </c>
      <c r="J183" s="725" t="s">
        <v>1274</v>
      </c>
      <c r="K183" s="725" t="s">
        <v>1275</v>
      </c>
      <c r="L183" s="726">
        <v>132.97999999999999</v>
      </c>
      <c r="M183" s="726">
        <v>265.95999999999998</v>
      </c>
      <c r="N183" s="725">
        <v>2</v>
      </c>
      <c r="O183" s="808">
        <v>2</v>
      </c>
      <c r="P183" s="726">
        <v>132.97999999999999</v>
      </c>
      <c r="Q183" s="741">
        <v>0.5</v>
      </c>
      <c r="R183" s="725">
        <v>1</v>
      </c>
      <c r="S183" s="741">
        <v>0.5</v>
      </c>
      <c r="T183" s="808">
        <v>1</v>
      </c>
      <c r="U183" s="764">
        <v>0.5</v>
      </c>
    </row>
    <row r="184" spans="1:21" ht="14.4" customHeight="1" x14ac:dyDescent="0.3">
      <c r="A184" s="724">
        <v>25</v>
      </c>
      <c r="B184" s="725" t="s">
        <v>1114</v>
      </c>
      <c r="C184" s="725" t="s">
        <v>1224</v>
      </c>
      <c r="D184" s="806" t="s">
        <v>1628</v>
      </c>
      <c r="E184" s="807" t="s">
        <v>1259</v>
      </c>
      <c r="F184" s="725" t="s">
        <v>1220</v>
      </c>
      <c r="G184" s="725" t="s">
        <v>1272</v>
      </c>
      <c r="H184" s="725" t="s">
        <v>542</v>
      </c>
      <c r="I184" s="725" t="s">
        <v>1279</v>
      </c>
      <c r="J184" s="725" t="s">
        <v>1274</v>
      </c>
      <c r="K184" s="725" t="s">
        <v>1275</v>
      </c>
      <c r="L184" s="726">
        <v>132.97999999999999</v>
      </c>
      <c r="M184" s="726">
        <v>664.9</v>
      </c>
      <c r="N184" s="725">
        <v>5</v>
      </c>
      <c r="O184" s="808">
        <v>4</v>
      </c>
      <c r="P184" s="726">
        <v>132.97999999999999</v>
      </c>
      <c r="Q184" s="741">
        <v>0.19999999999999998</v>
      </c>
      <c r="R184" s="725">
        <v>1</v>
      </c>
      <c r="S184" s="741">
        <v>0.2</v>
      </c>
      <c r="T184" s="808">
        <v>1</v>
      </c>
      <c r="U184" s="764">
        <v>0.25</v>
      </c>
    </row>
    <row r="185" spans="1:21" ht="14.4" customHeight="1" x14ac:dyDescent="0.3">
      <c r="A185" s="724">
        <v>25</v>
      </c>
      <c r="B185" s="725" t="s">
        <v>1114</v>
      </c>
      <c r="C185" s="725" t="s">
        <v>1224</v>
      </c>
      <c r="D185" s="806" t="s">
        <v>1628</v>
      </c>
      <c r="E185" s="807" t="s">
        <v>1259</v>
      </c>
      <c r="F185" s="725" t="s">
        <v>1220</v>
      </c>
      <c r="G185" s="725" t="s">
        <v>1289</v>
      </c>
      <c r="H185" s="725" t="s">
        <v>542</v>
      </c>
      <c r="I185" s="725" t="s">
        <v>840</v>
      </c>
      <c r="J185" s="725" t="s">
        <v>841</v>
      </c>
      <c r="K185" s="725" t="s">
        <v>1298</v>
      </c>
      <c r="L185" s="726">
        <v>48.42</v>
      </c>
      <c r="M185" s="726">
        <v>48.42</v>
      </c>
      <c r="N185" s="725">
        <v>1</v>
      </c>
      <c r="O185" s="808">
        <v>0.5</v>
      </c>
      <c r="P185" s="726"/>
      <c r="Q185" s="741">
        <v>0</v>
      </c>
      <c r="R185" s="725"/>
      <c r="S185" s="741">
        <v>0</v>
      </c>
      <c r="T185" s="808"/>
      <c r="U185" s="764">
        <v>0</v>
      </c>
    </row>
    <row r="186" spans="1:21" ht="14.4" customHeight="1" x14ac:dyDescent="0.3">
      <c r="A186" s="724">
        <v>25</v>
      </c>
      <c r="B186" s="725" t="s">
        <v>1114</v>
      </c>
      <c r="C186" s="725" t="s">
        <v>1224</v>
      </c>
      <c r="D186" s="806" t="s">
        <v>1628</v>
      </c>
      <c r="E186" s="807" t="s">
        <v>1260</v>
      </c>
      <c r="F186" s="725" t="s">
        <v>1220</v>
      </c>
      <c r="G186" s="725" t="s">
        <v>1269</v>
      </c>
      <c r="H186" s="725" t="s">
        <v>896</v>
      </c>
      <c r="I186" s="725" t="s">
        <v>1015</v>
      </c>
      <c r="J186" s="725" t="s">
        <v>1108</v>
      </c>
      <c r="K186" s="725" t="s">
        <v>1174</v>
      </c>
      <c r="L186" s="726">
        <v>154.36000000000001</v>
      </c>
      <c r="M186" s="726">
        <v>1080.52</v>
      </c>
      <c r="N186" s="725">
        <v>7</v>
      </c>
      <c r="O186" s="808">
        <v>6</v>
      </c>
      <c r="P186" s="726">
        <v>154.36000000000001</v>
      </c>
      <c r="Q186" s="741">
        <v>0.14285714285714288</v>
      </c>
      <c r="R186" s="725">
        <v>1</v>
      </c>
      <c r="S186" s="741">
        <v>0.14285714285714285</v>
      </c>
      <c r="T186" s="808">
        <v>1</v>
      </c>
      <c r="U186" s="764">
        <v>0.16666666666666666</v>
      </c>
    </row>
    <row r="187" spans="1:21" ht="14.4" customHeight="1" x14ac:dyDescent="0.3">
      <c r="A187" s="724">
        <v>25</v>
      </c>
      <c r="B187" s="725" t="s">
        <v>1114</v>
      </c>
      <c r="C187" s="725" t="s">
        <v>1224</v>
      </c>
      <c r="D187" s="806" t="s">
        <v>1628</v>
      </c>
      <c r="E187" s="807" t="s">
        <v>1260</v>
      </c>
      <c r="F187" s="725" t="s">
        <v>1220</v>
      </c>
      <c r="G187" s="725" t="s">
        <v>1269</v>
      </c>
      <c r="H187" s="725" t="s">
        <v>542</v>
      </c>
      <c r="I187" s="725" t="s">
        <v>1307</v>
      </c>
      <c r="J187" s="725" t="s">
        <v>1108</v>
      </c>
      <c r="K187" s="725" t="s">
        <v>1174</v>
      </c>
      <c r="L187" s="726">
        <v>154.36000000000001</v>
      </c>
      <c r="M187" s="726">
        <v>154.36000000000001</v>
      </c>
      <c r="N187" s="725">
        <v>1</v>
      </c>
      <c r="O187" s="808">
        <v>1</v>
      </c>
      <c r="P187" s="726"/>
      <c r="Q187" s="741">
        <v>0</v>
      </c>
      <c r="R187" s="725"/>
      <c r="S187" s="741">
        <v>0</v>
      </c>
      <c r="T187" s="808"/>
      <c r="U187" s="764">
        <v>0</v>
      </c>
    </row>
    <row r="188" spans="1:21" ht="14.4" customHeight="1" x14ac:dyDescent="0.3">
      <c r="A188" s="724">
        <v>25</v>
      </c>
      <c r="B188" s="725" t="s">
        <v>1114</v>
      </c>
      <c r="C188" s="725" t="s">
        <v>1224</v>
      </c>
      <c r="D188" s="806" t="s">
        <v>1628</v>
      </c>
      <c r="E188" s="807" t="s">
        <v>1260</v>
      </c>
      <c r="F188" s="725" t="s">
        <v>1220</v>
      </c>
      <c r="G188" s="725" t="s">
        <v>1330</v>
      </c>
      <c r="H188" s="725" t="s">
        <v>542</v>
      </c>
      <c r="I188" s="725" t="s">
        <v>1331</v>
      </c>
      <c r="J188" s="725" t="s">
        <v>1332</v>
      </c>
      <c r="K188" s="725" t="s">
        <v>1333</v>
      </c>
      <c r="L188" s="726">
        <v>238.72</v>
      </c>
      <c r="M188" s="726">
        <v>238.72</v>
      </c>
      <c r="N188" s="725">
        <v>1</v>
      </c>
      <c r="O188" s="808">
        <v>1</v>
      </c>
      <c r="P188" s="726">
        <v>238.72</v>
      </c>
      <c r="Q188" s="741">
        <v>1</v>
      </c>
      <c r="R188" s="725">
        <v>1</v>
      </c>
      <c r="S188" s="741">
        <v>1</v>
      </c>
      <c r="T188" s="808">
        <v>1</v>
      </c>
      <c r="U188" s="764">
        <v>1</v>
      </c>
    </row>
    <row r="189" spans="1:21" ht="14.4" customHeight="1" x14ac:dyDescent="0.3">
      <c r="A189" s="724">
        <v>25</v>
      </c>
      <c r="B189" s="725" t="s">
        <v>1114</v>
      </c>
      <c r="C189" s="725" t="s">
        <v>1224</v>
      </c>
      <c r="D189" s="806" t="s">
        <v>1628</v>
      </c>
      <c r="E189" s="807" t="s">
        <v>1260</v>
      </c>
      <c r="F189" s="725" t="s">
        <v>1220</v>
      </c>
      <c r="G189" s="725" t="s">
        <v>1423</v>
      </c>
      <c r="H189" s="725" t="s">
        <v>542</v>
      </c>
      <c r="I189" s="725" t="s">
        <v>1534</v>
      </c>
      <c r="J189" s="725" t="s">
        <v>1535</v>
      </c>
      <c r="K189" s="725" t="s">
        <v>1536</v>
      </c>
      <c r="L189" s="726">
        <v>846.47</v>
      </c>
      <c r="M189" s="726">
        <v>846.47</v>
      </c>
      <c r="N189" s="725">
        <v>1</v>
      </c>
      <c r="O189" s="808">
        <v>1</v>
      </c>
      <c r="P189" s="726">
        <v>846.47</v>
      </c>
      <c r="Q189" s="741">
        <v>1</v>
      </c>
      <c r="R189" s="725">
        <v>1</v>
      </c>
      <c r="S189" s="741">
        <v>1</v>
      </c>
      <c r="T189" s="808">
        <v>1</v>
      </c>
      <c r="U189" s="764">
        <v>1</v>
      </c>
    </row>
    <row r="190" spans="1:21" ht="14.4" customHeight="1" x14ac:dyDescent="0.3">
      <c r="A190" s="724">
        <v>25</v>
      </c>
      <c r="B190" s="725" t="s">
        <v>1114</v>
      </c>
      <c r="C190" s="725" t="s">
        <v>1224</v>
      </c>
      <c r="D190" s="806" t="s">
        <v>1628</v>
      </c>
      <c r="E190" s="807" t="s">
        <v>1260</v>
      </c>
      <c r="F190" s="725" t="s">
        <v>1220</v>
      </c>
      <c r="G190" s="725" t="s">
        <v>1537</v>
      </c>
      <c r="H190" s="725" t="s">
        <v>542</v>
      </c>
      <c r="I190" s="725" t="s">
        <v>702</v>
      </c>
      <c r="J190" s="725" t="s">
        <v>703</v>
      </c>
      <c r="K190" s="725" t="s">
        <v>1538</v>
      </c>
      <c r="L190" s="726">
        <v>0</v>
      </c>
      <c r="M190" s="726">
        <v>0</v>
      </c>
      <c r="N190" s="725">
        <v>1</v>
      </c>
      <c r="O190" s="808">
        <v>0.5</v>
      </c>
      <c r="P190" s="726"/>
      <c r="Q190" s="741"/>
      <c r="R190" s="725"/>
      <c r="S190" s="741">
        <v>0</v>
      </c>
      <c r="T190" s="808"/>
      <c r="U190" s="764">
        <v>0</v>
      </c>
    </row>
    <row r="191" spans="1:21" ht="14.4" customHeight="1" x14ac:dyDescent="0.3">
      <c r="A191" s="724">
        <v>25</v>
      </c>
      <c r="B191" s="725" t="s">
        <v>1114</v>
      </c>
      <c r="C191" s="725" t="s">
        <v>1224</v>
      </c>
      <c r="D191" s="806" t="s">
        <v>1628</v>
      </c>
      <c r="E191" s="807" t="s">
        <v>1260</v>
      </c>
      <c r="F191" s="725" t="s">
        <v>1220</v>
      </c>
      <c r="G191" s="725" t="s">
        <v>1539</v>
      </c>
      <c r="H191" s="725" t="s">
        <v>542</v>
      </c>
      <c r="I191" s="725" t="s">
        <v>1540</v>
      </c>
      <c r="J191" s="725" t="s">
        <v>1541</v>
      </c>
      <c r="K191" s="725" t="s">
        <v>1542</v>
      </c>
      <c r="L191" s="726">
        <v>58.62</v>
      </c>
      <c r="M191" s="726">
        <v>58.62</v>
      </c>
      <c r="N191" s="725">
        <v>1</v>
      </c>
      <c r="O191" s="808">
        <v>1</v>
      </c>
      <c r="P191" s="726"/>
      <c r="Q191" s="741">
        <v>0</v>
      </c>
      <c r="R191" s="725"/>
      <c r="S191" s="741">
        <v>0</v>
      </c>
      <c r="T191" s="808"/>
      <c r="U191" s="764">
        <v>0</v>
      </c>
    </row>
    <row r="192" spans="1:21" ht="14.4" customHeight="1" x14ac:dyDescent="0.3">
      <c r="A192" s="724">
        <v>25</v>
      </c>
      <c r="B192" s="725" t="s">
        <v>1114</v>
      </c>
      <c r="C192" s="725" t="s">
        <v>1224</v>
      </c>
      <c r="D192" s="806" t="s">
        <v>1628</v>
      </c>
      <c r="E192" s="807" t="s">
        <v>1260</v>
      </c>
      <c r="F192" s="725" t="s">
        <v>1220</v>
      </c>
      <c r="G192" s="725" t="s">
        <v>1289</v>
      </c>
      <c r="H192" s="725" t="s">
        <v>896</v>
      </c>
      <c r="I192" s="725" t="s">
        <v>1313</v>
      </c>
      <c r="J192" s="725" t="s">
        <v>841</v>
      </c>
      <c r="K192" s="725" t="s">
        <v>1314</v>
      </c>
      <c r="L192" s="726">
        <v>24.22</v>
      </c>
      <c r="M192" s="726">
        <v>24.22</v>
      </c>
      <c r="N192" s="725">
        <v>1</v>
      </c>
      <c r="O192" s="808">
        <v>1</v>
      </c>
      <c r="P192" s="726"/>
      <c r="Q192" s="741">
        <v>0</v>
      </c>
      <c r="R192" s="725"/>
      <c r="S192" s="741">
        <v>0</v>
      </c>
      <c r="T192" s="808"/>
      <c r="U192" s="764">
        <v>0</v>
      </c>
    </row>
    <row r="193" spans="1:21" ht="14.4" customHeight="1" x14ac:dyDescent="0.3">
      <c r="A193" s="724">
        <v>25</v>
      </c>
      <c r="B193" s="725" t="s">
        <v>1114</v>
      </c>
      <c r="C193" s="725" t="s">
        <v>1224</v>
      </c>
      <c r="D193" s="806" t="s">
        <v>1628</v>
      </c>
      <c r="E193" s="807" t="s">
        <v>1260</v>
      </c>
      <c r="F193" s="725" t="s">
        <v>1220</v>
      </c>
      <c r="G193" s="725" t="s">
        <v>1289</v>
      </c>
      <c r="H193" s="725" t="s">
        <v>896</v>
      </c>
      <c r="I193" s="725" t="s">
        <v>1290</v>
      </c>
      <c r="J193" s="725" t="s">
        <v>841</v>
      </c>
      <c r="K193" s="725" t="s">
        <v>1291</v>
      </c>
      <c r="L193" s="726">
        <v>48.42</v>
      </c>
      <c r="M193" s="726">
        <v>48.42</v>
      </c>
      <c r="N193" s="725">
        <v>1</v>
      </c>
      <c r="O193" s="808">
        <v>1</v>
      </c>
      <c r="P193" s="726">
        <v>48.42</v>
      </c>
      <c r="Q193" s="741">
        <v>1</v>
      </c>
      <c r="R193" s="725">
        <v>1</v>
      </c>
      <c r="S193" s="741">
        <v>1</v>
      </c>
      <c r="T193" s="808">
        <v>1</v>
      </c>
      <c r="U193" s="764">
        <v>1</v>
      </c>
    </row>
    <row r="194" spans="1:21" ht="14.4" customHeight="1" x14ac:dyDescent="0.3">
      <c r="A194" s="724">
        <v>25</v>
      </c>
      <c r="B194" s="725" t="s">
        <v>1114</v>
      </c>
      <c r="C194" s="725" t="s">
        <v>1224</v>
      </c>
      <c r="D194" s="806" t="s">
        <v>1628</v>
      </c>
      <c r="E194" s="807" t="s">
        <v>1260</v>
      </c>
      <c r="F194" s="725" t="s">
        <v>1220</v>
      </c>
      <c r="G194" s="725" t="s">
        <v>1289</v>
      </c>
      <c r="H194" s="725" t="s">
        <v>542</v>
      </c>
      <c r="I194" s="725" t="s">
        <v>1543</v>
      </c>
      <c r="J194" s="725" t="s">
        <v>841</v>
      </c>
      <c r="K194" s="725" t="s">
        <v>1544</v>
      </c>
      <c r="L194" s="726">
        <v>48.42</v>
      </c>
      <c r="M194" s="726">
        <v>48.42</v>
      </c>
      <c r="N194" s="725">
        <v>1</v>
      </c>
      <c r="O194" s="808">
        <v>1</v>
      </c>
      <c r="P194" s="726"/>
      <c r="Q194" s="741">
        <v>0</v>
      </c>
      <c r="R194" s="725"/>
      <c r="S194" s="741">
        <v>0</v>
      </c>
      <c r="T194" s="808"/>
      <c r="U194" s="764">
        <v>0</v>
      </c>
    </row>
    <row r="195" spans="1:21" ht="14.4" customHeight="1" x14ac:dyDescent="0.3">
      <c r="A195" s="724">
        <v>25</v>
      </c>
      <c r="B195" s="725" t="s">
        <v>1114</v>
      </c>
      <c r="C195" s="725" t="s">
        <v>1224</v>
      </c>
      <c r="D195" s="806" t="s">
        <v>1628</v>
      </c>
      <c r="E195" s="807" t="s">
        <v>1260</v>
      </c>
      <c r="F195" s="725" t="s">
        <v>1220</v>
      </c>
      <c r="G195" s="725" t="s">
        <v>1302</v>
      </c>
      <c r="H195" s="725" t="s">
        <v>896</v>
      </c>
      <c r="I195" s="725" t="s">
        <v>910</v>
      </c>
      <c r="J195" s="725" t="s">
        <v>1192</v>
      </c>
      <c r="K195" s="725" t="s">
        <v>1193</v>
      </c>
      <c r="L195" s="726">
        <v>0</v>
      </c>
      <c r="M195" s="726">
        <v>0</v>
      </c>
      <c r="N195" s="725">
        <v>1</v>
      </c>
      <c r="O195" s="808">
        <v>0.5</v>
      </c>
      <c r="P195" s="726"/>
      <c r="Q195" s="741"/>
      <c r="R195" s="725"/>
      <c r="S195" s="741">
        <v>0</v>
      </c>
      <c r="T195" s="808"/>
      <c r="U195" s="764">
        <v>0</v>
      </c>
    </row>
    <row r="196" spans="1:21" ht="14.4" customHeight="1" x14ac:dyDescent="0.3">
      <c r="A196" s="724">
        <v>25</v>
      </c>
      <c r="B196" s="725" t="s">
        <v>1114</v>
      </c>
      <c r="C196" s="725" t="s">
        <v>1224</v>
      </c>
      <c r="D196" s="806" t="s">
        <v>1628</v>
      </c>
      <c r="E196" s="807" t="s">
        <v>1263</v>
      </c>
      <c r="F196" s="725" t="s">
        <v>1220</v>
      </c>
      <c r="G196" s="725" t="s">
        <v>1545</v>
      </c>
      <c r="H196" s="725" t="s">
        <v>542</v>
      </c>
      <c r="I196" s="725" t="s">
        <v>1546</v>
      </c>
      <c r="J196" s="725" t="s">
        <v>565</v>
      </c>
      <c r="K196" s="725" t="s">
        <v>1547</v>
      </c>
      <c r="L196" s="726">
        <v>9.4</v>
      </c>
      <c r="M196" s="726">
        <v>18.8</v>
      </c>
      <c r="N196" s="725">
        <v>2</v>
      </c>
      <c r="O196" s="808">
        <v>2</v>
      </c>
      <c r="P196" s="726"/>
      <c r="Q196" s="741">
        <v>0</v>
      </c>
      <c r="R196" s="725"/>
      <c r="S196" s="741">
        <v>0</v>
      </c>
      <c r="T196" s="808"/>
      <c r="U196" s="764">
        <v>0</v>
      </c>
    </row>
    <row r="197" spans="1:21" ht="14.4" customHeight="1" x14ac:dyDescent="0.3">
      <c r="A197" s="724">
        <v>25</v>
      </c>
      <c r="B197" s="725" t="s">
        <v>1114</v>
      </c>
      <c r="C197" s="725" t="s">
        <v>1224</v>
      </c>
      <c r="D197" s="806" t="s">
        <v>1628</v>
      </c>
      <c r="E197" s="807" t="s">
        <v>1263</v>
      </c>
      <c r="F197" s="725" t="s">
        <v>1220</v>
      </c>
      <c r="G197" s="725" t="s">
        <v>1269</v>
      </c>
      <c r="H197" s="725" t="s">
        <v>542</v>
      </c>
      <c r="I197" s="725" t="s">
        <v>1286</v>
      </c>
      <c r="J197" s="725" t="s">
        <v>1108</v>
      </c>
      <c r="K197" s="725" t="s">
        <v>1287</v>
      </c>
      <c r="L197" s="726">
        <v>0</v>
      </c>
      <c r="M197" s="726">
        <v>0</v>
      </c>
      <c r="N197" s="725">
        <v>1</v>
      </c>
      <c r="O197" s="808">
        <v>1</v>
      </c>
      <c r="P197" s="726"/>
      <c r="Q197" s="741"/>
      <c r="R197" s="725"/>
      <c r="S197" s="741">
        <v>0</v>
      </c>
      <c r="T197" s="808"/>
      <c r="U197" s="764">
        <v>0</v>
      </c>
    </row>
    <row r="198" spans="1:21" ht="14.4" customHeight="1" x14ac:dyDescent="0.3">
      <c r="A198" s="724">
        <v>25</v>
      </c>
      <c r="B198" s="725" t="s">
        <v>1114</v>
      </c>
      <c r="C198" s="725" t="s">
        <v>1224</v>
      </c>
      <c r="D198" s="806" t="s">
        <v>1628</v>
      </c>
      <c r="E198" s="807" t="s">
        <v>1263</v>
      </c>
      <c r="F198" s="725" t="s">
        <v>1220</v>
      </c>
      <c r="G198" s="725" t="s">
        <v>1548</v>
      </c>
      <c r="H198" s="725" t="s">
        <v>542</v>
      </c>
      <c r="I198" s="725" t="s">
        <v>1549</v>
      </c>
      <c r="J198" s="725" t="s">
        <v>1550</v>
      </c>
      <c r="K198" s="725" t="s">
        <v>1551</v>
      </c>
      <c r="L198" s="726">
        <v>0</v>
      </c>
      <c r="M198" s="726">
        <v>0</v>
      </c>
      <c r="N198" s="725">
        <v>1</v>
      </c>
      <c r="O198" s="808">
        <v>1</v>
      </c>
      <c r="P198" s="726"/>
      <c r="Q198" s="741"/>
      <c r="R198" s="725"/>
      <c r="S198" s="741">
        <v>0</v>
      </c>
      <c r="T198" s="808"/>
      <c r="U198" s="764">
        <v>0</v>
      </c>
    </row>
    <row r="199" spans="1:21" ht="14.4" customHeight="1" x14ac:dyDescent="0.3">
      <c r="A199" s="724">
        <v>25</v>
      </c>
      <c r="B199" s="725" t="s">
        <v>1114</v>
      </c>
      <c r="C199" s="725" t="s">
        <v>1224</v>
      </c>
      <c r="D199" s="806" t="s">
        <v>1628</v>
      </c>
      <c r="E199" s="807" t="s">
        <v>1263</v>
      </c>
      <c r="F199" s="725" t="s">
        <v>1220</v>
      </c>
      <c r="G199" s="725" t="s">
        <v>1272</v>
      </c>
      <c r="H199" s="725" t="s">
        <v>542</v>
      </c>
      <c r="I199" s="725" t="s">
        <v>1552</v>
      </c>
      <c r="J199" s="725" t="s">
        <v>1553</v>
      </c>
      <c r="K199" s="725" t="s">
        <v>1554</v>
      </c>
      <c r="L199" s="726">
        <v>81.44</v>
      </c>
      <c r="M199" s="726">
        <v>81.44</v>
      </c>
      <c r="N199" s="725">
        <v>1</v>
      </c>
      <c r="O199" s="808">
        <v>1</v>
      </c>
      <c r="P199" s="726"/>
      <c r="Q199" s="741">
        <v>0</v>
      </c>
      <c r="R199" s="725"/>
      <c r="S199" s="741">
        <v>0</v>
      </c>
      <c r="T199" s="808"/>
      <c r="U199" s="764">
        <v>0</v>
      </c>
    </row>
    <row r="200" spans="1:21" ht="14.4" customHeight="1" x14ac:dyDescent="0.3">
      <c r="A200" s="724">
        <v>25</v>
      </c>
      <c r="B200" s="725" t="s">
        <v>1114</v>
      </c>
      <c r="C200" s="725" t="s">
        <v>1224</v>
      </c>
      <c r="D200" s="806" t="s">
        <v>1628</v>
      </c>
      <c r="E200" s="807" t="s">
        <v>1263</v>
      </c>
      <c r="F200" s="725" t="s">
        <v>1220</v>
      </c>
      <c r="G200" s="725" t="s">
        <v>1498</v>
      </c>
      <c r="H200" s="725" t="s">
        <v>542</v>
      </c>
      <c r="I200" s="725" t="s">
        <v>1555</v>
      </c>
      <c r="J200" s="725" t="s">
        <v>1500</v>
      </c>
      <c r="K200" s="725" t="s">
        <v>1556</v>
      </c>
      <c r="L200" s="726">
        <v>0</v>
      </c>
      <c r="M200" s="726">
        <v>0</v>
      </c>
      <c r="N200" s="725">
        <v>2</v>
      </c>
      <c r="O200" s="808">
        <v>2</v>
      </c>
      <c r="P200" s="726">
        <v>0</v>
      </c>
      <c r="Q200" s="741"/>
      <c r="R200" s="725">
        <v>1</v>
      </c>
      <c r="S200" s="741">
        <v>0.5</v>
      </c>
      <c r="T200" s="808">
        <v>1</v>
      </c>
      <c r="U200" s="764">
        <v>0.5</v>
      </c>
    </row>
    <row r="201" spans="1:21" ht="14.4" customHeight="1" x14ac:dyDescent="0.3">
      <c r="A201" s="724">
        <v>25</v>
      </c>
      <c r="B201" s="725" t="s">
        <v>1114</v>
      </c>
      <c r="C201" s="725" t="s">
        <v>1224</v>
      </c>
      <c r="D201" s="806" t="s">
        <v>1628</v>
      </c>
      <c r="E201" s="807" t="s">
        <v>1265</v>
      </c>
      <c r="F201" s="725" t="s">
        <v>1220</v>
      </c>
      <c r="G201" s="725" t="s">
        <v>1269</v>
      </c>
      <c r="H201" s="725" t="s">
        <v>896</v>
      </c>
      <c r="I201" s="725" t="s">
        <v>1015</v>
      </c>
      <c r="J201" s="725" t="s">
        <v>1108</v>
      </c>
      <c r="K201" s="725" t="s">
        <v>1174</v>
      </c>
      <c r="L201" s="726">
        <v>154.36000000000001</v>
      </c>
      <c r="M201" s="726">
        <v>154.36000000000001</v>
      </c>
      <c r="N201" s="725">
        <v>1</v>
      </c>
      <c r="O201" s="808">
        <v>1</v>
      </c>
      <c r="P201" s="726"/>
      <c r="Q201" s="741">
        <v>0</v>
      </c>
      <c r="R201" s="725"/>
      <c r="S201" s="741">
        <v>0</v>
      </c>
      <c r="T201" s="808"/>
      <c r="U201" s="764">
        <v>0</v>
      </c>
    </row>
    <row r="202" spans="1:21" ht="14.4" customHeight="1" x14ac:dyDescent="0.3">
      <c r="A202" s="724">
        <v>25</v>
      </c>
      <c r="B202" s="725" t="s">
        <v>1114</v>
      </c>
      <c r="C202" s="725" t="s">
        <v>1224</v>
      </c>
      <c r="D202" s="806" t="s">
        <v>1628</v>
      </c>
      <c r="E202" s="807" t="s">
        <v>1265</v>
      </c>
      <c r="F202" s="725" t="s">
        <v>1220</v>
      </c>
      <c r="G202" s="725" t="s">
        <v>1292</v>
      </c>
      <c r="H202" s="725" t="s">
        <v>542</v>
      </c>
      <c r="I202" s="725" t="s">
        <v>1557</v>
      </c>
      <c r="J202" s="725" t="s">
        <v>1294</v>
      </c>
      <c r="K202" s="725" t="s">
        <v>1558</v>
      </c>
      <c r="L202" s="726">
        <v>32.28</v>
      </c>
      <c r="M202" s="726">
        <v>32.28</v>
      </c>
      <c r="N202" s="725">
        <v>1</v>
      </c>
      <c r="O202" s="808">
        <v>0.5</v>
      </c>
      <c r="P202" s="726">
        <v>32.28</v>
      </c>
      <c r="Q202" s="741">
        <v>1</v>
      </c>
      <c r="R202" s="725">
        <v>1</v>
      </c>
      <c r="S202" s="741">
        <v>1</v>
      </c>
      <c r="T202" s="808">
        <v>0.5</v>
      </c>
      <c r="U202" s="764">
        <v>1</v>
      </c>
    </row>
    <row r="203" spans="1:21" ht="14.4" customHeight="1" x14ac:dyDescent="0.3">
      <c r="A203" s="724">
        <v>25</v>
      </c>
      <c r="B203" s="725" t="s">
        <v>1114</v>
      </c>
      <c r="C203" s="725" t="s">
        <v>1224</v>
      </c>
      <c r="D203" s="806" t="s">
        <v>1628</v>
      </c>
      <c r="E203" s="807" t="s">
        <v>1265</v>
      </c>
      <c r="F203" s="725" t="s">
        <v>1220</v>
      </c>
      <c r="G203" s="725" t="s">
        <v>1292</v>
      </c>
      <c r="H203" s="725" t="s">
        <v>542</v>
      </c>
      <c r="I203" s="725" t="s">
        <v>1293</v>
      </c>
      <c r="J203" s="725" t="s">
        <v>1294</v>
      </c>
      <c r="K203" s="725" t="s">
        <v>1295</v>
      </c>
      <c r="L203" s="726">
        <v>80.7</v>
      </c>
      <c r="M203" s="726">
        <v>161.4</v>
      </c>
      <c r="N203" s="725">
        <v>2</v>
      </c>
      <c r="O203" s="808">
        <v>1.5</v>
      </c>
      <c r="P203" s="726">
        <v>80.7</v>
      </c>
      <c r="Q203" s="741">
        <v>0.5</v>
      </c>
      <c r="R203" s="725">
        <v>1</v>
      </c>
      <c r="S203" s="741">
        <v>0.5</v>
      </c>
      <c r="T203" s="808">
        <v>0.5</v>
      </c>
      <c r="U203" s="764">
        <v>0.33333333333333331</v>
      </c>
    </row>
    <row r="204" spans="1:21" ht="14.4" customHeight="1" x14ac:dyDescent="0.3">
      <c r="A204" s="724">
        <v>25</v>
      </c>
      <c r="B204" s="725" t="s">
        <v>1114</v>
      </c>
      <c r="C204" s="725" t="s">
        <v>1224</v>
      </c>
      <c r="D204" s="806" t="s">
        <v>1628</v>
      </c>
      <c r="E204" s="807" t="s">
        <v>1265</v>
      </c>
      <c r="F204" s="725" t="s">
        <v>1220</v>
      </c>
      <c r="G204" s="725" t="s">
        <v>1559</v>
      </c>
      <c r="H204" s="725" t="s">
        <v>542</v>
      </c>
      <c r="I204" s="725" t="s">
        <v>1560</v>
      </c>
      <c r="J204" s="725" t="s">
        <v>1561</v>
      </c>
      <c r="K204" s="725" t="s">
        <v>1562</v>
      </c>
      <c r="L204" s="726">
        <v>34.15</v>
      </c>
      <c r="M204" s="726">
        <v>34.15</v>
      </c>
      <c r="N204" s="725">
        <v>1</v>
      </c>
      <c r="O204" s="808">
        <v>1</v>
      </c>
      <c r="P204" s="726"/>
      <c r="Q204" s="741">
        <v>0</v>
      </c>
      <c r="R204" s="725"/>
      <c r="S204" s="741">
        <v>0</v>
      </c>
      <c r="T204" s="808"/>
      <c r="U204" s="764">
        <v>0</v>
      </c>
    </row>
    <row r="205" spans="1:21" ht="14.4" customHeight="1" x14ac:dyDescent="0.3">
      <c r="A205" s="724">
        <v>25</v>
      </c>
      <c r="B205" s="725" t="s">
        <v>1114</v>
      </c>
      <c r="C205" s="725" t="s">
        <v>1224</v>
      </c>
      <c r="D205" s="806" t="s">
        <v>1628</v>
      </c>
      <c r="E205" s="807" t="s">
        <v>1265</v>
      </c>
      <c r="F205" s="725" t="s">
        <v>1220</v>
      </c>
      <c r="G205" s="725" t="s">
        <v>1344</v>
      </c>
      <c r="H205" s="725" t="s">
        <v>542</v>
      </c>
      <c r="I205" s="725" t="s">
        <v>1563</v>
      </c>
      <c r="J205" s="725" t="s">
        <v>1564</v>
      </c>
      <c r="K205" s="725" t="s">
        <v>1565</v>
      </c>
      <c r="L205" s="726">
        <v>76.180000000000007</v>
      </c>
      <c r="M205" s="726">
        <v>76.180000000000007</v>
      </c>
      <c r="N205" s="725">
        <v>1</v>
      </c>
      <c r="O205" s="808">
        <v>0.5</v>
      </c>
      <c r="P205" s="726">
        <v>76.180000000000007</v>
      </c>
      <c r="Q205" s="741">
        <v>1</v>
      </c>
      <c r="R205" s="725">
        <v>1</v>
      </c>
      <c r="S205" s="741">
        <v>1</v>
      </c>
      <c r="T205" s="808">
        <v>0.5</v>
      </c>
      <c r="U205" s="764">
        <v>1</v>
      </c>
    </row>
    <row r="206" spans="1:21" ht="14.4" customHeight="1" x14ac:dyDescent="0.3">
      <c r="A206" s="724">
        <v>25</v>
      </c>
      <c r="B206" s="725" t="s">
        <v>1114</v>
      </c>
      <c r="C206" s="725" t="s">
        <v>1224</v>
      </c>
      <c r="D206" s="806" t="s">
        <v>1628</v>
      </c>
      <c r="E206" s="807" t="s">
        <v>1265</v>
      </c>
      <c r="F206" s="725" t="s">
        <v>1220</v>
      </c>
      <c r="G206" s="725" t="s">
        <v>1344</v>
      </c>
      <c r="H206" s="725" t="s">
        <v>542</v>
      </c>
      <c r="I206" s="725" t="s">
        <v>1566</v>
      </c>
      <c r="J206" s="725" t="s">
        <v>1564</v>
      </c>
      <c r="K206" s="725" t="s">
        <v>1567</v>
      </c>
      <c r="L206" s="726">
        <v>38.08</v>
      </c>
      <c r="M206" s="726">
        <v>38.08</v>
      </c>
      <c r="N206" s="725">
        <v>1</v>
      </c>
      <c r="O206" s="808">
        <v>0.5</v>
      </c>
      <c r="P206" s="726">
        <v>38.08</v>
      </c>
      <c r="Q206" s="741">
        <v>1</v>
      </c>
      <c r="R206" s="725">
        <v>1</v>
      </c>
      <c r="S206" s="741">
        <v>1</v>
      </c>
      <c r="T206" s="808">
        <v>0.5</v>
      </c>
      <c r="U206" s="764">
        <v>1</v>
      </c>
    </row>
    <row r="207" spans="1:21" ht="14.4" customHeight="1" x14ac:dyDescent="0.3">
      <c r="A207" s="724">
        <v>25</v>
      </c>
      <c r="B207" s="725" t="s">
        <v>1114</v>
      </c>
      <c r="C207" s="725" t="s">
        <v>1224</v>
      </c>
      <c r="D207" s="806" t="s">
        <v>1628</v>
      </c>
      <c r="E207" s="807" t="s">
        <v>1265</v>
      </c>
      <c r="F207" s="725" t="s">
        <v>1221</v>
      </c>
      <c r="G207" s="725" t="s">
        <v>1364</v>
      </c>
      <c r="H207" s="725" t="s">
        <v>542</v>
      </c>
      <c r="I207" s="725" t="s">
        <v>1568</v>
      </c>
      <c r="J207" s="725" t="s">
        <v>1245</v>
      </c>
      <c r="K207" s="725"/>
      <c r="L207" s="726">
        <v>0</v>
      </c>
      <c r="M207" s="726">
        <v>0</v>
      </c>
      <c r="N207" s="725">
        <v>1</v>
      </c>
      <c r="O207" s="808">
        <v>1</v>
      </c>
      <c r="P207" s="726">
        <v>0</v>
      </c>
      <c r="Q207" s="741"/>
      <c r="R207" s="725">
        <v>1</v>
      </c>
      <c r="S207" s="741">
        <v>1</v>
      </c>
      <c r="T207" s="808">
        <v>1</v>
      </c>
      <c r="U207" s="764">
        <v>1</v>
      </c>
    </row>
    <row r="208" spans="1:21" ht="14.4" customHeight="1" x14ac:dyDescent="0.3">
      <c r="A208" s="724">
        <v>25</v>
      </c>
      <c r="B208" s="725" t="s">
        <v>1114</v>
      </c>
      <c r="C208" s="725" t="s">
        <v>1224</v>
      </c>
      <c r="D208" s="806" t="s">
        <v>1628</v>
      </c>
      <c r="E208" s="807" t="s">
        <v>1268</v>
      </c>
      <c r="F208" s="725" t="s">
        <v>1220</v>
      </c>
      <c r="G208" s="725" t="s">
        <v>1569</v>
      </c>
      <c r="H208" s="725" t="s">
        <v>542</v>
      </c>
      <c r="I208" s="725" t="s">
        <v>1570</v>
      </c>
      <c r="J208" s="725" t="s">
        <v>1571</v>
      </c>
      <c r="K208" s="725" t="s">
        <v>1509</v>
      </c>
      <c r="L208" s="726">
        <v>103.64</v>
      </c>
      <c r="M208" s="726">
        <v>207.28</v>
      </c>
      <c r="N208" s="725">
        <v>2</v>
      </c>
      <c r="O208" s="808">
        <v>1</v>
      </c>
      <c r="P208" s="726">
        <v>207.28</v>
      </c>
      <c r="Q208" s="741">
        <v>1</v>
      </c>
      <c r="R208" s="725">
        <v>2</v>
      </c>
      <c r="S208" s="741">
        <v>1</v>
      </c>
      <c r="T208" s="808">
        <v>1</v>
      </c>
      <c r="U208" s="764">
        <v>1</v>
      </c>
    </row>
    <row r="209" spans="1:21" ht="14.4" customHeight="1" x14ac:dyDescent="0.3">
      <c r="A209" s="724">
        <v>25</v>
      </c>
      <c r="B209" s="725" t="s">
        <v>1114</v>
      </c>
      <c r="C209" s="725" t="s">
        <v>1224</v>
      </c>
      <c r="D209" s="806" t="s">
        <v>1628</v>
      </c>
      <c r="E209" s="807" t="s">
        <v>1268</v>
      </c>
      <c r="F209" s="725" t="s">
        <v>1220</v>
      </c>
      <c r="G209" s="725" t="s">
        <v>1569</v>
      </c>
      <c r="H209" s="725" t="s">
        <v>542</v>
      </c>
      <c r="I209" s="725" t="s">
        <v>1572</v>
      </c>
      <c r="J209" s="725" t="s">
        <v>1571</v>
      </c>
      <c r="K209" s="725" t="s">
        <v>1573</v>
      </c>
      <c r="L209" s="726">
        <v>0</v>
      </c>
      <c r="M209" s="726">
        <v>0</v>
      </c>
      <c r="N209" s="725">
        <v>1</v>
      </c>
      <c r="O209" s="808">
        <v>0.5</v>
      </c>
      <c r="P209" s="726">
        <v>0</v>
      </c>
      <c r="Q209" s="741"/>
      <c r="R209" s="725">
        <v>1</v>
      </c>
      <c r="S209" s="741">
        <v>1</v>
      </c>
      <c r="T209" s="808">
        <v>0.5</v>
      </c>
      <c r="U209" s="764">
        <v>1</v>
      </c>
    </row>
    <row r="210" spans="1:21" ht="14.4" customHeight="1" x14ac:dyDescent="0.3">
      <c r="A210" s="724">
        <v>25</v>
      </c>
      <c r="B210" s="725" t="s">
        <v>1114</v>
      </c>
      <c r="C210" s="725" t="s">
        <v>1224</v>
      </c>
      <c r="D210" s="806" t="s">
        <v>1628</v>
      </c>
      <c r="E210" s="807" t="s">
        <v>1268</v>
      </c>
      <c r="F210" s="725" t="s">
        <v>1220</v>
      </c>
      <c r="G210" s="725" t="s">
        <v>1269</v>
      </c>
      <c r="H210" s="725" t="s">
        <v>896</v>
      </c>
      <c r="I210" s="725" t="s">
        <v>1015</v>
      </c>
      <c r="J210" s="725" t="s">
        <v>1108</v>
      </c>
      <c r="K210" s="725" t="s">
        <v>1174</v>
      </c>
      <c r="L210" s="726">
        <v>154.36000000000001</v>
      </c>
      <c r="M210" s="726">
        <v>154.36000000000001</v>
      </c>
      <c r="N210" s="725">
        <v>1</v>
      </c>
      <c r="O210" s="808">
        <v>1</v>
      </c>
      <c r="P210" s="726"/>
      <c r="Q210" s="741">
        <v>0</v>
      </c>
      <c r="R210" s="725"/>
      <c r="S210" s="741">
        <v>0</v>
      </c>
      <c r="T210" s="808"/>
      <c r="U210" s="764">
        <v>0</v>
      </c>
    </row>
    <row r="211" spans="1:21" ht="14.4" customHeight="1" x14ac:dyDescent="0.3">
      <c r="A211" s="724">
        <v>25</v>
      </c>
      <c r="B211" s="725" t="s">
        <v>1114</v>
      </c>
      <c r="C211" s="725" t="s">
        <v>1224</v>
      </c>
      <c r="D211" s="806" t="s">
        <v>1628</v>
      </c>
      <c r="E211" s="807" t="s">
        <v>1268</v>
      </c>
      <c r="F211" s="725" t="s">
        <v>1220</v>
      </c>
      <c r="G211" s="725" t="s">
        <v>1448</v>
      </c>
      <c r="H211" s="725" t="s">
        <v>896</v>
      </c>
      <c r="I211" s="725" t="s">
        <v>1449</v>
      </c>
      <c r="J211" s="725" t="s">
        <v>1450</v>
      </c>
      <c r="K211" s="725" t="s">
        <v>1451</v>
      </c>
      <c r="L211" s="726">
        <v>141.09</v>
      </c>
      <c r="M211" s="726">
        <v>282.18</v>
      </c>
      <c r="N211" s="725">
        <v>2</v>
      </c>
      <c r="O211" s="808">
        <v>0.5</v>
      </c>
      <c r="P211" s="726">
        <v>282.18</v>
      </c>
      <c r="Q211" s="741">
        <v>1</v>
      </c>
      <c r="R211" s="725">
        <v>2</v>
      </c>
      <c r="S211" s="741">
        <v>1</v>
      </c>
      <c r="T211" s="808">
        <v>0.5</v>
      </c>
      <c r="U211" s="764">
        <v>1</v>
      </c>
    </row>
    <row r="212" spans="1:21" ht="14.4" customHeight="1" x14ac:dyDescent="0.3">
      <c r="A212" s="724">
        <v>25</v>
      </c>
      <c r="B212" s="725" t="s">
        <v>1114</v>
      </c>
      <c r="C212" s="725" t="s">
        <v>1224</v>
      </c>
      <c r="D212" s="806" t="s">
        <v>1628</v>
      </c>
      <c r="E212" s="807" t="s">
        <v>1268</v>
      </c>
      <c r="F212" s="725" t="s">
        <v>1220</v>
      </c>
      <c r="G212" s="725" t="s">
        <v>1344</v>
      </c>
      <c r="H212" s="725" t="s">
        <v>542</v>
      </c>
      <c r="I212" s="725" t="s">
        <v>1574</v>
      </c>
      <c r="J212" s="725" t="s">
        <v>1575</v>
      </c>
      <c r="K212" s="725" t="s">
        <v>1576</v>
      </c>
      <c r="L212" s="726">
        <v>63.47</v>
      </c>
      <c r="M212" s="726">
        <v>63.47</v>
      </c>
      <c r="N212" s="725">
        <v>1</v>
      </c>
      <c r="O212" s="808">
        <v>0.5</v>
      </c>
      <c r="P212" s="726">
        <v>63.47</v>
      </c>
      <c r="Q212" s="741">
        <v>1</v>
      </c>
      <c r="R212" s="725">
        <v>1</v>
      </c>
      <c r="S212" s="741">
        <v>1</v>
      </c>
      <c r="T212" s="808">
        <v>0.5</v>
      </c>
      <c r="U212" s="764">
        <v>1</v>
      </c>
    </row>
    <row r="213" spans="1:21" ht="14.4" customHeight="1" x14ac:dyDescent="0.3">
      <c r="A213" s="724">
        <v>25</v>
      </c>
      <c r="B213" s="725" t="s">
        <v>1114</v>
      </c>
      <c r="C213" s="725" t="s">
        <v>1224</v>
      </c>
      <c r="D213" s="806" t="s">
        <v>1628</v>
      </c>
      <c r="E213" s="807" t="s">
        <v>1268</v>
      </c>
      <c r="F213" s="725" t="s">
        <v>1220</v>
      </c>
      <c r="G213" s="725" t="s">
        <v>1272</v>
      </c>
      <c r="H213" s="725" t="s">
        <v>542</v>
      </c>
      <c r="I213" s="725" t="s">
        <v>1273</v>
      </c>
      <c r="J213" s="725" t="s">
        <v>1274</v>
      </c>
      <c r="K213" s="725" t="s">
        <v>1275</v>
      </c>
      <c r="L213" s="726">
        <v>132.97999999999999</v>
      </c>
      <c r="M213" s="726">
        <v>265.95999999999998</v>
      </c>
      <c r="N213" s="725">
        <v>2</v>
      </c>
      <c r="O213" s="808">
        <v>1</v>
      </c>
      <c r="P213" s="726"/>
      <c r="Q213" s="741">
        <v>0</v>
      </c>
      <c r="R213" s="725"/>
      <c r="S213" s="741">
        <v>0</v>
      </c>
      <c r="T213" s="808"/>
      <c r="U213" s="764">
        <v>0</v>
      </c>
    </row>
    <row r="214" spans="1:21" ht="14.4" customHeight="1" x14ac:dyDescent="0.3">
      <c r="A214" s="724">
        <v>25</v>
      </c>
      <c r="B214" s="725" t="s">
        <v>1114</v>
      </c>
      <c r="C214" s="725" t="s">
        <v>1224</v>
      </c>
      <c r="D214" s="806" t="s">
        <v>1628</v>
      </c>
      <c r="E214" s="807" t="s">
        <v>1268</v>
      </c>
      <c r="F214" s="725" t="s">
        <v>1220</v>
      </c>
      <c r="G214" s="725" t="s">
        <v>1289</v>
      </c>
      <c r="H214" s="725" t="s">
        <v>896</v>
      </c>
      <c r="I214" s="725" t="s">
        <v>1290</v>
      </c>
      <c r="J214" s="725" t="s">
        <v>841</v>
      </c>
      <c r="K214" s="725" t="s">
        <v>1291</v>
      </c>
      <c r="L214" s="726">
        <v>48.42</v>
      </c>
      <c r="M214" s="726">
        <v>48.42</v>
      </c>
      <c r="N214" s="725">
        <v>1</v>
      </c>
      <c r="O214" s="808">
        <v>1</v>
      </c>
      <c r="P214" s="726">
        <v>48.42</v>
      </c>
      <c r="Q214" s="741">
        <v>1</v>
      </c>
      <c r="R214" s="725">
        <v>1</v>
      </c>
      <c r="S214" s="741">
        <v>1</v>
      </c>
      <c r="T214" s="808">
        <v>1</v>
      </c>
      <c r="U214" s="764">
        <v>1</v>
      </c>
    </row>
    <row r="215" spans="1:21" ht="14.4" customHeight="1" x14ac:dyDescent="0.3">
      <c r="A215" s="724">
        <v>25</v>
      </c>
      <c r="B215" s="725" t="s">
        <v>1114</v>
      </c>
      <c r="C215" s="725" t="s">
        <v>1224</v>
      </c>
      <c r="D215" s="806" t="s">
        <v>1628</v>
      </c>
      <c r="E215" s="807" t="s">
        <v>1268</v>
      </c>
      <c r="F215" s="725" t="s">
        <v>1220</v>
      </c>
      <c r="G215" s="725" t="s">
        <v>1577</v>
      </c>
      <c r="H215" s="725" t="s">
        <v>896</v>
      </c>
      <c r="I215" s="725" t="s">
        <v>1578</v>
      </c>
      <c r="J215" s="725" t="s">
        <v>1579</v>
      </c>
      <c r="K215" s="725" t="s">
        <v>1580</v>
      </c>
      <c r="L215" s="726">
        <v>205.84</v>
      </c>
      <c r="M215" s="726">
        <v>4322.6400000000003</v>
      </c>
      <c r="N215" s="725">
        <v>21</v>
      </c>
      <c r="O215" s="808">
        <v>0.5</v>
      </c>
      <c r="P215" s="726">
        <v>4322.6400000000003</v>
      </c>
      <c r="Q215" s="741">
        <v>1</v>
      </c>
      <c r="R215" s="725">
        <v>21</v>
      </c>
      <c r="S215" s="741">
        <v>1</v>
      </c>
      <c r="T215" s="808">
        <v>0.5</v>
      </c>
      <c r="U215" s="764">
        <v>1</v>
      </c>
    </row>
    <row r="216" spans="1:21" ht="14.4" customHeight="1" x14ac:dyDescent="0.3">
      <c r="A216" s="724">
        <v>25</v>
      </c>
      <c r="B216" s="725" t="s">
        <v>1114</v>
      </c>
      <c r="C216" s="725" t="s">
        <v>1224</v>
      </c>
      <c r="D216" s="806" t="s">
        <v>1628</v>
      </c>
      <c r="E216" s="807" t="s">
        <v>1268</v>
      </c>
      <c r="F216" s="725" t="s">
        <v>1220</v>
      </c>
      <c r="G216" s="725" t="s">
        <v>1581</v>
      </c>
      <c r="H216" s="725" t="s">
        <v>542</v>
      </c>
      <c r="I216" s="725" t="s">
        <v>1582</v>
      </c>
      <c r="J216" s="725" t="s">
        <v>1583</v>
      </c>
      <c r="K216" s="725" t="s">
        <v>1584</v>
      </c>
      <c r="L216" s="726">
        <v>0</v>
      </c>
      <c r="M216" s="726">
        <v>0</v>
      </c>
      <c r="N216" s="725">
        <v>1</v>
      </c>
      <c r="O216" s="808">
        <v>1</v>
      </c>
      <c r="P216" s="726"/>
      <c r="Q216" s="741"/>
      <c r="R216" s="725"/>
      <c r="S216" s="741">
        <v>0</v>
      </c>
      <c r="T216" s="808"/>
      <c r="U216" s="764">
        <v>0</v>
      </c>
    </row>
    <row r="217" spans="1:21" ht="14.4" customHeight="1" x14ac:dyDescent="0.3">
      <c r="A217" s="724">
        <v>25</v>
      </c>
      <c r="B217" s="725" t="s">
        <v>1114</v>
      </c>
      <c r="C217" s="725" t="s">
        <v>1224</v>
      </c>
      <c r="D217" s="806" t="s">
        <v>1628</v>
      </c>
      <c r="E217" s="807" t="s">
        <v>1236</v>
      </c>
      <c r="F217" s="725" t="s">
        <v>1220</v>
      </c>
      <c r="G217" s="725" t="s">
        <v>1269</v>
      </c>
      <c r="H217" s="725" t="s">
        <v>542</v>
      </c>
      <c r="I217" s="725" t="s">
        <v>1327</v>
      </c>
      <c r="J217" s="725" t="s">
        <v>1328</v>
      </c>
      <c r="K217" s="725" t="s">
        <v>1329</v>
      </c>
      <c r="L217" s="726">
        <v>154.36000000000001</v>
      </c>
      <c r="M217" s="726">
        <v>154.36000000000001</v>
      </c>
      <c r="N217" s="725">
        <v>1</v>
      </c>
      <c r="O217" s="808">
        <v>1</v>
      </c>
      <c r="P217" s="726"/>
      <c r="Q217" s="741">
        <v>0</v>
      </c>
      <c r="R217" s="725"/>
      <c r="S217" s="741">
        <v>0</v>
      </c>
      <c r="T217" s="808"/>
      <c r="U217" s="764">
        <v>0</v>
      </c>
    </row>
    <row r="218" spans="1:21" ht="14.4" customHeight="1" x14ac:dyDescent="0.3">
      <c r="A218" s="724">
        <v>25</v>
      </c>
      <c r="B218" s="725" t="s">
        <v>1114</v>
      </c>
      <c r="C218" s="725" t="s">
        <v>1224</v>
      </c>
      <c r="D218" s="806" t="s">
        <v>1628</v>
      </c>
      <c r="E218" s="807" t="s">
        <v>1236</v>
      </c>
      <c r="F218" s="725" t="s">
        <v>1220</v>
      </c>
      <c r="G218" s="725" t="s">
        <v>1269</v>
      </c>
      <c r="H218" s="725" t="s">
        <v>896</v>
      </c>
      <c r="I218" s="725" t="s">
        <v>1015</v>
      </c>
      <c r="J218" s="725" t="s">
        <v>1108</v>
      </c>
      <c r="K218" s="725" t="s">
        <v>1174</v>
      </c>
      <c r="L218" s="726">
        <v>154.36000000000001</v>
      </c>
      <c r="M218" s="726">
        <v>3704.6400000000012</v>
      </c>
      <c r="N218" s="725">
        <v>24</v>
      </c>
      <c r="O218" s="808">
        <v>21</v>
      </c>
      <c r="P218" s="726">
        <v>1697.9600000000005</v>
      </c>
      <c r="Q218" s="741">
        <v>0.45833333333333331</v>
      </c>
      <c r="R218" s="725">
        <v>11</v>
      </c>
      <c r="S218" s="741">
        <v>0.45833333333333331</v>
      </c>
      <c r="T218" s="808">
        <v>10</v>
      </c>
      <c r="U218" s="764">
        <v>0.47619047619047616</v>
      </c>
    </row>
    <row r="219" spans="1:21" ht="14.4" customHeight="1" x14ac:dyDescent="0.3">
      <c r="A219" s="724">
        <v>25</v>
      </c>
      <c r="B219" s="725" t="s">
        <v>1114</v>
      </c>
      <c r="C219" s="725" t="s">
        <v>1224</v>
      </c>
      <c r="D219" s="806" t="s">
        <v>1628</v>
      </c>
      <c r="E219" s="807" t="s">
        <v>1236</v>
      </c>
      <c r="F219" s="725" t="s">
        <v>1220</v>
      </c>
      <c r="G219" s="725" t="s">
        <v>1330</v>
      </c>
      <c r="H219" s="725" t="s">
        <v>542</v>
      </c>
      <c r="I219" s="725" t="s">
        <v>1418</v>
      </c>
      <c r="J219" s="725" t="s">
        <v>1332</v>
      </c>
      <c r="K219" s="725" t="s">
        <v>1419</v>
      </c>
      <c r="L219" s="726">
        <v>0</v>
      </c>
      <c r="M219" s="726">
        <v>0</v>
      </c>
      <c r="N219" s="725">
        <v>1</v>
      </c>
      <c r="O219" s="808">
        <v>1</v>
      </c>
      <c r="P219" s="726"/>
      <c r="Q219" s="741"/>
      <c r="R219" s="725"/>
      <c r="S219" s="741">
        <v>0</v>
      </c>
      <c r="T219" s="808"/>
      <c r="U219" s="764">
        <v>0</v>
      </c>
    </row>
    <row r="220" spans="1:21" ht="14.4" customHeight="1" x14ac:dyDescent="0.3">
      <c r="A220" s="724">
        <v>25</v>
      </c>
      <c r="B220" s="725" t="s">
        <v>1114</v>
      </c>
      <c r="C220" s="725" t="s">
        <v>1224</v>
      </c>
      <c r="D220" s="806" t="s">
        <v>1628</v>
      </c>
      <c r="E220" s="807" t="s">
        <v>1236</v>
      </c>
      <c r="F220" s="725" t="s">
        <v>1220</v>
      </c>
      <c r="G220" s="725" t="s">
        <v>1585</v>
      </c>
      <c r="H220" s="725" t="s">
        <v>542</v>
      </c>
      <c r="I220" s="725" t="s">
        <v>726</v>
      </c>
      <c r="J220" s="725" t="s">
        <v>727</v>
      </c>
      <c r="K220" s="725" t="s">
        <v>1586</v>
      </c>
      <c r="L220" s="726">
        <v>42.05</v>
      </c>
      <c r="M220" s="726">
        <v>42.05</v>
      </c>
      <c r="N220" s="725">
        <v>1</v>
      </c>
      <c r="O220" s="808">
        <v>0.5</v>
      </c>
      <c r="P220" s="726"/>
      <c r="Q220" s="741">
        <v>0</v>
      </c>
      <c r="R220" s="725"/>
      <c r="S220" s="741">
        <v>0</v>
      </c>
      <c r="T220" s="808"/>
      <c r="U220" s="764">
        <v>0</v>
      </c>
    </row>
    <row r="221" spans="1:21" ht="14.4" customHeight="1" x14ac:dyDescent="0.3">
      <c r="A221" s="724">
        <v>25</v>
      </c>
      <c r="B221" s="725" t="s">
        <v>1114</v>
      </c>
      <c r="C221" s="725" t="s">
        <v>1224</v>
      </c>
      <c r="D221" s="806" t="s">
        <v>1628</v>
      </c>
      <c r="E221" s="807" t="s">
        <v>1236</v>
      </c>
      <c r="F221" s="725" t="s">
        <v>1220</v>
      </c>
      <c r="G221" s="725" t="s">
        <v>1292</v>
      </c>
      <c r="H221" s="725" t="s">
        <v>542</v>
      </c>
      <c r="I221" s="725" t="s">
        <v>1293</v>
      </c>
      <c r="J221" s="725" t="s">
        <v>1294</v>
      </c>
      <c r="K221" s="725" t="s">
        <v>1295</v>
      </c>
      <c r="L221" s="726">
        <v>80.7</v>
      </c>
      <c r="M221" s="726">
        <v>80.7</v>
      </c>
      <c r="N221" s="725">
        <v>1</v>
      </c>
      <c r="O221" s="808">
        <v>1</v>
      </c>
      <c r="P221" s="726"/>
      <c r="Q221" s="741">
        <v>0</v>
      </c>
      <c r="R221" s="725"/>
      <c r="S221" s="741">
        <v>0</v>
      </c>
      <c r="T221" s="808"/>
      <c r="U221" s="764">
        <v>0</v>
      </c>
    </row>
    <row r="222" spans="1:21" ht="14.4" customHeight="1" x14ac:dyDescent="0.3">
      <c r="A222" s="724">
        <v>25</v>
      </c>
      <c r="B222" s="725" t="s">
        <v>1114</v>
      </c>
      <c r="C222" s="725" t="s">
        <v>1224</v>
      </c>
      <c r="D222" s="806" t="s">
        <v>1628</v>
      </c>
      <c r="E222" s="807" t="s">
        <v>1236</v>
      </c>
      <c r="F222" s="725" t="s">
        <v>1220</v>
      </c>
      <c r="G222" s="725" t="s">
        <v>1423</v>
      </c>
      <c r="H222" s="725" t="s">
        <v>896</v>
      </c>
      <c r="I222" s="725" t="s">
        <v>1587</v>
      </c>
      <c r="J222" s="725" t="s">
        <v>1588</v>
      </c>
      <c r="K222" s="725" t="s">
        <v>1589</v>
      </c>
      <c r="L222" s="726">
        <v>3231.81</v>
      </c>
      <c r="M222" s="726">
        <v>6463.62</v>
      </c>
      <c r="N222" s="725">
        <v>2</v>
      </c>
      <c r="O222" s="808">
        <v>1.5</v>
      </c>
      <c r="P222" s="726">
        <v>6463.62</v>
      </c>
      <c r="Q222" s="741">
        <v>1</v>
      </c>
      <c r="R222" s="725">
        <v>2</v>
      </c>
      <c r="S222" s="741">
        <v>1</v>
      </c>
      <c r="T222" s="808">
        <v>1.5</v>
      </c>
      <c r="U222" s="764">
        <v>1</v>
      </c>
    </row>
    <row r="223" spans="1:21" ht="14.4" customHeight="1" x14ac:dyDescent="0.3">
      <c r="A223" s="724">
        <v>25</v>
      </c>
      <c r="B223" s="725" t="s">
        <v>1114</v>
      </c>
      <c r="C223" s="725" t="s">
        <v>1224</v>
      </c>
      <c r="D223" s="806" t="s">
        <v>1628</v>
      </c>
      <c r="E223" s="807" t="s">
        <v>1236</v>
      </c>
      <c r="F223" s="725" t="s">
        <v>1220</v>
      </c>
      <c r="G223" s="725" t="s">
        <v>1334</v>
      </c>
      <c r="H223" s="725" t="s">
        <v>542</v>
      </c>
      <c r="I223" s="725" t="s">
        <v>662</v>
      </c>
      <c r="J223" s="725" t="s">
        <v>663</v>
      </c>
      <c r="K223" s="725" t="s">
        <v>1336</v>
      </c>
      <c r="L223" s="726">
        <v>107.27</v>
      </c>
      <c r="M223" s="726">
        <v>107.27</v>
      </c>
      <c r="N223" s="725">
        <v>1</v>
      </c>
      <c r="O223" s="808">
        <v>0.5</v>
      </c>
      <c r="P223" s="726"/>
      <c r="Q223" s="741">
        <v>0</v>
      </c>
      <c r="R223" s="725"/>
      <c r="S223" s="741">
        <v>0</v>
      </c>
      <c r="T223" s="808"/>
      <c r="U223" s="764">
        <v>0</v>
      </c>
    </row>
    <row r="224" spans="1:21" ht="14.4" customHeight="1" x14ac:dyDescent="0.3">
      <c r="A224" s="724">
        <v>25</v>
      </c>
      <c r="B224" s="725" t="s">
        <v>1114</v>
      </c>
      <c r="C224" s="725" t="s">
        <v>1224</v>
      </c>
      <c r="D224" s="806" t="s">
        <v>1628</v>
      </c>
      <c r="E224" s="807" t="s">
        <v>1236</v>
      </c>
      <c r="F224" s="725" t="s">
        <v>1220</v>
      </c>
      <c r="G224" s="725" t="s">
        <v>1334</v>
      </c>
      <c r="H224" s="725" t="s">
        <v>542</v>
      </c>
      <c r="I224" s="725" t="s">
        <v>1335</v>
      </c>
      <c r="J224" s="725" t="s">
        <v>663</v>
      </c>
      <c r="K224" s="725" t="s">
        <v>1336</v>
      </c>
      <c r="L224" s="726">
        <v>107.27</v>
      </c>
      <c r="M224" s="726">
        <v>321.81</v>
      </c>
      <c r="N224" s="725">
        <v>3</v>
      </c>
      <c r="O224" s="808">
        <v>0.5</v>
      </c>
      <c r="P224" s="726"/>
      <c r="Q224" s="741">
        <v>0</v>
      </c>
      <c r="R224" s="725"/>
      <c r="S224" s="741">
        <v>0</v>
      </c>
      <c r="T224" s="808"/>
      <c r="U224" s="764">
        <v>0</v>
      </c>
    </row>
    <row r="225" spans="1:21" ht="14.4" customHeight="1" x14ac:dyDescent="0.3">
      <c r="A225" s="724">
        <v>25</v>
      </c>
      <c r="B225" s="725" t="s">
        <v>1114</v>
      </c>
      <c r="C225" s="725" t="s">
        <v>1224</v>
      </c>
      <c r="D225" s="806" t="s">
        <v>1628</v>
      </c>
      <c r="E225" s="807" t="s">
        <v>1236</v>
      </c>
      <c r="F225" s="725" t="s">
        <v>1220</v>
      </c>
      <c r="G225" s="725" t="s">
        <v>1296</v>
      </c>
      <c r="H225" s="725" t="s">
        <v>542</v>
      </c>
      <c r="I225" s="725" t="s">
        <v>971</v>
      </c>
      <c r="J225" s="725" t="s">
        <v>972</v>
      </c>
      <c r="K225" s="725" t="s">
        <v>1297</v>
      </c>
      <c r="L225" s="726">
        <v>48.09</v>
      </c>
      <c r="M225" s="726">
        <v>96.18</v>
      </c>
      <c r="N225" s="725">
        <v>2</v>
      </c>
      <c r="O225" s="808">
        <v>1.5</v>
      </c>
      <c r="P225" s="726">
        <v>96.18</v>
      </c>
      <c r="Q225" s="741">
        <v>1</v>
      </c>
      <c r="R225" s="725">
        <v>2</v>
      </c>
      <c r="S225" s="741">
        <v>1</v>
      </c>
      <c r="T225" s="808">
        <v>1.5</v>
      </c>
      <c r="U225" s="764">
        <v>1</v>
      </c>
    </row>
    <row r="226" spans="1:21" ht="14.4" customHeight="1" x14ac:dyDescent="0.3">
      <c r="A226" s="724">
        <v>25</v>
      </c>
      <c r="B226" s="725" t="s">
        <v>1114</v>
      </c>
      <c r="C226" s="725" t="s">
        <v>1224</v>
      </c>
      <c r="D226" s="806" t="s">
        <v>1628</v>
      </c>
      <c r="E226" s="807" t="s">
        <v>1236</v>
      </c>
      <c r="F226" s="725" t="s">
        <v>1220</v>
      </c>
      <c r="G226" s="725" t="s">
        <v>1272</v>
      </c>
      <c r="H226" s="725" t="s">
        <v>542</v>
      </c>
      <c r="I226" s="725" t="s">
        <v>1273</v>
      </c>
      <c r="J226" s="725" t="s">
        <v>1274</v>
      </c>
      <c r="K226" s="725" t="s">
        <v>1275</v>
      </c>
      <c r="L226" s="726">
        <v>132.97999999999999</v>
      </c>
      <c r="M226" s="726">
        <v>398.93999999999994</v>
      </c>
      <c r="N226" s="725">
        <v>3</v>
      </c>
      <c r="O226" s="808">
        <v>2.5</v>
      </c>
      <c r="P226" s="726">
        <v>132.97999999999999</v>
      </c>
      <c r="Q226" s="741">
        <v>0.33333333333333337</v>
      </c>
      <c r="R226" s="725">
        <v>1</v>
      </c>
      <c r="S226" s="741">
        <v>0.33333333333333331</v>
      </c>
      <c r="T226" s="808">
        <v>0.5</v>
      </c>
      <c r="U226" s="764">
        <v>0.2</v>
      </c>
    </row>
    <row r="227" spans="1:21" ht="14.4" customHeight="1" x14ac:dyDescent="0.3">
      <c r="A227" s="724">
        <v>25</v>
      </c>
      <c r="B227" s="725" t="s">
        <v>1114</v>
      </c>
      <c r="C227" s="725" t="s">
        <v>1224</v>
      </c>
      <c r="D227" s="806" t="s">
        <v>1628</v>
      </c>
      <c r="E227" s="807" t="s">
        <v>1236</v>
      </c>
      <c r="F227" s="725" t="s">
        <v>1220</v>
      </c>
      <c r="G227" s="725" t="s">
        <v>1272</v>
      </c>
      <c r="H227" s="725" t="s">
        <v>542</v>
      </c>
      <c r="I227" s="725" t="s">
        <v>1279</v>
      </c>
      <c r="J227" s="725" t="s">
        <v>1274</v>
      </c>
      <c r="K227" s="725" t="s">
        <v>1275</v>
      </c>
      <c r="L227" s="726">
        <v>132.97999999999999</v>
      </c>
      <c r="M227" s="726">
        <v>2393.64</v>
      </c>
      <c r="N227" s="725">
        <v>18</v>
      </c>
      <c r="O227" s="808">
        <v>10</v>
      </c>
      <c r="P227" s="726">
        <v>398.93999999999994</v>
      </c>
      <c r="Q227" s="741">
        <v>0.16666666666666666</v>
      </c>
      <c r="R227" s="725">
        <v>3</v>
      </c>
      <c r="S227" s="741">
        <v>0.16666666666666666</v>
      </c>
      <c r="T227" s="808">
        <v>1.5</v>
      </c>
      <c r="U227" s="764">
        <v>0.15</v>
      </c>
    </row>
    <row r="228" spans="1:21" ht="14.4" customHeight="1" x14ac:dyDescent="0.3">
      <c r="A228" s="724">
        <v>25</v>
      </c>
      <c r="B228" s="725" t="s">
        <v>1114</v>
      </c>
      <c r="C228" s="725" t="s">
        <v>1224</v>
      </c>
      <c r="D228" s="806" t="s">
        <v>1628</v>
      </c>
      <c r="E228" s="807" t="s">
        <v>1236</v>
      </c>
      <c r="F228" s="725" t="s">
        <v>1220</v>
      </c>
      <c r="G228" s="725" t="s">
        <v>1405</v>
      </c>
      <c r="H228" s="725" t="s">
        <v>896</v>
      </c>
      <c r="I228" s="725" t="s">
        <v>1406</v>
      </c>
      <c r="J228" s="725" t="s">
        <v>1407</v>
      </c>
      <c r="K228" s="725" t="s">
        <v>1408</v>
      </c>
      <c r="L228" s="726">
        <v>141.25</v>
      </c>
      <c r="M228" s="726">
        <v>282.5</v>
      </c>
      <c r="N228" s="725">
        <v>2</v>
      </c>
      <c r="O228" s="808">
        <v>1.5</v>
      </c>
      <c r="P228" s="726">
        <v>141.25</v>
      </c>
      <c r="Q228" s="741">
        <v>0.5</v>
      </c>
      <c r="R228" s="725">
        <v>1</v>
      </c>
      <c r="S228" s="741">
        <v>0.5</v>
      </c>
      <c r="T228" s="808">
        <v>1</v>
      </c>
      <c r="U228" s="764">
        <v>0.66666666666666663</v>
      </c>
    </row>
    <row r="229" spans="1:21" ht="14.4" customHeight="1" x14ac:dyDescent="0.3">
      <c r="A229" s="724">
        <v>25</v>
      </c>
      <c r="B229" s="725" t="s">
        <v>1114</v>
      </c>
      <c r="C229" s="725" t="s">
        <v>1224</v>
      </c>
      <c r="D229" s="806" t="s">
        <v>1628</v>
      </c>
      <c r="E229" s="807" t="s">
        <v>1236</v>
      </c>
      <c r="F229" s="725" t="s">
        <v>1220</v>
      </c>
      <c r="G229" s="725" t="s">
        <v>1289</v>
      </c>
      <c r="H229" s="725" t="s">
        <v>896</v>
      </c>
      <c r="I229" s="725" t="s">
        <v>1290</v>
      </c>
      <c r="J229" s="725" t="s">
        <v>841</v>
      </c>
      <c r="K229" s="725" t="s">
        <v>1291</v>
      </c>
      <c r="L229" s="726">
        <v>48.42</v>
      </c>
      <c r="M229" s="726">
        <v>96.84</v>
      </c>
      <c r="N229" s="725">
        <v>2</v>
      </c>
      <c r="O229" s="808">
        <v>1</v>
      </c>
      <c r="P229" s="726"/>
      <c r="Q229" s="741">
        <v>0</v>
      </c>
      <c r="R229" s="725"/>
      <c r="S229" s="741">
        <v>0</v>
      </c>
      <c r="T229" s="808"/>
      <c r="U229" s="764">
        <v>0</v>
      </c>
    </row>
    <row r="230" spans="1:21" ht="14.4" customHeight="1" x14ac:dyDescent="0.3">
      <c r="A230" s="724">
        <v>25</v>
      </c>
      <c r="B230" s="725" t="s">
        <v>1114</v>
      </c>
      <c r="C230" s="725" t="s">
        <v>1224</v>
      </c>
      <c r="D230" s="806" t="s">
        <v>1628</v>
      </c>
      <c r="E230" s="807" t="s">
        <v>1236</v>
      </c>
      <c r="F230" s="725" t="s">
        <v>1220</v>
      </c>
      <c r="G230" s="725" t="s">
        <v>1289</v>
      </c>
      <c r="H230" s="725" t="s">
        <v>542</v>
      </c>
      <c r="I230" s="725" t="s">
        <v>840</v>
      </c>
      <c r="J230" s="725" t="s">
        <v>841</v>
      </c>
      <c r="K230" s="725" t="s">
        <v>1298</v>
      </c>
      <c r="L230" s="726">
        <v>48.42</v>
      </c>
      <c r="M230" s="726">
        <v>193.68</v>
      </c>
      <c r="N230" s="725">
        <v>4</v>
      </c>
      <c r="O230" s="808">
        <v>2.5</v>
      </c>
      <c r="P230" s="726">
        <v>96.84</v>
      </c>
      <c r="Q230" s="741">
        <v>0.5</v>
      </c>
      <c r="R230" s="725">
        <v>2</v>
      </c>
      <c r="S230" s="741">
        <v>0.5</v>
      </c>
      <c r="T230" s="808">
        <v>1.5</v>
      </c>
      <c r="U230" s="764">
        <v>0.6</v>
      </c>
    </row>
    <row r="231" spans="1:21" ht="14.4" customHeight="1" x14ac:dyDescent="0.3">
      <c r="A231" s="724">
        <v>25</v>
      </c>
      <c r="B231" s="725" t="s">
        <v>1114</v>
      </c>
      <c r="C231" s="725" t="s">
        <v>1224</v>
      </c>
      <c r="D231" s="806" t="s">
        <v>1628</v>
      </c>
      <c r="E231" s="807" t="s">
        <v>1236</v>
      </c>
      <c r="F231" s="725" t="s">
        <v>1220</v>
      </c>
      <c r="G231" s="725" t="s">
        <v>1302</v>
      </c>
      <c r="H231" s="725" t="s">
        <v>896</v>
      </c>
      <c r="I231" s="725" t="s">
        <v>910</v>
      </c>
      <c r="J231" s="725" t="s">
        <v>1192</v>
      </c>
      <c r="K231" s="725" t="s">
        <v>1193</v>
      </c>
      <c r="L231" s="726">
        <v>0</v>
      </c>
      <c r="M231" s="726">
        <v>0</v>
      </c>
      <c r="N231" s="725">
        <v>4</v>
      </c>
      <c r="O231" s="808">
        <v>3</v>
      </c>
      <c r="P231" s="726"/>
      <c r="Q231" s="741"/>
      <c r="R231" s="725"/>
      <c r="S231" s="741">
        <v>0</v>
      </c>
      <c r="T231" s="808"/>
      <c r="U231" s="764">
        <v>0</v>
      </c>
    </row>
    <row r="232" spans="1:21" ht="14.4" customHeight="1" x14ac:dyDescent="0.3">
      <c r="A232" s="724">
        <v>25</v>
      </c>
      <c r="B232" s="725" t="s">
        <v>1114</v>
      </c>
      <c r="C232" s="725" t="s">
        <v>1224</v>
      </c>
      <c r="D232" s="806" t="s">
        <v>1628</v>
      </c>
      <c r="E232" s="807" t="s">
        <v>1236</v>
      </c>
      <c r="F232" s="725" t="s">
        <v>1220</v>
      </c>
      <c r="G232" s="725" t="s">
        <v>1270</v>
      </c>
      <c r="H232" s="725" t="s">
        <v>542</v>
      </c>
      <c r="I232" s="725" t="s">
        <v>1590</v>
      </c>
      <c r="J232" s="725" t="s">
        <v>998</v>
      </c>
      <c r="K232" s="725" t="s">
        <v>1271</v>
      </c>
      <c r="L232" s="726">
        <v>42.54</v>
      </c>
      <c r="M232" s="726">
        <v>170.16</v>
      </c>
      <c r="N232" s="725">
        <v>4</v>
      </c>
      <c r="O232" s="808">
        <v>0.5</v>
      </c>
      <c r="P232" s="726"/>
      <c r="Q232" s="741">
        <v>0</v>
      </c>
      <c r="R232" s="725"/>
      <c r="S232" s="741">
        <v>0</v>
      </c>
      <c r="T232" s="808"/>
      <c r="U232" s="764">
        <v>0</v>
      </c>
    </row>
    <row r="233" spans="1:21" ht="14.4" customHeight="1" x14ac:dyDescent="0.3">
      <c r="A233" s="724">
        <v>25</v>
      </c>
      <c r="B233" s="725" t="s">
        <v>1114</v>
      </c>
      <c r="C233" s="725" t="s">
        <v>1224</v>
      </c>
      <c r="D233" s="806" t="s">
        <v>1628</v>
      </c>
      <c r="E233" s="807" t="s">
        <v>1236</v>
      </c>
      <c r="F233" s="725" t="s">
        <v>1220</v>
      </c>
      <c r="G233" s="725" t="s">
        <v>1438</v>
      </c>
      <c r="H233" s="725" t="s">
        <v>542</v>
      </c>
      <c r="I233" s="725" t="s">
        <v>1591</v>
      </c>
      <c r="J233" s="725" t="s">
        <v>849</v>
      </c>
      <c r="K233" s="725" t="s">
        <v>1592</v>
      </c>
      <c r="L233" s="726">
        <v>100.62</v>
      </c>
      <c r="M233" s="726">
        <v>100.62</v>
      </c>
      <c r="N233" s="725">
        <v>1</v>
      </c>
      <c r="O233" s="808">
        <v>0.5</v>
      </c>
      <c r="P233" s="726">
        <v>100.62</v>
      </c>
      <c r="Q233" s="741">
        <v>1</v>
      </c>
      <c r="R233" s="725">
        <v>1</v>
      </c>
      <c r="S233" s="741">
        <v>1</v>
      </c>
      <c r="T233" s="808">
        <v>0.5</v>
      </c>
      <c r="U233" s="764">
        <v>1</v>
      </c>
    </row>
    <row r="234" spans="1:21" ht="14.4" customHeight="1" x14ac:dyDescent="0.3">
      <c r="A234" s="724">
        <v>25</v>
      </c>
      <c r="B234" s="725" t="s">
        <v>1114</v>
      </c>
      <c r="C234" s="725" t="s">
        <v>1224</v>
      </c>
      <c r="D234" s="806" t="s">
        <v>1628</v>
      </c>
      <c r="E234" s="807" t="s">
        <v>1239</v>
      </c>
      <c r="F234" s="725" t="s">
        <v>1220</v>
      </c>
      <c r="G234" s="725" t="s">
        <v>1269</v>
      </c>
      <c r="H234" s="725" t="s">
        <v>542</v>
      </c>
      <c r="I234" s="725" t="s">
        <v>1327</v>
      </c>
      <c r="J234" s="725" t="s">
        <v>1328</v>
      </c>
      <c r="K234" s="725" t="s">
        <v>1329</v>
      </c>
      <c r="L234" s="726">
        <v>154.36000000000001</v>
      </c>
      <c r="M234" s="726">
        <v>154.36000000000001</v>
      </c>
      <c r="N234" s="725">
        <v>1</v>
      </c>
      <c r="O234" s="808">
        <v>1</v>
      </c>
      <c r="P234" s="726"/>
      <c r="Q234" s="741">
        <v>0</v>
      </c>
      <c r="R234" s="725"/>
      <c r="S234" s="741">
        <v>0</v>
      </c>
      <c r="T234" s="808"/>
      <c r="U234" s="764">
        <v>0</v>
      </c>
    </row>
    <row r="235" spans="1:21" ht="14.4" customHeight="1" x14ac:dyDescent="0.3">
      <c r="A235" s="724">
        <v>25</v>
      </c>
      <c r="B235" s="725" t="s">
        <v>1114</v>
      </c>
      <c r="C235" s="725" t="s">
        <v>1224</v>
      </c>
      <c r="D235" s="806" t="s">
        <v>1628</v>
      </c>
      <c r="E235" s="807" t="s">
        <v>1239</v>
      </c>
      <c r="F235" s="725" t="s">
        <v>1220</v>
      </c>
      <c r="G235" s="725" t="s">
        <v>1269</v>
      </c>
      <c r="H235" s="725" t="s">
        <v>896</v>
      </c>
      <c r="I235" s="725" t="s">
        <v>1015</v>
      </c>
      <c r="J235" s="725" t="s">
        <v>1108</v>
      </c>
      <c r="K235" s="725" t="s">
        <v>1174</v>
      </c>
      <c r="L235" s="726">
        <v>154.36000000000001</v>
      </c>
      <c r="M235" s="726">
        <v>771.80000000000007</v>
      </c>
      <c r="N235" s="725">
        <v>5</v>
      </c>
      <c r="O235" s="808">
        <v>4.5</v>
      </c>
      <c r="P235" s="726">
        <v>308.72000000000003</v>
      </c>
      <c r="Q235" s="741">
        <v>0.4</v>
      </c>
      <c r="R235" s="725">
        <v>2</v>
      </c>
      <c r="S235" s="741">
        <v>0.4</v>
      </c>
      <c r="T235" s="808">
        <v>2</v>
      </c>
      <c r="U235" s="764">
        <v>0.44444444444444442</v>
      </c>
    </row>
    <row r="236" spans="1:21" ht="14.4" customHeight="1" x14ac:dyDescent="0.3">
      <c r="A236" s="724">
        <v>25</v>
      </c>
      <c r="B236" s="725" t="s">
        <v>1114</v>
      </c>
      <c r="C236" s="725" t="s">
        <v>1224</v>
      </c>
      <c r="D236" s="806" t="s">
        <v>1628</v>
      </c>
      <c r="E236" s="807" t="s">
        <v>1239</v>
      </c>
      <c r="F236" s="725" t="s">
        <v>1220</v>
      </c>
      <c r="G236" s="725" t="s">
        <v>1269</v>
      </c>
      <c r="H236" s="725" t="s">
        <v>542</v>
      </c>
      <c r="I236" s="725" t="s">
        <v>1307</v>
      </c>
      <c r="J236" s="725" t="s">
        <v>1108</v>
      </c>
      <c r="K236" s="725" t="s">
        <v>1174</v>
      </c>
      <c r="L236" s="726">
        <v>154.36000000000001</v>
      </c>
      <c r="M236" s="726">
        <v>1697.96</v>
      </c>
      <c r="N236" s="725">
        <v>11</v>
      </c>
      <c r="O236" s="808">
        <v>11</v>
      </c>
      <c r="P236" s="726">
        <v>1080.52</v>
      </c>
      <c r="Q236" s="741">
        <v>0.63636363636363635</v>
      </c>
      <c r="R236" s="725">
        <v>7</v>
      </c>
      <c r="S236" s="741">
        <v>0.63636363636363635</v>
      </c>
      <c r="T236" s="808">
        <v>7</v>
      </c>
      <c r="U236" s="764">
        <v>0.63636363636363635</v>
      </c>
    </row>
    <row r="237" spans="1:21" ht="14.4" customHeight="1" x14ac:dyDescent="0.3">
      <c r="A237" s="724">
        <v>25</v>
      </c>
      <c r="B237" s="725" t="s">
        <v>1114</v>
      </c>
      <c r="C237" s="725" t="s">
        <v>1224</v>
      </c>
      <c r="D237" s="806" t="s">
        <v>1628</v>
      </c>
      <c r="E237" s="807" t="s">
        <v>1239</v>
      </c>
      <c r="F237" s="725" t="s">
        <v>1220</v>
      </c>
      <c r="G237" s="725" t="s">
        <v>1269</v>
      </c>
      <c r="H237" s="725" t="s">
        <v>542</v>
      </c>
      <c r="I237" s="725" t="s">
        <v>1593</v>
      </c>
      <c r="J237" s="725" t="s">
        <v>1108</v>
      </c>
      <c r="K237" s="725" t="s">
        <v>1174</v>
      </c>
      <c r="L237" s="726">
        <v>154.36000000000001</v>
      </c>
      <c r="M237" s="726">
        <v>154.36000000000001</v>
      </c>
      <c r="N237" s="725">
        <v>1</v>
      </c>
      <c r="O237" s="808">
        <v>1</v>
      </c>
      <c r="P237" s="726"/>
      <c r="Q237" s="741">
        <v>0</v>
      </c>
      <c r="R237" s="725"/>
      <c r="S237" s="741">
        <v>0</v>
      </c>
      <c r="T237" s="808"/>
      <c r="U237" s="764">
        <v>0</v>
      </c>
    </row>
    <row r="238" spans="1:21" ht="14.4" customHeight="1" x14ac:dyDescent="0.3">
      <c r="A238" s="724">
        <v>25</v>
      </c>
      <c r="B238" s="725" t="s">
        <v>1114</v>
      </c>
      <c r="C238" s="725" t="s">
        <v>1224</v>
      </c>
      <c r="D238" s="806" t="s">
        <v>1628</v>
      </c>
      <c r="E238" s="807" t="s">
        <v>1239</v>
      </c>
      <c r="F238" s="725" t="s">
        <v>1220</v>
      </c>
      <c r="G238" s="725" t="s">
        <v>1330</v>
      </c>
      <c r="H238" s="725" t="s">
        <v>542</v>
      </c>
      <c r="I238" s="725" t="s">
        <v>1418</v>
      </c>
      <c r="J238" s="725" t="s">
        <v>1332</v>
      </c>
      <c r="K238" s="725" t="s">
        <v>1419</v>
      </c>
      <c r="L238" s="726">
        <v>0</v>
      </c>
      <c r="M238" s="726">
        <v>0</v>
      </c>
      <c r="N238" s="725">
        <v>1</v>
      </c>
      <c r="O238" s="808">
        <v>1</v>
      </c>
      <c r="P238" s="726"/>
      <c r="Q238" s="741"/>
      <c r="R238" s="725"/>
      <c r="S238" s="741">
        <v>0</v>
      </c>
      <c r="T238" s="808"/>
      <c r="U238" s="764">
        <v>0</v>
      </c>
    </row>
    <row r="239" spans="1:21" ht="14.4" customHeight="1" x14ac:dyDescent="0.3">
      <c r="A239" s="724">
        <v>25</v>
      </c>
      <c r="B239" s="725" t="s">
        <v>1114</v>
      </c>
      <c r="C239" s="725" t="s">
        <v>1224</v>
      </c>
      <c r="D239" s="806" t="s">
        <v>1628</v>
      </c>
      <c r="E239" s="807" t="s">
        <v>1239</v>
      </c>
      <c r="F239" s="725" t="s">
        <v>1220</v>
      </c>
      <c r="G239" s="725" t="s">
        <v>1330</v>
      </c>
      <c r="H239" s="725" t="s">
        <v>542</v>
      </c>
      <c r="I239" s="725" t="s">
        <v>1331</v>
      </c>
      <c r="J239" s="725" t="s">
        <v>1332</v>
      </c>
      <c r="K239" s="725" t="s">
        <v>1333</v>
      </c>
      <c r="L239" s="726">
        <v>238.72</v>
      </c>
      <c r="M239" s="726">
        <v>954.88</v>
      </c>
      <c r="N239" s="725">
        <v>4</v>
      </c>
      <c r="O239" s="808">
        <v>4</v>
      </c>
      <c r="P239" s="726">
        <v>477.44</v>
      </c>
      <c r="Q239" s="741">
        <v>0.5</v>
      </c>
      <c r="R239" s="725">
        <v>2</v>
      </c>
      <c r="S239" s="741">
        <v>0.5</v>
      </c>
      <c r="T239" s="808">
        <v>2</v>
      </c>
      <c r="U239" s="764">
        <v>0.5</v>
      </c>
    </row>
    <row r="240" spans="1:21" ht="14.4" customHeight="1" x14ac:dyDescent="0.3">
      <c r="A240" s="724">
        <v>25</v>
      </c>
      <c r="B240" s="725" t="s">
        <v>1114</v>
      </c>
      <c r="C240" s="725" t="s">
        <v>1224</v>
      </c>
      <c r="D240" s="806" t="s">
        <v>1628</v>
      </c>
      <c r="E240" s="807" t="s">
        <v>1239</v>
      </c>
      <c r="F240" s="725" t="s">
        <v>1220</v>
      </c>
      <c r="G240" s="725" t="s">
        <v>1441</v>
      </c>
      <c r="H240" s="725" t="s">
        <v>542</v>
      </c>
      <c r="I240" s="725" t="s">
        <v>1030</v>
      </c>
      <c r="J240" s="725" t="s">
        <v>1443</v>
      </c>
      <c r="K240" s="725" t="s">
        <v>1452</v>
      </c>
      <c r="L240" s="726">
        <v>58.86</v>
      </c>
      <c r="M240" s="726">
        <v>58.86</v>
      </c>
      <c r="N240" s="725">
        <v>1</v>
      </c>
      <c r="O240" s="808">
        <v>0.5</v>
      </c>
      <c r="P240" s="726"/>
      <c r="Q240" s="741">
        <v>0</v>
      </c>
      <c r="R240" s="725"/>
      <c r="S240" s="741">
        <v>0</v>
      </c>
      <c r="T240" s="808"/>
      <c r="U240" s="764">
        <v>0</v>
      </c>
    </row>
    <row r="241" spans="1:21" ht="14.4" customHeight="1" x14ac:dyDescent="0.3">
      <c r="A241" s="724">
        <v>25</v>
      </c>
      <c r="B241" s="725" t="s">
        <v>1114</v>
      </c>
      <c r="C241" s="725" t="s">
        <v>1224</v>
      </c>
      <c r="D241" s="806" t="s">
        <v>1628</v>
      </c>
      <c r="E241" s="807" t="s">
        <v>1239</v>
      </c>
      <c r="F241" s="725" t="s">
        <v>1220</v>
      </c>
      <c r="G241" s="725" t="s">
        <v>1423</v>
      </c>
      <c r="H241" s="725" t="s">
        <v>542</v>
      </c>
      <c r="I241" s="725" t="s">
        <v>1534</v>
      </c>
      <c r="J241" s="725" t="s">
        <v>1535</v>
      </c>
      <c r="K241" s="725" t="s">
        <v>1536</v>
      </c>
      <c r="L241" s="726">
        <v>846.47</v>
      </c>
      <c r="M241" s="726">
        <v>846.47</v>
      </c>
      <c r="N241" s="725">
        <v>1</v>
      </c>
      <c r="O241" s="808">
        <v>0.5</v>
      </c>
      <c r="P241" s="726"/>
      <c r="Q241" s="741">
        <v>0</v>
      </c>
      <c r="R241" s="725"/>
      <c r="S241" s="741">
        <v>0</v>
      </c>
      <c r="T241" s="808"/>
      <c r="U241" s="764">
        <v>0</v>
      </c>
    </row>
    <row r="242" spans="1:21" ht="14.4" customHeight="1" x14ac:dyDescent="0.3">
      <c r="A242" s="724">
        <v>25</v>
      </c>
      <c r="B242" s="725" t="s">
        <v>1114</v>
      </c>
      <c r="C242" s="725" t="s">
        <v>1224</v>
      </c>
      <c r="D242" s="806" t="s">
        <v>1628</v>
      </c>
      <c r="E242" s="807" t="s">
        <v>1239</v>
      </c>
      <c r="F242" s="725" t="s">
        <v>1220</v>
      </c>
      <c r="G242" s="725" t="s">
        <v>1272</v>
      </c>
      <c r="H242" s="725" t="s">
        <v>542</v>
      </c>
      <c r="I242" s="725" t="s">
        <v>1594</v>
      </c>
      <c r="J242" s="725" t="s">
        <v>1274</v>
      </c>
      <c r="K242" s="725" t="s">
        <v>1595</v>
      </c>
      <c r="L242" s="726">
        <v>77.52</v>
      </c>
      <c r="M242" s="726">
        <v>77.52</v>
      </c>
      <c r="N242" s="725">
        <v>1</v>
      </c>
      <c r="O242" s="808">
        <v>1</v>
      </c>
      <c r="P242" s="726">
        <v>77.52</v>
      </c>
      <c r="Q242" s="741">
        <v>1</v>
      </c>
      <c r="R242" s="725">
        <v>1</v>
      </c>
      <c r="S242" s="741">
        <v>1</v>
      </c>
      <c r="T242" s="808">
        <v>1</v>
      </c>
      <c r="U242" s="764">
        <v>1</v>
      </c>
    </row>
    <row r="243" spans="1:21" ht="14.4" customHeight="1" x14ac:dyDescent="0.3">
      <c r="A243" s="724">
        <v>25</v>
      </c>
      <c r="B243" s="725" t="s">
        <v>1114</v>
      </c>
      <c r="C243" s="725" t="s">
        <v>1224</v>
      </c>
      <c r="D243" s="806" t="s">
        <v>1628</v>
      </c>
      <c r="E243" s="807" t="s">
        <v>1239</v>
      </c>
      <c r="F243" s="725" t="s">
        <v>1220</v>
      </c>
      <c r="G243" s="725" t="s">
        <v>1272</v>
      </c>
      <c r="H243" s="725" t="s">
        <v>542</v>
      </c>
      <c r="I243" s="725" t="s">
        <v>1279</v>
      </c>
      <c r="J243" s="725" t="s">
        <v>1274</v>
      </c>
      <c r="K243" s="725" t="s">
        <v>1275</v>
      </c>
      <c r="L243" s="726">
        <v>132.97999999999999</v>
      </c>
      <c r="M243" s="726">
        <v>132.97999999999999</v>
      </c>
      <c r="N243" s="725">
        <v>1</v>
      </c>
      <c r="O243" s="808">
        <v>1</v>
      </c>
      <c r="P243" s="726"/>
      <c r="Q243" s="741">
        <v>0</v>
      </c>
      <c r="R243" s="725"/>
      <c r="S243" s="741">
        <v>0</v>
      </c>
      <c r="T243" s="808"/>
      <c r="U243" s="764">
        <v>0</v>
      </c>
    </row>
    <row r="244" spans="1:21" ht="14.4" customHeight="1" x14ac:dyDescent="0.3">
      <c r="A244" s="724">
        <v>25</v>
      </c>
      <c r="B244" s="725" t="s">
        <v>1114</v>
      </c>
      <c r="C244" s="725" t="s">
        <v>1224</v>
      </c>
      <c r="D244" s="806" t="s">
        <v>1628</v>
      </c>
      <c r="E244" s="807" t="s">
        <v>1239</v>
      </c>
      <c r="F244" s="725" t="s">
        <v>1220</v>
      </c>
      <c r="G244" s="725" t="s">
        <v>1289</v>
      </c>
      <c r="H244" s="725" t="s">
        <v>896</v>
      </c>
      <c r="I244" s="725" t="s">
        <v>1313</v>
      </c>
      <c r="J244" s="725" t="s">
        <v>841</v>
      </c>
      <c r="K244" s="725" t="s">
        <v>1314</v>
      </c>
      <c r="L244" s="726">
        <v>24.22</v>
      </c>
      <c r="M244" s="726">
        <v>96.88</v>
      </c>
      <c r="N244" s="725">
        <v>4</v>
      </c>
      <c r="O244" s="808">
        <v>4</v>
      </c>
      <c r="P244" s="726">
        <v>24.22</v>
      </c>
      <c r="Q244" s="741">
        <v>0.25</v>
      </c>
      <c r="R244" s="725">
        <v>1</v>
      </c>
      <c r="S244" s="741">
        <v>0.25</v>
      </c>
      <c r="T244" s="808">
        <v>1</v>
      </c>
      <c r="U244" s="764">
        <v>0.25</v>
      </c>
    </row>
    <row r="245" spans="1:21" ht="14.4" customHeight="1" x14ac:dyDescent="0.3">
      <c r="A245" s="724">
        <v>25</v>
      </c>
      <c r="B245" s="725" t="s">
        <v>1114</v>
      </c>
      <c r="C245" s="725" t="s">
        <v>1224</v>
      </c>
      <c r="D245" s="806" t="s">
        <v>1628</v>
      </c>
      <c r="E245" s="807" t="s">
        <v>1239</v>
      </c>
      <c r="F245" s="725" t="s">
        <v>1220</v>
      </c>
      <c r="G245" s="725" t="s">
        <v>1289</v>
      </c>
      <c r="H245" s="725" t="s">
        <v>542</v>
      </c>
      <c r="I245" s="725" t="s">
        <v>1315</v>
      </c>
      <c r="J245" s="725" t="s">
        <v>841</v>
      </c>
      <c r="K245" s="725" t="s">
        <v>1316</v>
      </c>
      <c r="L245" s="726">
        <v>24.22</v>
      </c>
      <c r="M245" s="726">
        <v>24.22</v>
      </c>
      <c r="N245" s="725">
        <v>1</v>
      </c>
      <c r="O245" s="808">
        <v>1</v>
      </c>
      <c r="P245" s="726"/>
      <c r="Q245" s="741">
        <v>0</v>
      </c>
      <c r="R245" s="725"/>
      <c r="S245" s="741">
        <v>0</v>
      </c>
      <c r="T245" s="808"/>
      <c r="U245" s="764">
        <v>0</v>
      </c>
    </row>
    <row r="246" spans="1:21" ht="14.4" customHeight="1" x14ac:dyDescent="0.3">
      <c r="A246" s="724">
        <v>25</v>
      </c>
      <c r="B246" s="725" t="s">
        <v>1114</v>
      </c>
      <c r="C246" s="725" t="s">
        <v>1224</v>
      </c>
      <c r="D246" s="806" t="s">
        <v>1628</v>
      </c>
      <c r="E246" s="807" t="s">
        <v>1239</v>
      </c>
      <c r="F246" s="725" t="s">
        <v>1220</v>
      </c>
      <c r="G246" s="725" t="s">
        <v>1302</v>
      </c>
      <c r="H246" s="725" t="s">
        <v>896</v>
      </c>
      <c r="I246" s="725" t="s">
        <v>910</v>
      </c>
      <c r="J246" s="725" t="s">
        <v>1192</v>
      </c>
      <c r="K246" s="725" t="s">
        <v>1193</v>
      </c>
      <c r="L246" s="726">
        <v>0</v>
      </c>
      <c r="M246" s="726">
        <v>0</v>
      </c>
      <c r="N246" s="725">
        <v>4</v>
      </c>
      <c r="O246" s="808">
        <v>3.5</v>
      </c>
      <c r="P246" s="726"/>
      <c r="Q246" s="741"/>
      <c r="R246" s="725"/>
      <c r="S246" s="741">
        <v>0</v>
      </c>
      <c r="T246" s="808"/>
      <c r="U246" s="764">
        <v>0</v>
      </c>
    </row>
    <row r="247" spans="1:21" ht="14.4" customHeight="1" x14ac:dyDescent="0.3">
      <c r="A247" s="724">
        <v>25</v>
      </c>
      <c r="B247" s="725" t="s">
        <v>1114</v>
      </c>
      <c r="C247" s="725" t="s">
        <v>1224</v>
      </c>
      <c r="D247" s="806" t="s">
        <v>1628</v>
      </c>
      <c r="E247" s="807" t="s">
        <v>1239</v>
      </c>
      <c r="F247" s="725" t="s">
        <v>1221</v>
      </c>
      <c r="G247" s="725" t="s">
        <v>1364</v>
      </c>
      <c r="H247" s="725" t="s">
        <v>542</v>
      </c>
      <c r="I247" s="725" t="s">
        <v>1596</v>
      </c>
      <c r="J247" s="725" t="s">
        <v>1245</v>
      </c>
      <c r="K247" s="725"/>
      <c r="L247" s="726">
        <v>0</v>
      </c>
      <c r="M247" s="726">
        <v>0</v>
      </c>
      <c r="N247" s="725">
        <v>1</v>
      </c>
      <c r="O247" s="808">
        <v>1</v>
      </c>
      <c r="P247" s="726"/>
      <c r="Q247" s="741"/>
      <c r="R247" s="725"/>
      <c r="S247" s="741">
        <v>0</v>
      </c>
      <c r="T247" s="808"/>
      <c r="U247" s="764">
        <v>0</v>
      </c>
    </row>
    <row r="248" spans="1:21" ht="14.4" customHeight="1" x14ac:dyDescent="0.3">
      <c r="A248" s="724">
        <v>25</v>
      </c>
      <c r="B248" s="725" t="s">
        <v>1114</v>
      </c>
      <c r="C248" s="725" t="s">
        <v>1224</v>
      </c>
      <c r="D248" s="806" t="s">
        <v>1628</v>
      </c>
      <c r="E248" s="807" t="s">
        <v>1235</v>
      </c>
      <c r="F248" s="725" t="s">
        <v>1220</v>
      </c>
      <c r="G248" s="725" t="s">
        <v>1269</v>
      </c>
      <c r="H248" s="725" t="s">
        <v>896</v>
      </c>
      <c r="I248" s="725" t="s">
        <v>1015</v>
      </c>
      <c r="J248" s="725" t="s">
        <v>1108</v>
      </c>
      <c r="K248" s="725" t="s">
        <v>1174</v>
      </c>
      <c r="L248" s="726">
        <v>154.36000000000001</v>
      </c>
      <c r="M248" s="726">
        <v>3859.0000000000014</v>
      </c>
      <c r="N248" s="725">
        <v>25</v>
      </c>
      <c r="O248" s="808">
        <v>23</v>
      </c>
      <c r="P248" s="726">
        <v>1080.52</v>
      </c>
      <c r="Q248" s="741">
        <v>0.27999999999999992</v>
      </c>
      <c r="R248" s="725">
        <v>7</v>
      </c>
      <c r="S248" s="741">
        <v>0.28000000000000003</v>
      </c>
      <c r="T248" s="808">
        <v>6.5</v>
      </c>
      <c r="U248" s="764">
        <v>0.28260869565217389</v>
      </c>
    </row>
    <row r="249" spans="1:21" ht="14.4" customHeight="1" x14ac:dyDescent="0.3">
      <c r="A249" s="724">
        <v>25</v>
      </c>
      <c r="B249" s="725" t="s">
        <v>1114</v>
      </c>
      <c r="C249" s="725" t="s">
        <v>1224</v>
      </c>
      <c r="D249" s="806" t="s">
        <v>1628</v>
      </c>
      <c r="E249" s="807" t="s">
        <v>1235</v>
      </c>
      <c r="F249" s="725" t="s">
        <v>1220</v>
      </c>
      <c r="G249" s="725" t="s">
        <v>1276</v>
      </c>
      <c r="H249" s="725" t="s">
        <v>542</v>
      </c>
      <c r="I249" s="725" t="s">
        <v>1011</v>
      </c>
      <c r="J249" s="725" t="s">
        <v>1012</v>
      </c>
      <c r="K249" s="725" t="s">
        <v>1288</v>
      </c>
      <c r="L249" s="726">
        <v>78.33</v>
      </c>
      <c r="M249" s="726">
        <v>156.66</v>
      </c>
      <c r="N249" s="725">
        <v>2</v>
      </c>
      <c r="O249" s="808">
        <v>0.5</v>
      </c>
      <c r="P249" s="726">
        <v>156.66</v>
      </c>
      <c r="Q249" s="741">
        <v>1</v>
      </c>
      <c r="R249" s="725">
        <v>2</v>
      </c>
      <c r="S249" s="741">
        <v>1</v>
      </c>
      <c r="T249" s="808">
        <v>0.5</v>
      </c>
      <c r="U249" s="764">
        <v>1</v>
      </c>
    </row>
    <row r="250" spans="1:21" ht="14.4" customHeight="1" x14ac:dyDescent="0.3">
      <c r="A250" s="724">
        <v>25</v>
      </c>
      <c r="B250" s="725" t="s">
        <v>1114</v>
      </c>
      <c r="C250" s="725" t="s">
        <v>1224</v>
      </c>
      <c r="D250" s="806" t="s">
        <v>1628</v>
      </c>
      <c r="E250" s="807" t="s">
        <v>1235</v>
      </c>
      <c r="F250" s="725" t="s">
        <v>1220</v>
      </c>
      <c r="G250" s="725" t="s">
        <v>1378</v>
      </c>
      <c r="H250" s="725" t="s">
        <v>542</v>
      </c>
      <c r="I250" s="725" t="s">
        <v>1597</v>
      </c>
      <c r="J250" s="725" t="s">
        <v>1380</v>
      </c>
      <c r="K250" s="725" t="s">
        <v>1598</v>
      </c>
      <c r="L250" s="726">
        <v>477.5</v>
      </c>
      <c r="M250" s="726">
        <v>477.5</v>
      </c>
      <c r="N250" s="725">
        <v>1</v>
      </c>
      <c r="O250" s="808">
        <v>1</v>
      </c>
      <c r="P250" s="726"/>
      <c r="Q250" s="741">
        <v>0</v>
      </c>
      <c r="R250" s="725"/>
      <c r="S250" s="741">
        <v>0</v>
      </c>
      <c r="T250" s="808"/>
      <c r="U250" s="764">
        <v>0</v>
      </c>
    </row>
    <row r="251" spans="1:21" ht="14.4" customHeight="1" x14ac:dyDescent="0.3">
      <c r="A251" s="724">
        <v>25</v>
      </c>
      <c r="B251" s="725" t="s">
        <v>1114</v>
      </c>
      <c r="C251" s="725" t="s">
        <v>1224</v>
      </c>
      <c r="D251" s="806" t="s">
        <v>1628</v>
      </c>
      <c r="E251" s="807" t="s">
        <v>1235</v>
      </c>
      <c r="F251" s="725" t="s">
        <v>1220</v>
      </c>
      <c r="G251" s="725" t="s">
        <v>1272</v>
      </c>
      <c r="H251" s="725" t="s">
        <v>542</v>
      </c>
      <c r="I251" s="725" t="s">
        <v>1273</v>
      </c>
      <c r="J251" s="725" t="s">
        <v>1274</v>
      </c>
      <c r="K251" s="725" t="s">
        <v>1275</v>
      </c>
      <c r="L251" s="726">
        <v>132.97999999999999</v>
      </c>
      <c r="M251" s="726">
        <v>132.97999999999999</v>
      </c>
      <c r="N251" s="725">
        <v>1</v>
      </c>
      <c r="O251" s="808">
        <v>1</v>
      </c>
      <c r="P251" s="726">
        <v>132.97999999999999</v>
      </c>
      <c r="Q251" s="741">
        <v>1</v>
      </c>
      <c r="R251" s="725">
        <v>1</v>
      </c>
      <c r="S251" s="741">
        <v>1</v>
      </c>
      <c r="T251" s="808">
        <v>1</v>
      </c>
      <c r="U251" s="764">
        <v>1</v>
      </c>
    </row>
    <row r="252" spans="1:21" ht="14.4" customHeight="1" x14ac:dyDescent="0.3">
      <c r="A252" s="724">
        <v>25</v>
      </c>
      <c r="B252" s="725" t="s">
        <v>1114</v>
      </c>
      <c r="C252" s="725" t="s">
        <v>1224</v>
      </c>
      <c r="D252" s="806" t="s">
        <v>1628</v>
      </c>
      <c r="E252" s="807" t="s">
        <v>1235</v>
      </c>
      <c r="F252" s="725" t="s">
        <v>1220</v>
      </c>
      <c r="G252" s="725" t="s">
        <v>1272</v>
      </c>
      <c r="H252" s="725" t="s">
        <v>542</v>
      </c>
      <c r="I252" s="725" t="s">
        <v>1279</v>
      </c>
      <c r="J252" s="725" t="s">
        <v>1274</v>
      </c>
      <c r="K252" s="725" t="s">
        <v>1275</v>
      </c>
      <c r="L252" s="726">
        <v>132.97999999999999</v>
      </c>
      <c r="M252" s="726">
        <v>531.91999999999996</v>
      </c>
      <c r="N252" s="725">
        <v>4</v>
      </c>
      <c r="O252" s="808">
        <v>1.5</v>
      </c>
      <c r="P252" s="726">
        <v>531.91999999999996</v>
      </c>
      <c r="Q252" s="741">
        <v>1</v>
      </c>
      <c r="R252" s="725">
        <v>4</v>
      </c>
      <c r="S252" s="741">
        <v>1</v>
      </c>
      <c r="T252" s="808">
        <v>1.5</v>
      </c>
      <c r="U252" s="764">
        <v>1</v>
      </c>
    </row>
    <row r="253" spans="1:21" ht="14.4" customHeight="1" x14ac:dyDescent="0.3">
      <c r="A253" s="724">
        <v>25</v>
      </c>
      <c r="B253" s="725" t="s">
        <v>1114</v>
      </c>
      <c r="C253" s="725" t="s">
        <v>1224</v>
      </c>
      <c r="D253" s="806" t="s">
        <v>1628</v>
      </c>
      <c r="E253" s="807" t="s">
        <v>1235</v>
      </c>
      <c r="F253" s="725" t="s">
        <v>1220</v>
      </c>
      <c r="G253" s="725" t="s">
        <v>1405</v>
      </c>
      <c r="H253" s="725" t="s">
        <v>896</v>
      </c>
      <c r="I253" s="725" t="s">
        <v>1406</v>
      </c>
      <c r="J253" s="725" t="s">
        <v>1407</v>
      </c>
      <c r="K253" s="725" t="s">
        <v>1408</v>
      </c>
      <c r="L253" s="726">
        <v>141.25</v>
      </c>
      <c r="M253" s="726">
        <v>423.75</v>
      </c>
      <c r="N253" s="725">
        <v>3</v>
      </c>
      <c r="O253" s="808">
        <v>3</v>
      </c>
      <c r="P253" s="726">
        <v>282.5</v>
      </c>
      <c r="Q253" s="741">
        <v>0.66666666666666663</v>
      </c>
      <c r="R253" s="725">
        <v>2</v>
      </c>
      <c r="S253" s="741">
        <v>0.66666666666666663</v>
      </c>
      <c r="T253" s="808">
        <v>2</v>
      </c>
      <c r="U253" s="764">
        <v>0.66666666666666663</v>
      </c>
    </row>
    <row r="254" spans="1:21" ht="14.4" customHeight="1" x14ac:dyDescent="0.3">
      <c r="A254" s="724">
        <v>25</v>
      </c>
      <c r="B254" s="725" t="s">
        <v>1114</v>
      </c>
      <c r="C254" s="725" t="s">
        <v>1224</v>
      </c>
      <c r="D254" s="806" t="s">
        <v>1628</v>
      </c>
      <c r="E254" s="807" t="s">
        <v>1235</v>
      </c>
      <c r="F254" s="725" t="s">
        <v>1220</v>
      </c>
      <c r="G254" s="725" t="s">
        <v>1289</v>
      </c>
      <c r="H254" s="725" t="s">
        <v>896</v>
      </c>
      <c r="I254" s="725" t="s">
        <v>1313</v>
      </c>
      <c r="J254" s="725" t="s">
        <v>841</v>
      </c>
      <c r="K254" s="725" t="s">
        <v>1314</v>
      </c>
      <c r="L254" s="726">
        <v>24.22</v>
      </c>
      <c r="M254" s="726">
        <v>48.44</v>
      </c>
      <c r="N254" s="725">
        <v>2</v>
      </c>
      <c r="O254" s="808">
        <v>2</v>
      </c>
      <c r="P254" s="726">
        <v>24.22</v>
      </c>
      <c r="Q254" s="741">
        <v>0.5</v>
      </c>
      <c r="R254" s="725">
        <v>1</v>
      </c>
      <c r="S254" s="741">
        <v>0.5</v>
      </c>
      <c r="T254" s="808">
        <v>1</v>
      </c>
      <c r="U254" s="764">
        <v>0.5</v>
      </c>
    </row>
    <row r="255" spans="1:21" ht="14.4" customHeight="1" x14ac:dyDescent="0.3">
      <c r="A255" s="724">
        <v>25</v>
      </c>
      <c r="B255" s="725" t="s">
        <v>1114</v>
      </c>
      <c r="C255" s="725" t="s">
        <v>1224</v>
      </c>
      <c r="D255" s="806" t="s">
        <v>1628</v>
      </c>
      <c r="E255" s="807" t="s">
        <v>1235</v>
      </c>
      <c r="F255" s="725" t="s">
        <v>1220</v>
      </c>
      <c r="G255" s="725" t="s">
        <v>1289</v>
      </c>
      <c r="H255" s="725" t="s">
        <v>896</v>
      </c>
      <c r="I255" s="725" t="s">
        <v>1290</v>
      </c>
      <c r="J255" s="725" t="s">
        <v>841</v>
      </c>
      <c r="K255" s="725" t="s">
        <v>1291</v>
      </c>
      <c r="L255" s="726">
        <v>48.42</v>
      </c>
      <c r="M255" s="726">
        <v>242.10000000000002</v>
      </c>
      <c r="N255" s="725">
        <v>5</v>
      </c>
      <c r="O255" s="808">
        <v>4.5</v>
      </c>
      <c r="P255" s="726">
        <v>193.68</v>
      </c>
      <c r="Q255" s="741">
        <v>0.79999999999999993</v>
      </c>
      <c r="R255" s="725">
        <v>4</v>
      </c>
      <c r="S255" s="741">
        <v>0.8</v>
      </c>
      <c r="T255" s="808">
        <v>3.5</v>
      </c>
      <c r="U255" s="764">
        <v>0.77777777777777779</v>
      </c>
    </row>
    <row r="256" spans="1:21" ht="14.4" customHeight="1" x14ac:dyDescent="0.3">
      <c r="A256" s="724">
        <v>25</v>
      </c>
      <c r="B256" s="725" t="s">
        <v>1114</v>
      </c>
      <c r="C256" s="725" t="s">
        <v>1224</v>
      </c>
      <c r="D256" s="806" t="s">
        <v>1628</v>
      </c>
      <c r="E256" s="807" t="s">
        <v>1235</v>
      </c>
      <c r="F256" s="725" t="s">
        <v>1220</v>
      </c>
      <c r="G256" s="725" t="s">
        <v>1289</v>
      </c>
      <c r="H256" s="725" t="s">
        <v>542</v>
      </c>
      <c r="I256" s="725" t="s">
        <v>840</v>
      </c>
      <c r="J256" s="725" t="s">
        <v>841</v>
      </c>
      <c r="K256" s="725" t="s">
        <v>1298</v>
      </c>
      <c r="L256" s="726">
        <v>48.42</v>
      </c>
      <c r="M256" s="726">
        <v>290.52</v>
      </c>
      <c r="N256" s="725">
        <v>6</v>
      </c>
      <c r="O256" s="808">
        <v>5</v>
      </c>
      <c r="P256" s="726">
        <v>96.84</v>
      </c>
      <c r="Q256" s="741">
        <v>0.33333333333333337</v>
      </c>
      <c r="R256" s="725">
        <v>2</v>
      </c>
      <c r="S256" s="741">
        <v>0.33333333333333331</v>
      </c>
      <c r="T256" s="808">
        <v>2</v>
      </c>
      <c r="U256" s="764">
        <v>0.4</v>
      </c>
    </row>
    <row r="257" spans="1:21" ht="14.4" customHeight="1" x14ac:dyDescent="0.3">
      <c r="A257" s="724">
        <v>25</v>
      </c>
      <c r="B257" s="725" t="s">
        <v>1114</v>
      </c>
      <c r="C257" s="725" t="s">
        <v>1224</v>
      </c>
      <c r="D257" s="806" t="s">
        <v>1628</v>
      </c>
      <c r="E257" s="807" t="s">
        <v>1235</v>
      </c>
      <c r="F257" s="725" t="s">
        <v>1220</v>
      </c>
      <c r="G257" s="725" t="s">
        <v>1289</v>
      </c>
      <c r="H257" s="725" t="s">
        <v>542</v>
      </c>
      <c r="I257" s="725" t="s">
        <v>1315</v>
      </c>
      <c r="J257" s="725" t="s">
        <v>841</v>
      </c>
      <c r="K257" s="725" t="s">
        <v>1316</v>
      </c>
      <c r="L257" s="726">
        <v>24.22</v>
      </c>
      <c r="M257" s="726">
        <v>72.66</v>
      </c>
      <c r="N257" s="725">
        <v>3</v>
      </c>
      <c r="O257" s="808">
        <v>2.5</v>
      </c>
      <c r="P257" s="726"/>
      <c r="Q257" s="741">
        <v>0</v>
      </c>
      <c r="R257" s="725"/>
      <c r="S257" s="741">
        <v>0</v>
      </c>
      <c r="T257" s="808"/>
      <c r="U257" s="764">
        <v>0</v>
      </c>
    </row>
    <row r="258" spans="1:21" ht="14.4" customHeight="1" x14ac:dyDescent="0.3">
      <c r="A258" s="724">
        <v>25</v>
      </c>
      <c r="B258" s="725" t="s">
        <v>1114</v>
      </c>
      <c r="C258" s="725" t="s">
        <v>1224</v>
      </c>
      <c r="D258" s="806" t="s">
        <v>1628</v>
      </c>
      <c r="E258" s="807" t="s">
        <v>1235</v>
      </c>
      <c r="F258" s="725" t="s">
        <v>1220</v>
      </c>
      <c r="G258" s="725" t="s">
        <v>1302</v>
      </c>
      <c r="H258" s="725" t="s">
        <v>896</v>
      </c>
      <c r="I258" s="725" t="s">
        <v>910</v>
      </c>
      <c r="J258" s="725" t="s">
        <v>1192</v>
      </c>
      <c r="K258" s="725" t="s">
        <v>1193</v>
      </c>
      <c r="L258" s="726">
        <v>0</v>
      </c>
      <c r="M258" s="726">
        <v>0</v>
      </c>
      <c r="N258" s="725">
        <v>3</v>
      </c>
      <c r="O258" s="808">
        <v>3</v>
      </c>
      <c r="P258" s="726">
        <v>0</v>
      </c>
      <c r="Q258" s="741"/>
      <c r="R258" s="725">
        <v>1</v>
      </c>
      <c r="S258" s="741">
        <v>0.33333333333333331</v>
      </c>
      <c r="T258" s="808">
        <v>1</v>
      </c>
      <c r="U258" s="764">
        <v>0.33333333333333331</v>
      </c>
    </row>
    <row r="259" spans="1:21" ht="14.4" customHeight="1" x14ac:dyDescent="0.3">
      <c r="A259" s="724">
        <v>25</v>
      </c>
      <c r="B259" s="725" t="s">
        <v>1114</v>
      </c>
      <c r="C259" s="725" t="s">
        <v>1224</v>
      </c>
      <c r="D259" s="806" t="s">
        <v>1628</v>
      </c>
      <c r="E259" s="807" t="s">
        <v>1257</v>
      </c>
      <c r="F259" s="725" t="s">
        <v>1220</v>
      </c>
      <c r="G259" s="725" t="s">
        <v>1269</v>
      </c>
      <c r="H259" s="725" t="s">
        <v>896</v>
      </c>
      <c r="I259" s="725" t="s">
        <v>1015</v>
      </c>
      <c r="J259" s="725" t="s">
        <v>1108</v>
      </c>
      <c r="K259" s="725" t="s">
        <v>1174</v>
      </c>
      <c r="L259" s="726">
        <v>154.36000000000001</v>
      </c>
      <c r="M259" s="726">
        <v>3704.6400000000012</v>
      </c>
      <c r="N259" s="725">
        <v>24</v>
      </c>
      <c r="O259" s="808">
        <v>21.5</v>
      </c>
      <c r="P259" s="726">
        <v>1543.6000000000001</v>
      </c>
      <c r="Q259" s="741">
        <v>0.41666666666666657</v>
      </c>
      <c r="R259" s="725">
        <v>10</v>
      </c>
      <c r="S259" s="741">
        <v>0.41666666666666669</v>
      </c>
      <c r="T259" s="808">
        <v>8</v>
      </c>
      <c r="U259" s="764">
        <v>0.37209302325581395</v>
      </c>
    </row>
    <row r="260" spans="1:21" ht="14.4" customHeight="1" x14ac:dyDescent="0.3">
      <c r="A260" s="724">
        <v>25</v>
      </c>
      <c r="B260" s="725" t="s">
        <v>1114</v>
      </c>
      <c r="C260" s="725" t="s">
        <v>1224</v>
      </c>
      <c r="D260" s="806" t="s">
        <v>1628</v>
      </c>
      <c r="E260" s="807" t="s">
        <v>1257</v>
      </c>
      <c r="F260" s="725" t="s">
        <v>1220</v>
      </c>
      <c r="G260" s="725" t="s">
        <v>1453</v>
      </c>
      <c r="H260" s="725" t="s">
        <v>542</v>
      </c>
      <c r="I260" s="725" t="s">
        <v>806</v>
      </c>
      <c r="J260" s="725" t="s">
        <v>1599</v>
      </c>
      <c r="K260" s="725" t="s">
        <v>1600</v>
      </c>
      <c r="L260" s="726">
        <v>34.57</v>
      </c>
      <c r="M260" s="726">
        <v>34.57</v>
      </c>
      <c r="N260" s="725">
        <v>1</v>
      </c>
      <c r="O260" s="808">
        <v>1</v>
      </c>
      <c r="P260" s="726">
        <v>34.57</v>
      </c>
      <c r="Q260" s="741">
        <v>1</v>
      </c>
      <c r="R260" s="725">
        <v>1</v>
      </c>
      <c r="S260" s="741">
        <v>1</v>
      </c>
      <c r="T260" s="808">
        <v>1</v>
      </c>
      <c r="U260" s="764">
        <v>1</v>
      </c>
    </row>
    <row r="261" spans="1:21" ht="14.4" customHeight="1" x14ac:dyDescent="0.3">
      <c r="A261" s="724">
        <v>25</v>
      </c>
      <c r="B261" s="725" t="s">
        <v>1114</v>
      </c>
      <c r="C261" s="725" t="s">
        <v>1224</v>
      </c>
      <c r="D261" s="806" t="s">
        <v>1628</v>
      </c>
      <c r="E261" s="807" t="s">
        <v>1257</v>
      </c>
      <c r="F261" s="725" t="s">
        <v>1220</v>
      </c>
      <c r="G261" s="725" t="s">
        <v>1378</v>
      </c>
      <c r="H261" s="725" t="s">
        <v>542</v>
      </c>
      <c r="I261" s="725" t="s">
        <v>1488</v>
      </c>
      <c r="J261" s="725" t="s">
        <v>1380</v>
      </c>
      <c r="K261" s="725" t="s">
        <v>1489</v>
      </c>
      <c r="L261" s="726">
        <v>0</v>
      </c>
      <c r="M261" s="726">
        <v>0</v>
      </c>
      <c r="N261" s="725">
        <v>1</v>
      </c>
      <c r="O261" s="808">
        <v>1</v>
      </c>
      <c r="P261" s="726">
        <v>0</v>
      </c>
      <c r="Q261" s="741"/>
      <c r="R261" s="725">
        <v>1</v>
      </c>
      <c r="S261" s="741">
        <v>1</v>
      </c>
      <c r="T261" s="808">
        <v>1</v>
      </c>
      <c r="U261" s="764">
        <v>1</v>
      </c>
    </row>
    <row r="262" spans="1:21" ht="14.4" customHeight="1" x14ac:dyDescent="0.3">
      <c r="A262" s="724">
        <v>25</v>
      </c>
      <c r="B262" s="725" t="s">
        <v>1114</v>
      </c>
      <c r="C262" s="725" t="s">
        <v>1224</v>
      </c>
      <c r="D262" s="806" t="s">
        <v>1628</v>
      </c>
      <c r="E262" s="807" t="s">
        <v>1257</v>
      </c>
      <c r="F262" s="725" t="s">
        <v>1220</v>
      </c>
      <c r="G262" s="725" t="s">
        <v>1296</v>
      </c>
      <c r="H262" s="725" t="s">
        <v>542</v>
      </c>
      <c r="I262" s="725" t="s">
        <v>1427</v>
      </c>
      <c r="J262" s="725" t="s">
        <v>1428</v>
      </c>
      <c r="K262" s="725" t="s">
        <v>1429</v>
      </c>
      <c r="L262" s="726">
        <v>89.91</v>
      </c>
      <c r="M262" s="726">
        <v>89.91</v>
      </c>
      <c r="N262" s="725">
        <v>1</v>
      </c>
      <c r="O262" s="808">
        <v>1</v>
      </c>
      <c r="P262" s="726">
        <v>89.91</v>
      </c>
      <c r="Q262" s="741">
        <v>1</v>
      </c>
      <c r="R262" s="725">
        <v>1</v>
      </c>
      <c r="S262" s="741">
        <v>1</v>
      </c>
      <c r="T262" s="808">
        <v>1</v>
      </c>
      <c r="U262" s="764">
        <v>1</v>
      </c>
    </row>
    <row r="263" spans="1:21" ht="14.4" customHeight="1" x14ac:dyDescent="0.3">
      <c r="A263" s="724">
        <v>25</v>
      </c>
      <c r="B263" s="725" t="s">
        <v>1114</v>
      </c>
      <c r="C263" s="725" t="s">
        <v>1224</v>
      </c>
      <c r="D263" s="806" t="s">
        <v>1628</v>
      </c>
      <c r="E263" s="807" t="s">
        <v>1257</v>
      </c>
      <c r="F263" s="725" t="s">
        <v>1220</v>
      </c>
      <c r="G263" s="725" t="s">
        <v>1344</v>
      </c>
      <c r="H263" s="725" t="s">
        <v>542</v>
      </c>
      <c r="I263" s="725" t="s">
        <v>1345</v>
      </c>
      <c r="J263" s="725" t="s">
        <v>1346</v>
      </c>
      <c r="K263" s="725" t="s">
        <v>1347</v>
      </c>
      <c r="L263" s="726">
        <v>26.9</v>
      </c>
      <c r="M263" s="726">
        <v>215.20000000000002</v>
      </c>
      <c r="N263" s="725">
        <v>8</v>
      </c>
      <c r="O263" s="808">
        <v>4.5</v>
      </c>
      <c r="P263" s="726">
        <v>188.3</v>
      </c>
      <c r="Q263" s="741">
        <v>0.875</v>
      </c>
      <c r="R263" s="725">
        <v>7</v>
      </c>
      <c r="S263" s="741">
        <v>0.875</v>
      </c>
      <c r="T263" s="808">
        <v>4</v>
      </c>
      <c r="U263" s="764">
        <v>0.88888888888888884</v>
      </c>
    </row>
    <row r="264" spans="1:21" ht="14.4" customHeight="1" x14ac:dyDescent="0.3">
      <c r="A264" s="724">
        <v>25</v>
      </c>
      <c r="B264" s="725" t="s">
        <v>1114</v>
      </c>
      <c r="C264" s="725" t="s">
        <v>1224</v>
      </c>
      <c r="D264" s="806" t="s">
        <v>1628</v>
      </c>
      <c r="E264" s="807" t="s">
        <v>1257</v>
      </c>
      <c r="F264" s="725" t="s">
        <v>1220</v>
      </c>
      <c r="G264" s="725" t="s">
        <v>1344</v>
      </c>
      <c r="H264" s="725" t="s">
        <v>542</v>
      </c>
      <c r="I264" s="725" t="s">
        <v>1566</v>
      </c>
      <c r="J264" s="725" t="s">
        <v>1564</v>
      </c>
      <c r="K264" s="725" t="s">
        <v>1567</v>
      </c>
      <c r="L264" s="726">
        <v>38.08</v>
      </c>
      <c r="M264" s="726">
        <v>266.55999999999995</v>
      </c>
      <c r="N264" s="725">
        <v>7</v>
      </c>
      <c r="O264" s="808">
        <v>3.5</v>
      </c>
      <c r="P264" s="726">
        <v>228.47999999999996</v>
      </c>
      <c r="Q264" s="741">
        <v>0.85714285714285721</v>
      </c>
      <c r="R264" s="725">
        <v>6</v>
      </c>
      <c r="S264" s="741">
        <v>0.8571428571428571</v>
      </c>
      <c r="T264" s="808">
        <v>3</v>
      </c>
      <c r="U264" s="764">
        <v>0.8571428571428571</v>
      </c>
    </row>
    <row r="265" spans="1:21" ht="14.4" customHeight="1" x14ac:dyDescent="0.3">
      <c r="A265" s="724">
        <v>25</v>
      </c>
      <c r="B265" s="725" t="s">
        <v>1114</v>
      </c>
      <c r="C265" s="725" t="s">
        <v>1224</v>
      </c>
      <c r="D265" s="806" t="s">
        <v>1628</v>
      </c>
      <c r="E265" s="807" t="s">
        <v>1257</v>
      </c>
      <c r="F265" s="725" t="s">
        <v>1220</v>
      </c>
      <c r="G265" s="725" t="s">
        <v>1272</v>
      </c>
      <c r="H265" s="725" t="s">
        <v>542</v>
      </c>
      <c r="I265" s="725" t="s">
        <v>1273</v>
      </c>
      <c r="J265" s="725" t="s">
        <v>1274</v>
      </c>
      <c r="K265" s="725" t="s">
        <v>1275</v>
      </c>
      <c r="L265" s="726">
        <v>132.97999999999999</v>
      </c>
      <c r="M265" s="726">
        <v>531.91999999999996</v>
      </c>
      <c r="N265" s="725">
        <v>4</v>
      </c>
      <c r="O265" s="808">
        <v>4</v>
      </c>
      <c r="P265" s="726">
        <v>132.97999999999999</v>
      </c>
      <c r="Q265" s="741">
        <v>0.25</v>
      </c>
      <c r="R265" s="725">
        <v>1</v>
      </c>
      <c r="S265" s="741">
        <v>0.25</v>
      </c>
      <c r="T265" s="808">
        <v>1</v>
      </c>
      <c r="U265" s="764">
        <v>0.25</v>
      </c>
    </row>
    <row r="266" spans="1:21" ht="14.4" customHeight="1" x14ac:dyDescent="0.3">
      <c r="A266" s="724">
        <v>25</v>
      </c>
      <c r="B266" s="725" t="s">
        <v>1114</v>
      </c>
      <c r="C266" s="725" t="s">
        <v>1224</v>
      </c>
      <c r="D266" s="806" t="s">
        <v>1628</v>
      </c>
      <c r="E266" s="807" t="s">
        <v>1257</v>
      </c>
      <c r="F266" s="725" t="s">
        <v>1220</v>
      </c>
      <c r="G266" s="725" t="s">
        <v>1289</v>
      </c>
      <c r="H266" s="725" t="s">
        <v>896</v>
      </c>
      <c r="I266" s="725" t="s">
        <v>1290</v>
      </c>
      <c r="J266" s="725" t="s">
        <v>841</v>
      </c>
      <c r="K266" s="725" t="s">
        <v>1291</v>
      </c>
      <c r="L266" s="726">
        <v>48.42</v>
      </c>
      <c r="M266" s="726">
        <v>48.42</v>
      </c>
      <c r="N266" s="725">
        <v>1</v>
      </c>
      <c r="O266" s="808">
        <v>0.5</v>
      </c>
      <c r="P266" s="726"/>
      <c r="Q266" s="741">
        <v>0</v>
      </c>
      <c r="R266" s="725"/>
      <c r="S266" s="741">
        <v>0</v>
      </c>
      <c r="T266" s="808"/>
      <c r="U266" s="764">
        <v>0</v>
      </c>
    </row>
    <row r="267" spans="1:21" ht="14.4" customHeight="1" x14ac:dyDescent="0.3">
      <c r="A267" s="724">
        <v>25</v>
      </c>
      <c r="B267" s="725" t="s">
        <v>1114</v>
      </c>
      <c r="C267" s="725" t="s">
        <v>1224</v>
      </c>
      <c r="D267" s="806" t="s">
        <v>1628</v>
      </c>
      <c r="E267" s="807" t="s">
        <v>1257</v>
      </c>
      <c r="F267" s="725" t="s">
        <v>1220</v>
      </c>
      <c r="G267" s="725" t="s">
        <v>1289</v>
      </c>
      <c r="H267" s="725" t="s">
        <v>542</v>
      </c>
      <c r="I267" s="725" t="s">
        <v>840</v>
      </c>
      <c r="J267" s="725" t="s">
        <v>841</v>
      </c>
      <c r="K267" s="725" t="s">
        <v>1298</v>
      </c>
      <c r="L267" s="726">
        <v>48.42</v>
      </c>
      <c r="M267" s="726">
        <v>242.10000000000002</v>
      </c>
      <c r="N267" s="725">
        <v>5</v>
      </c>
      <c r="O267" s="808">
        <v>3.5</v>
      </c>
      <c r="P267" s="726">
        <v>193.68</v>
      </c>
      <c r="Q267" s="741">
        <v>0.79999999999999993</v>
      </c>
      <c r="R267" s="725">
        <v>4</v>
      </c>
      <c r="S267" s="741">
        <v>0.8</v>
      </c>
      <c r="T267" s="808">
        <v>2.5</v>
      </c>
      <c r="U267" s="764">
        <v>0.7142857142857143</v>
      </c>
    </row>
    <row r="268" spans="1:21" ht="14.4" customHeight="1" x14ac:dyDescent="0.3">
      <c r="A268" s="724">
        <v>25</v>
      </c>
      <c r="B268" s="725" t="s">
        <v>1114</v>
      </c>
      <c r="C268" s="725" t="s">
        <v>1224</v>
      </c>
      <c r="D268" s="806" t="s">
        <v>1628</v>
      </c>
      <c r="E268" s="807" t="s">
        <v>1257</v>
      </c>
      <c r="F268" s="725" t="s">
        <v>1220</v>
      </c>
      <c r="G268" s="725" t="s">
        <v>1302</v>
      </c>
      <c r="H268" s="725" t="s">
        <v>896</v>
      </c>
      <c r="I268" s="725" t="s">
        <v>910</v>
      </c>
      <c r="J268" s="725" t="s">
        <v>1192</v>
      </c>
      <c r="K268" s="725" t="s">
        <v>1193</v>
      </c>
      <c r="L268" s="726">
        <v>0</v>
      </c>
      <c r="M268" s="726">
        <v>0</v>
      </c>
      <c r="N268" s="725">
        <v>2</v>
      </c>
      <c r="O268" s="808">
        <v>0.5</v>
      </c>
      <c r="P268" s="726">
        <v>0</v>
      </c>
      <c r="Q268" s="741"/>
      <c r="R268" s="725">
        <v>2</v>
      </c>
      <c r="S268" s="741">
        <v>1</v>
      </c>
      <c r="T268" s="808">
        <v>0.5</v>
      </c>
      <c r="U268" s="764">
        <v>1</v>
      </c>
    </row>
    <row r="269" spans="1:21" ht="14.4" customHeight="1" x14ac:dyDescent="0.3">
      <c r="A269" s="724">
        <v>25</v>
      </c>
      <c r="B269" s="725" t="s">
        <v>1114</v>
      </c>
      <c r="C269" s="725" t="s">
        <v>1224</v>
      </c>
      <c r="D269" s="806" t="s">
        <v>1628</v>
      </c>
      <c r="E269" s="807" t="s">
        <v>1257</v>
      </c>
      <c r="F269" s="725" t="s">
        <v>1220</v>
      </c>
      <c r="G269" s="725" t="s">
        <v>1270</v>
      </c>
      <c r="H269" s="725" t="s">
        <v>542</v>
      </c>
      <c r="I269" s="725" t="s">
        <v>982</v>
      </c>
      <c r="J269" s="725" t="s">
        <v>983</v>
      </c>
      <c r="K269" s="725" t="s">
        <v>1271</v>
      </c>
      <c r="L269" s="726">
        <v>42.54</v>
      </c>
      <c r="M269" s="726">
        <v>85.08</v>
      </c>
      <c r="N269" s="725">
        <v>2</v>
      </c>
      <c r="O269" s="808">
        <v>1</v>
      </c>
      <c r="P269" s="726"/>
      <c r="Q269" s="741">
        <v>0</v>
      </c>
      <c r="R269" s="725"/>
      <c r="S269" s="741">
        <v>0</v>
      </c>
      <c r="T269" s="808"/>
      <c r="U269" s="764">
        <v>0</v>
      </c>
    </row>
    <row r="270" spans="1:21" ht="14.4" customHeight="1" x14ac:dyDescent="0.3">
      <c r="A270" s="724">
        <v>25</v>
      </c>
      <c r="B270" s="725" t="s">
        <v>1114</v>
      </c>
      <c r="C270" s="725" t="s">
        <v>1224</v>
      </c>
      <c r="D270" s="806" t="s">
        <v>1628</v>
      </c>
      <c r="E270" s="807" t="s">
        <v>1237</v>
      </c>
      <c r="F270" s="725" t="s">
        <v>1220</v>
      </c>
      <c r="G270" s="725" t="s">
        <v>1269</v>
      </c>
      <c r="H270" s="725" t="s">
        <v>896</v>
      </c>
      <c r="I270" s="725" t="s">
        <v>1015</v>
      </c>
      <c r="J270" s="725" t="s">
        <v>1108</v>
      </c>
      <c r="K270" s="725" t="s">
        <v>1174</v>
      </c>
      <c r="L270" s="726">
        <v>154.36000000000001</v>
      </c>
      <c r="M270" s="726">
        <v>2624.1200000000003</v>
      </c>
      <c r="N270" s="725">
        <v>17</v>
      </c>
      <c r="O270" s="808">
        <v>17</v>
      </c>
      <c r="P270" s="726">
        <v>1234.8800000000001</v>
      </c>
      <c r="Q270" s="741">
        <v>0.47058823529411764</v>
      </c>
      <c r="R270" s="725">
        <v>8</v>
      </c>
      <c r="S270" s="741">
        <v>0.47058823529411764</v>
      </c>
      <c r="T270" s="808">
        <v>8</v>
      </c>
      <c r="U270" s="764">
        <v>0.47058823529411764</v>
      </c>
    </row>
    <row r="271" spans="1:21" ht="14.4" customHeight="1" x14ac:dyDescent="0.3">
      <c r="A271" s="724">
        <v>25</v>
      </c>
      <c r="B271" s="725" t="s">
        <v>1114</v>
      </c>
      <c r="C271" s="725" t="s">
        <v>1224</v>
      </c>
      <c r="D271" s="806" t="s">
        <v>1628</v>
      </c>
      <c r="E271" s="807" t="s">
        <v>1237</v>
      </c>
      <c r="F271" s="725" t="s">
        <v>1220</v>
      </c>
      <c r="G271" s="725" t="s">
        <v>1330</v>
      </c>
      <c r="H271" s="725" t="s">
        <v>542</v>
      </c>
      <c r="I271" s="725" t="s">
        <v>1370</v>
      </c>
      <c r="J271" s="725" t="s">
        <v>1332</v>
      </c>
      <c r="K271" s="725" t="s">
        <v>1288</v>
      </c>
      <c r="L271" s="726">
        <v>170.52</v>
      </c>
      <c r="M271" s="726">
        <v>170.52</v>
      </c>
      <c r="N271" s="725">
        <v>1</v>
      </c>
      <c r="O271" s="808">
        <v>1</v>
      </c>
      <c r="P271" s="726"/>
      <c r="Q271" s="741">
        <v>0</v>
      </c>
      <c r="R271" s="725"/>
      <c r="S271" s="741">
        <v>0</v>
      </c>
      <c r="T271" s="808"/>
      <c r="U271" s="764">
        <v>0</v>
      </c>
    </row>
    <row r="272" spans="1:21" ht="14.4" customHeight="1" x14ac:dyDescent="0.3">
      <c r="A272" s="724">
        <v>25</v>
      </c>
      <c r="B272" s="725" t="s">
        <v>1114</v>
      </c>
      <c r="C272" s="725" t="s">
        <v>1224</v>
      </c>
      <c r="D272" s="806" t="s">
        <v>1628</v>
      </c>
      <c r="E272" s="807" t="s">
        <v>1237</v>
      </c>
      <c r="F272" s="725" t="s">
        <v>1220</v>
      </c>
      <c r="G272" s="725" t="s">
        <v>1330</v>
      </c>
      <c r="H272" s="725" t="s">
        <v>542</v>
      </c>
      <c r="I272" s="725" t="s">
        <v>1331</v>
      </c>
      <c r="J272" s="725" t="s">
        <v>1332</v>
      </c>
      <c r="K272" s="725" t="s">
        <v>1333</v>
      </c>
      <c r="L272" s="726">
        <v>238.72</v>
      </c>
      <c r="M272" s="726">
        <v>238.72</v>
      </c>
      <c r="N272" s="725">
        <v>1</v>
      </c>
      <c r="O272" s="808">
        <v>1</v>
      </c>
      <c r="P272" s="726"/>
      <c r="Q272" s="741">
        <v>0</v>
      </c>
      <c r="R272" s="725"/>
      <c r="S272" s="741">
        <v>0</v>
      </c>
      <c r="T272" s="808"/>
      <c r="U272" s="764">
        <v>0</v>
      </c>
    </row>
    <row r="273" spans="1:21" ht="14.4" customHeight="1" x14ac:dyDescent="0.3">
      <c r="A273" s="724">
        <v>25</v>
      </c>
      <c r="B273" s="725" t="s">
        <v>1114</v>
      </c>
      <c r="C273" s="725" t="s">
        <v>1224</v>
      </c>
      <c r="D273" s="806" t="s">
        <v>1628</v>
      </c>
      <c r="E273" s="807" t="s">
        <v>1237</v>
      </c>
      <c r="F273" s="725" t="s">
        <v>1220</v>
      </c>
      <c r="G273" s="725" t="s">
        <v>1296</v>
      </c>
      <c r="H273" s="725" t="s">
        <v>542</v>
      </c>
      <c r="I273" s="725" t="s">
        <v>971</v>
      </c>
      <c r="J273" s="725" t="s">
        <v>972</v>
      </c>
      <c r="K273" s="725" t="s">
        <v>1297</v>
      </c>
      <c r="L273" s="726">
        <v>48.09</v>
      </c>
      <c r="M273" s="726">
        <v>48.09</v>
      </c>
      <c r="N273" s="725">
        <v>1</v>
      </c>
      <c r="O273" s="808">
        <v>1</v>
      </c>
      <c r="P273" s="726"/>
      <c r="Q273" s="741">
        <v>0</v>
      </c>
      <c r="R273" s="725"/>
      <c r="S273" s="741">
        <v>0</v>
      </c>
      <c r="T273" s="808"/>
      <c r="U273" s="764">
        <v>0</v>
      </c>
    </row>
    <row r="274" spans="1:21" ht="14.4" customHeight="1" x14ac:dyDescent="0.3">
      <c r="A274" s="724">
        <v>25</v>
      </c>
      <c r="B274" s="725" t="s">
        <v>1114</v>
      </c>
      <c r="C274" s="725" t="s">
        <v>1224</v>
      </c>
      <c r="D274" s="806" t="s">
        <v>1628</v>
      </c>
      <c r="E274" s="807" t="s">
        <v>1237</v>
      </c>
      <c r="F274" s="725" t="s">
        <v>1220</v>
      </c>
      <c r="G274" s="725" t="s">
        <v>1478</v>
      </c>
      <c r="H274" s="725" t="s">
        <v>542</v>
      </c>
      <c r="I274" s="725" t="s">
        <v>1479</v>
      </c>
      <c r="J274" s="725" t="s">
        <v>1480</v>
      </c>
      <c r="K274" s="725" t="s">
        <v>1333</v>
      </c>
      <c r="L274" s="726">
        <v>98.75</v>
      </c>
      <c r="M274" s="726">
        <v>98.75</v>
      </c>
      <c r="N274" s="725">
        <v>1</v>
      </c>
      <c r="O274" s="808">
        <v>1</v>
      </c>
      <c r="P274" s="726"/>
      <c r="Q274" s="741">
        <v>0</v>
      </c>
      <c r="R274" s="725"/>
      <c r="S274" s="741">
        <v>0</v>
      </c>
      <c r="T274" s="808"/>
      <c r="U274" s="764">
        <v>0</v>
      </c>
    </row>
    <row r="275" spans="1:21" ht="14.4" customHeight="1" x14ac:dyDescent="0.3">
      <c r="A275" s="724">
        <v>25</v>
      </c>
      <c r="B275" s="725" t="s">
        <v>1114</v>
      </c>
      <c r="C275" s="725" t="s">
        <v>1224</v>
      </c>
      <c r="D275" s="806" t="s">
        <v>1628</v>
      </c>
      <c r="E275" s="807" t="s">
        <v>1237</v>
      </c>
      <c r="F275" s="725" t="s">
        <v>1220</v>
      </c>
      <c r="G275" s="725" t="s">
        <v>1272</v>
      </c>
      <c r="H275" s="725" t="s">
        <v>542</v>
      </c>
      <c r="I275" s="725" t="s">
        <v>1273</v>
      </c>
      <c r="J275" s="725" t="s">
        <v>1274</v>
      </c>
      <c r="K275" s="725" t="s">
        <v>1275</v>
      </c>
      <c r="L275" s="726">
        <v>132.97999999999999</v>
      </c>
      <c r="M275" s="726">
        <v>398.93999999999994</v>
      </c>
      <c r="N275" s="725">
        <v>3</v>
      </c>
      <c r="O275" s="808">
        <v>1.5</v>
      </c>
      <c r="P275" s="726">
        <v>132.97999999999999</v>
      </c>
      <c r="Q275" s="741">
        <v>0.33333333333333337</v>
      </c>
      <c r="R275" s="725">
        <v>1</v>
      </c>
      <c r="S275" s="741">
        <v>0.33333333333333331</v>
      </c>
      <c r="T275" s="808">
        <v>1</v>
      </c>
      <c r="U275" s="764">
        <v>0.66666666666666663</v>
      </c>
    </row>
    <row r="276" spans="1:21" ht="14.4" customHeight="1" x14ac:dyDescent="0.3">
      <c r="A276" s="724">
        <v>25</v>
      </c>
      <c r="B276" s="725" t="s">
        <v>1114</v>
      </c>
      <c r="C276" s="725" t="s">
        <v>1224</v>
      </c>
      <c r="D276" s="806" t="s">
        <v>1628</v>
      </c>
      <c r="E276" s="807" t="s">
        <v>1237</v>
      </c>
      <c r="F276" s="725" t="s">
        <v>1220</v>
      </c>
      <c r="G276" s="725" t="s">
        <v>1272</v>
      </c>
      <c r="H276" s="725" t="s">
        <v>542</v>
      </c>
      <c r="I276" s="725" t="s">
        <v>1279</v>
      </c>
      <c r="J276" s="725" t="s">
        <v>1274</v>
      </c>
      <c r="K276" s="725" t="s">
        <v>1275</v>
      </c>
      <c r="L276" s="726">
        <v>132.97999999999999</v>
      </c>
      <c r="M276" s="726">
        <v>531.91999999999996</v>
      </c>
      <c r="N276" s="725">
        <v>4</v>
      </c>
      <c r="O276" s="808">
        <v>2</v>
      </c>
      <c r="P276" s="726"/>
      <c r="Q276" s="741">
        <v>0</v>
      </c>
      <c r="R276" s="725"/>
      <c r="S276" s="741">
        <v>0</v>
      </c>
      <c r="T276" s="808"/>
      <c r="U276" s="764">
        <v>0</v>
      </c>
    </row>
    <row r="277" spans="1:21" ht="14.4" customHeight="1" x14ac:dyDescent="0.3">
      <c r="A277" s="724">
        <v>25</v>
      </c>
      <c r="B277" s="725" t="s">
        <v>1114</v>
      </c>
      <c r="C277" s="725" t="s">
        <v>1224</v>
      </c>
      <c r="D277" s="806" t="s">
        <v>1628</v>
      </c>
      <c r="E277" s="807" t="s">
        <v>1237</v>
      </c>
      <c r="F277" s="725" t="s">
        <v>1220</v>
      </c>
      <c r="G277" s="725" t="s">
        <v>1311</v>
      </c>
      <c r="H277" s="725" t="s">
        <v>542</v>
      </c>
      <c r="I277" s="725" t="s">
        <v>978</v>
      </c>
      <c r="J277" s="725" t="s">
        <v>979</v>
      </c>
      <c r="K277" s="725" t="s">
        <v>1312</v>
      </c>
      <c r="L277" s="726">
        <v>34.19</v>
      </c>
      <c r="M277" s="726">
        <v>34.19</v>
      </c>
      <c r="N277" s="725">
        <v>1</v>
      </c>
      <c r="O277" s="808">
        <v>0.5</v>
      </c>
      <c r="P277" s="726"/>
      <c r="Q277" s="741">
        <v>0</v>
      </c>
      <c r="R277" s="725"/>
      <c r="S277" s="741">
        <v>0</v>
      </c>
      <c r="T277" s="808"/>
      <c r="U277" s="764">
        <v>0</v>
      </c>
    </row>
    <row r="278" spans="1:21" ht="14.4" customHeight="1" x14ac:dyDescent="0.3">
      <c r="A278" s="724">
        <v>25</v>
      </c>
      <c r="B278" s="725" t="s">
        <v>1114</v>
      </c>
      <c r="C278" s="725" t="s">
        <v>1224</v>
      </c>
      <c r="D278" s="806" t="s">
        <v>1628</v>
      </c>
      <c r="E278" s="807" t="s">
        <v>1237</v>
      </c>
      <c r="F278" s="725" t="s">
        <v>1220</v>
      </c>
      <c r="G278" s="725" t="s">
        <v>1289</v>
      </c>
      <c r="H278" s="725" t="s">
        <v>896</v>
      </c>
      <c r="I278" s="725" t="s">
        <v>1313</v>
      </c>
      <c r="J278" s="725" t="s">
        <v>841</v>
      </c>
      <c r="K278" s="725" t="s">
        <v>1314</v>
      </c>
      <c r="L278" s="726">
        <v>24.22</v>
      </c>
      <c r="M278" s="726">
        <v>24.22</v>
      </c>
      <c r="N278" s="725">
        <v>1</v>
      </c>
      <c r="O278" s="808">
        <v>1</v>
      </c>
      <c r="P278" s="726">
        <v>24.22</v>
      </c>
      <c r="Q278" s="741">
        <v>1</v>
      </c>
      <c r="R278" s="725">
        <v>1</v>
      </c>
      <c r="S278" s="741">
        <v>1</v>
      </c>
      <c r="T278" s="808">
        <v>1</v>
      </c>
      <c r="U278" s="764">
        <v>1</v>
      </c>
    </row>
    <row r="279" spans="1:21" ht="14.4" customHeight="1" x14ac:dyDescent="0.3">
      <c r="A279" s="724">
        <v>25</v>
      </c>
      <c r="B279" s="725" t="s">
        <v>1114</v>
      </c>
      <c r="C279" s="725" t="s">
        <v>1224</v>
      </c>
      <c r="D279" s="806" t="s">
        <v>1628</v>
      </c>
      <c r="E279" s="807" t="s">
        <v>1237</v>
      </c>
      <c r="F279" s="725" t="s">
        <v>1220</v>
      </c>
      <c r="G279" s="725" t="s">
        <v>1289</v>
      </c>
      <c r="H279" s="725" t="s">
        <v>896</v>
      </c>
      <c r="I279" s="725" t="s">
        <v>1290</v>
      </c>
      <c r="J279" s="725" t="s">
        <v>841</v>
      </c>
      <c r="K279" s="725" t="s">
        <v>1291</v>
      </c>
      <c r="L279" s="726">
        <v>48.42</v>
      </c>
      <c r="M279" s="726">
        <v>48.42</v>
      </c>
      <c r="N279" s="725">
        <v>1</v>
      </c>
      <c r="O279" s="808">
        <v>1</v>
      </c>
      <c r="P279" s="726"/>
      <c r="Q279" s="741">
        <v>0</v>
      </c>
      <c r="R279" s="725"/>
      <c r="S279" s="741">
        <v>0</v>
      </c>
      <c r="T279" s="808"/>
      <c r="U279" s="764">
        <v>0</v>
      </c>
    </row>
    <row r="280" spans="1:21" ht="14.4" customHeight="1" x14ac:dyDescent="0.3">
      <c r="A280" s="724">
        <v>25</v>
      </c>
      <c r="B280" s="725" t="s">
        <v>1114</v>
      </c>
      <c r="C280" s="725" t="s">
        <v>1224</v>
      </c>
      <c r="D280" s="806" t="s">
        <v>1628</v>
      </c>
      <c r="E280" s="807" t="s">
        <v>1258</v>
      </c>
      <c r="F280" s="725" t="s">
        <v>1220</v>
      </c>
      <c r="G280" s="725" t="s">
        <v>1269</v>
      </c>
      <c r="H280" s="725" t="s">
        <v>542</v>
      </c>
      <c r="I280" s="725" t="s">
        <v>1286</v>
      </c>
      <c r="J280" s="725" t="s">
        <v>1108</v>
      </c>
      <c r="K280" s="725" t="s">
        <v>1287</v>
      </c>
      <c r="L280" s="726">
        <v>0</v>
      </c>
      <c r="M280" s="726">
        <v>0</v>
      </c>
      <c r="N280" s="725">
        <v>3</v>
      </c>
      <c r="O280" s="808">
        <v>3</v>
      </c>
      <c r="P280" s="726">
        <v>0</v>
      </c>
      <c r="Q280" s="741"/>
      <c r="R280" s="725">
        <v>2</v>
      </c>
      <c r="S280" s="741">
        <v>0.66666666666666663</v>
      </c>
      <c r="T280" s="808">
        <v>2</v>
      </c>
      <c r="U280" s="764">
        <v>0.66666666666666663</v>
      </c>
    </row>
    <row r="281" spans="1:21" ht="14.4" customHeight="1" x14ac:dyDescent="0.3">
      <c r="A281" s="724">
        <v>25</v>
      </c>
      <c r="B281" s="725" t="s">
        <v>1114</v>
      </c>
      <c r="C281" s="725" t="s">
        <v>1224</v>
      </c>
      <c r="D281" s="806" t="s">
        <v>1628</v>
      </c>
      <c r="E281" s="807" t="s">
        <v>1258</v>
      </c>
      <c r="F281" s="725" t="s">
        <v>1220</v>
      </c>
      <c r="G281" s="725" t="s">
        <v>1269</v>
      </c>
      <c r="H281" s="725" t="s">
        <v>896</v>
      </c>
      <c r="I281" s="725" t="s">
        <v>1015</v>
      </c>
      <c r="J281" s="725" t="s">
        <v>1108</v>
      </c>
      <c r="K281" s="725" t="s">
        <v>1174</v>
      </c>
      <c r="L281" s="726">
        <v>154.36000000000001</v>
      </c>
      <c r="M281" s="726">
        <v>463.08000000000004</v>
      </c>
      <c r="N281" s="725">
        <v>3</v>
      </c>
      <c r="O281" s="808">
        <v>3</v>
      </c>
      <c r="P281" s="726">
        <v>154.36000000000001</v>
      </c>
      <c r="Q281" s="741">
        <v>0.33333333333333331</v>
      </c>
      <c r="R281" s="725">
        <v>1</v>
      </c>
      <c r="S281" s="741">
        <v>0.33333333333333331</v>
      </c>
      <c r="T281" s="808">
        <v>1</v>
      </c>
      <c r="U281" s="764">
        <v>0.33333333333333331</v>
      </c>
    </row>
    <row r="282" spans="1:21" ht="14.4" customHeight="1" x14ac:dyDescent="0.3">
      <c r="A282" s="724">
        <v>25</v>
      </c>
      <c r="B282" s="725" t="s">
        <v>1114</v>
      </c>
      <c r="C282" s="725" t="s">
        <v>1224</v>
      </c>
      <c r="D282" s="806" t="s">
        <v>1628</v>
      </c>
      <c r="E282" s="807" t="s">
        <v>1258</v>
      </c>
      <c r="F282" s="725" t="s">
        <v>1220</v>
      </c>
      <c r="G282" s="725" t="s">
        <v>1272</v>
      </c>
      <c r="H282" s="725" t="s">
        <v>542</v>
      </c>
      <c r="I282" s="725" t="s">
        <v>1273</v>
      </c>
      <c r="J282" s="725" t="s">
        <v>1274</v>
      </c>
      <c r="K282" s="725" t="s">
        <v>1275</v>
      </c>
      <c r="L282" s="726">
        <v>132.97999999999999</v>
      </c>
      <c r="M282" s="726">
        <v>132.97999999999999</v>
      </c>
      <c r="N282" s="725">
        <v>1</v>
      </c>
      <c r="O282" s="808">
        <v>1</v>
      </c>
      <c r="P282" s="726"/>
      <c r="Q282" s="741">
        <v>0</v>
      </c>
      <c r="R282" s="725"/>
      <c r="S282" s="741">
        <v>0</v>
      </c>
      <c r="T282" s="808"/>
      <c r="U282" s="764">
        <v>0</v>
      </c>
    </row>
    <row r="283" spans="1:21" ht="14.4" customHeight="1" x14ac:dyDescent="0.3">
      <c r="A283" s="724">
        <v>25</v>
      </c>
      <c r="B283" s="725" t="s">
        <v>1114</v>
      </c>
      <c r="C283" s="725" t="s">
        <v>1224</v>
      </c>
      <c r="D283" s="806" t="s">
        <v>1628</v>
      </c>
      <c r="E283" s="807" t="s">
        <v>1258</v>
      </c>
      <c r="F283" s="725" t="s">
        <v>1220</v>
      </c>
      <c r="G283" s="725" t="s">
        <v>1272</v>
      </c>
      <c r="H283" s="725" t="s">
        <v>542</v>
      </c>
      <c r="I283" s="725" t="s">
        <v>1279</v>
      </c>
      <c r="J283" s="725" t="s">
        <v>1274</v>
      </c>
      <c r="K283" s="725" t="s">
        <v>1275</v>
      </c>
      <c r="L283" s="726">
        <v>132.97999999999999</v>
      </c>
      <c r="M283" s="726">
        <v>132.97999999999999</v>
      </c>
      <c r="N283" s="725">
        <v>1</v>
      </c>
      <c r="O283" s="808">
        <v>1</v>
      </c>
      <c r="P283" s="726">
        <v>132.97999999999999</v>
      </c>
      <c r="Q283" s="741">
        <v>1</v>
      </c>
      <c r="R283" s="725">
        <v>1</v>
      </c>
      <c r="S283" s="741">
        <v>1</v>
      </c>
      <c r="T283" s="808">
        <v>1</v>
      </c>
      <c r="U283" s="764">
        <v>1</v>
      </c>
    </row>
    <row r="284" spans="1:21" ht="14.4" customHeight="1" x14ac:dyDescent="0.3">
      <c r="A284" s="724">
        <v>25</v>
      </c>
      <c r="B284" s="725" t="s">
        <v>1114</v>
      </c>
      <c r="C284" s="725" t="s">
        <v>1226</v>
      </c>
      <c r="D284" s="806" t="s">
        <v>1629</v>
      </c>
      <c r="E284" s="807" t="s">
        <v>1240</v>
      </c>
      <c r="F284" s="725" t="s">
        <v>1220</v>
      </c>
      <c r="G284" s="725" t="s">
        <v>1269</v>
      </c>
      <c r="H284" s="725" t="s">
        <v>896</v>
      </c>
      <c r="I284" s="725" t="s">
        <v>1015</v>
      </c>
      <c r="J284" s="725" t="s">
        <v>1108</v>
      </c>
      <c r="K284" s="725" t="s">
        <v>1174</v>
      </c>
      <c r="L284" s="726">
        <v>154.36000000000001</v>
      </c>
      <c r="M284" s="726">
        <v>617.44000000000005</v>
      </c>
      <c r="N284" s="725">
        <v>4</v>
      </c>
      <c r="O284" s="808">
        <v>2.5</v>
      </c>
      <c r="P284" s="726">
        <v>308.72000000000003</v>
      </c>
      <c r="Q284" s="741">
        <v>0.5</v>
      </c>
      <c r="R284" s="725">
        <v>2</v>
      </c>
      <c r="S284" s="741">
        <v>0.5</v>
      </c>
      <c r="T284" s="808">
        <v>1</v>
      </c>
      <c r="U284" s="764">
        <v>0.4</v>
      </c>
    </row>
    <row r="285" spans="1:21" ht="14.4" customHeight="1" x14ac:dyDescent="0.3">
      <c r="A285" s="724">
        <v>25</v>
      </c>
      <c r="B285" s="725" t="s">
        <v>1114</v>
      </c>
      <c r="C285" s="725" t="s">
        <v>1226</v>
      </c>
      <c r="D285" s="806" t="s">
        <v>1629</v>
      </c>
      <c r="E285" s="807" t="s">
        <v>1240</v>
      </c>
      <c r="F285" s="725" t="s">
        <v>1220</v>
      </c>
      <c r="G285" s="725" t="s">
        <v>1289</v>
      </c>
      <c r="H285" s="725" t="s">
        <v>896</v>
      </c>
      <c r="I285" s="725" t="s">
        <v>1313</v>
      </c>
      <c r="J285" s="725" t="s">
        <v>841</v>
      </c>
      <c r="K285" s="725" t="s">
        <v>1314</v>
      </c>
      <c r="L285" s="726">
        <v>24.22</v>
      </c>
      <c r="M285" s="726">
        <v>96.88</v>
      </c>
      <c r="N285" s="725">
        <v>4</v>
      </c>
      <c r="O285" s="808">
        <v>2.5</v>
      </c>
      <c r="P285" s="726">
        <v>48.44</v>
      </c>
      <c r="Q285" s="741">
        <v>0.5</v>
      </c>
      <c r="R285" s="725">
        <v>2</v>
      </c>
      <c r="S285" s="741">
        <v>0.5</v>
      </c>
      <c r="T285" s="808">
        <v>1</v>
      </c>
      <c r="U285" s="764">
        <v>0.4</v>
      </c>
    </row>
    <row r="286" spans="1:21" ht="14.4" customHeight="1" x14ac:dyDescent="0.3">
      <c r="A286" s="724">
        <v>25</v>
      </c>
      <c r="B286" s="725" t="s">
        <v>1114</v>
      </c>
      <c r="C286" s="725" t="s">
        <v>1226</v>
      </c>
      <c r="D286" s="806" t="s">
        <v>1629</v>
      </c>
      <c r="E286" s="807" t="s">
        <v>1242</v>
      </c>
      <c r="F286" s="725" t="s">
        <v>1220</v>
      </c>
      <c r="G286" s="725" t="s">
        <v>1269</v>
      </c>
      <c r="H286" s="725" t="s">
        <v>896</v>
      </c>
      <c r="I286" s="725" t="s">
        <v>1015</v>
      </c>
      <c r="J286" s="725" t="s">
        <v>1108</v>
      </c>
      <c r="K286" s="725" t="s">
        <v>1174</v>
      </c>
      <c r="L286" s="726">
        <v>154.36000000000001</v>
      </c>
      <c r="M286" s="726">
        <v>463.08000000000004</v>
      </c>
      <c r="N286" s="725">
        <v>3</v>
      </c>
      <c r="O286" s="808">
        <v>3</v>
      </c>
      <c r="P286" s="726">
        <v>308.72000000000003</v>
      </c>
      <c r="Q286" s="741">
        <v>0.66666666666666663</v>
      </c>
      <c r="R286" s="725">
        <v>2</v>
      </c>
      <c r="S286" s="741">
        <v>0.66666666666666663</v>
      </c>
      <c r="T286" s="808">
        <v>2</v>
      </c>
      <c r="U286" s="764">
        <v>0.66666666666666663</v>
      </c>
    </row>
    <row r="287" spans="1:21" ht="14.4" customHeight="1" x14ac:dyDescent="0.3">
      <c r="A287" s="724">
        <v>25</v>
      </c>
      <c r="B287" s="725" t="s">
        <v>1114</v>
      </c>
      <c r="C287" s="725" t="s">
        <v>1226</v>
      </c>
      <c r="D287" s="806" t="s">
        <v>1629</v>
      </c>
      <c r="E287" s="807" t="s">
        <v>1242</v>
      </c>
      <c r="F287" s="725" t="s">
        <v>1220</v>
      </c>
      <c r="G287" s="725" t="s">
        <v>1330</v>
      </c>
      <c r="H287" s="725" t="s">
        <v>542</v>
      </c>
      <c r="I287" s="725" t="s">
        <v>1601</v>
      </c>
      <c r="J287" s="725" t="s">
        <v>1332</v>
      </c>
      <c r="K287" s="725" t="s">
        <v>1288</v>
      </c>
      <c r="L287" s="726">
        <v>170.52</v>
      </c>
      <c r="M287" s="726">
        <v>170.52</v>
      </c>
      <c r="N287" s="725">
        <v>1</v>
      </c>
      <c r="O287" s="808">
        <v>0.5</v>
      </c>
      <c r="P287" s="726"/>
      <c r="Q287" s="741">
        <v>0</v>
      </c>
      <c r="R287" s="725"/>
      <c r="S287" s="741">
        <v>0</v>
      </c>
      <c r="T287" s="808"/>
      <c r="U287" s="764">
        <v>0</v>
      </c>
    </row>
    <row r="288" spans="1:21" ht="14.4" customHeight="1" x14ac:dyDescent="0.3">
      <c r="A288" s="724">
        <v>25</v>
      </c>
      <c r="B288" s="725" t="s">
        <v>1114</v>
      </c>
      <c r="C288" s="725" t="s">
        <v>1226</v>
      </c>
      <c r="D288" s="806" t="s">
        <v>1629</v>
      </c>
      <c r="E288" s="807" t="s">
        <v>1242</v>
      </c>
      <c r="F288" s="725" t="s">
        <v>1220</v>
      </c>
      <c r="G288" s="725" t="s">
        <v>1289</v>
      </c>
      <c r="H288" s="725" t="s">
        <v>542</v>
      </c>
      <c r="I288" s="725" t="s">
        <v>1315</v>
      </c>
      <c r="J288" s="725" t="s">
        <v>841</v>
      </c>
      <c r="K288" s="725" t="s">
        <v>1316</v>
      </c>
      <c r="L288" s="726">
        <v>24.22</v>
      </c>
      <c r="M288" s="726">
        <v>24.22</v>
      </c>
      <c r="N288" s="725">
        <v>1</v>
      </c>
      <c r="O288" s="808">
        <v>0.5</v>
      </c>
      <c r="P288" s="726"/>
      <c r="Q288" s="741">
        <v>0</v>
      </c>
      <c r="R288" s="725"/>
      <c r="S288" s="741">
        <v>0</v>
      </c>
      <c r="T288" s="808"/>
      <c r="U288" s="764">
        <v>0</v>
      </c>
    </row>
    <row r="289" spans="1:21" ht="14.4" customHeight="1" x14ac:dyDescent="0.3">
      <c r="A289" s="724">
        <v>25</v>
      </c>
      <c r="B289" s="725" t="s">
        <v>1114</v>
      </c>
      <c r="C289" s="725" t="s">
        <v>1226</v>
      </c>
      <c r="D289" s="806" t="s">
        <v>1629</v>
      </c>
      <c r="E289" s="807" t="s">
        <v>1244</v>
      </c>
      <c r="F289" s="725" t="s">
        <v>1220</v>
      </c>
      <c r="G289" s="725" t="s">
        <v>1269</v>
      </c>
      <c r="H289" s="725" t="s">
        <v>542</v>
      </c>
      <c r="I289" s="725" t="s">
        <v>1327</v>
      </c>
      <c r="J289" s="725" t="s">
        <v>1328</v>
      </c>
      <c r="K289" s="725" t="s">
        <v>1329</v>
      </c>
      <c r="L289" s="726">
        <v>154.36000000000001</v>
      </c>
      <c r="M289" s="726">
        <v>154.36000000000001</v>
      </c>
      <c r="N289" s="725">
        <v>1</v>
      </c>
      <c r="O289" s="808">
        <v>1</v>
      </c>
      <c r="P289" s="726"/>
      <c r="Q289" s="741">
        <v>0</v>
      </c>
      <c r="R289" s="725"/>
      <c r="S289" s="741">
        <v>0</v>
      </c>
      <c r="T289" s="808"/>
      <c r="U289" s="764">
        <v>0</v>
      </c>
    </row>
    <row r="290" spans="1:21" ht="14.4" customHeight="1" x14ac:dyDescent="0.3">
      <c r="A290" s="724">
        <v>25</v>
      </c>
      <c r="B290" s="725" t="s">
        <v>1114</v>
      </c>
      <c r="C290" s="725" t="s">
        <v>1226</v>
      </c>
      <c r="D290" s="806" t="s">
        <v>1629</v>
      </c>
      <c r="E290" s="807" t="s">
        <v>1250</v>
      </c>
      <c r="F290" s="725" t="s">
        <v>1220</v>
      </c>
      <c r="G290" s="725" t="s">
        <v>1269</v>
      </c>
      <c r="H290" s="725" t="s">
        <v>896</v>
      </c>
      <c r="I290" s="725" t="s">
        <v>1015</v>
      </c>
      <c r="J290" s="725" t="s">
        <v>1108</v>
      </c>
      <c r="K290" s="725" t="s">
        <v>1174</v>
      </c>
      <c r="L290" s="726">
        <v>154.36000000000001</v>
      </c>
      <c r="M290" s="726">
        <v>1080.52</v>
      </c>
      <c r="N290" s="725">
        <v>7</v>
      </c>
      <c r="O290" s="808">
        <v>3.5</v>
      </c>
      <c r="P290" s="726">
        <v>463.08000000000004</v>
      </c>
      <c r="Q290" s="741">
        <v>0.4285714285714286</v>
      </c>
      <c r="R290" s="725">
        <v>3</v>
      </c>
      <c r="S290" s="741">
        <v>0.42857142857142855</v>
      </c>
      <c r="T290" s="808">
        <v>1.5</v>
      </c>
      <c r="U290" s="764">
        <v>0.42857142857142855</v>
      </c>
    </row>
    <row r="291" spans="1:21" ht="14.4" customHeight="1" x14ac:dyDescent="0.3">
      <c r="A291" s="724">
        <v>25</v>
      </c>
      <c r="B291" s="725" t="s">
        <v>1114</v>
      </c>
      <c r="C291" s="725" t="s">
        <v>1226</v>
      </c>
      <c r="D291" s="806" t="s">
        <v>1629</v>
      </c>
      <c r="E291" s="807" t="s">
        <v>1250</v>
      </c>
      <c r="F291" s="725" t="s">
        <v>1220</v>
      </c>
      <c r="G291" s="725" t="s">
        <v>1330</v>
      </c>
      <c r="H291" s="725" t="s">
        <v>542</v>
      </c>
      <c r="I291" s="725" t="s">
        <v>1602</v>
      </c>
      <c r="J291" s="725" t="s">
        <v>1332</v>
      </c>
      <c r="K291" s="725" t="s">
        <v>1603</v>
      </c>
      <c r="L291" s="726">
        <v>42.63</v>
      </c>
      <c r="M291" s="726">
        <v>42.63</v>
      </c>
      <c r="N291" s="725">
        <v>1</v>
      </c>
      <c r="O291" s="808">
        <v>1</v>
      </c>
      <c r="P291" s="726">
        <v>42.63</v>
      </c>
      <c r="Q291" s="741">
        <v>1</v>
      </c>
      <c r="R291" s="725">
        <v>1</v>
      </c>
      <c r="S291" s="741">
        <v>1</v>
      </c>
      <c r="T291" s="808">
        <v>1</v>
      </c>
      <c r="U291" s="764">
        <v>1</v>
      </c>
    </row>
    <row r="292" spans="1:21" ht="14.4" customHeight="1" x14ac:dyDescent="0.3">
      <c r="A292" s="724">
        <v>25</v>
      </c>
      <c r="B292" s="725" t="s">
        <v>1114</v>
      </c>
      <c r="C292" s="725" t="s">
        <v>1226</v>
      </c>
      <c r="D292" s="806" t="s">
        <v>1629</v>
      </c>
      <c r="E292" s="807" t="s">
        <v>1250</v>
      </c>
      <c r="F292" s="725" t="s">
        <v>1220</v>
      </c>
      <c r="G292" s="725" t="s">
        <v>1289</v>
      </c>
      <c r="H292" s="725" t="s">
        <v>896</v>
      </c>
      <c r="I292" s="725" t="s">
        <v>1313</v>
      </c>
      <c r="J292" s="725" t="s">
        <v>841</v>
      </c>
      <c r="K292" s="725" t="s">
        <v>1314</v>
      </c>
      <c r="L292" s="726">
        <v>24.22</v>
      </c>
      <c r="M292" s="726">
        <v>72.66</v>
      </c>
      <c r="N292" s="725">
        <v>3</v>
      </c>
      <c r="O292" s="808">
        <v>1.5</v>
      </c>
      <c r="P292" s="726">
        <v>24.22</v>
      </c>
      <c r="Q292" s="741">
        <v>0.33333333333333331</v>
      </c>
      <c r="R292" s="725">
        <v>1</v>
      </c>
      <c r="S292" s="741">
        <v>0.33333333333333331</v>
      </c>
      <c r="T292" s="808">
        <v>0.5</v>
      </c>
      <c r="U292" s="764">
        <v>0.33333333333333331</v>
      </c>
    </row>
    <row r="293" spans="1:21" ht="14.4" customHeight="1" x14ac:dyDescent="0.3">
      <c r="A293" s="724">
        <v>25</v>
      </c>
      <c r="B293" s="725" t="s">
        <v>1114</v>
      </c>
      <c r="C293" s="725" t="s">
        <v>1226</v>
      </c>
      <c r="D293" s="806" t="s">
        <v>1629</v>
      </c>
      <c r="E293" s="807" t="s">
        <v>1250</v>
      </c>
      <c r="F293" s="725" t="s">
        <v>1220</v>
      </c>
      <c r="G293" s="725" t="s">
        <v>1289</v>
      </c>
      <c r="H293" s="725" t="s">
        <v>542</v>
      </c>
      <c r="I293" s="725" t="s">
        <v>1315</v>
      </c>
      <c r="J293" s="725" t="s">
        <v>841</v>
      </c>
      <c r="K293" s="725" t="s">
        <v>1316</v>
      </c>
      <c r="L293" s="726">
        <v>24.22</v>
      </c>
      <c r="M293" s="726">
        <v>24.22</v>
      </c>
      <c r="N293" s="725">
        <v>1</v>
      </c>
      <c r="O293" s="808">
        <v>1</v>
      </c>
      <c r="P293" s="726">
        <v>24.22</v>
      </c>
      <c r="Q293" s="741">
        <v>1</v>
      </c>
      <c r="R293" s="725">
        <v>1</v>
      </c>
      <c r="S293" s="741">
        <v>1</v>
      </c>
      <c r="T293" s="808">
        <v>1</v>
      </c>
      <c r="U293" s="764">
        <v>1</v>
      </c>
    </row>
    <row r="294" spans="1:21" ht="14.4" customHeight="1" x14ac:dyDescent="0.3">
      <c r="A294" s="724">
        <v>25</v>
      </c>
      <c r="B294" s="725" t="s">
        <v>1114</v>
      </c>
      <c r="C294" s="725" t="s">
        <v>1226</v>
      </c>
      <c r="D294" s="806" t="s">
        <v>1629</v>
      </c>
      <c r="E294" s="807" t="s">
        <v>1251</v>
      </c>
      <c r="F294" s="725" t="s">
        <v>1220</v>
      </c>
      <c r="G294" s="725" t="s">
        <v>1269</v>
      </c>
      <c r="H294" s="725" t="s">
        <v>896</v>
      </c>
      <c r="I294" s="725" t="s">
        <v>1015</v>
      </c>
      <c r="J294" s="725" t="s">
        <v>1108</v>
      </c>
      <c r="K294" s="725" t="s">
        <v>1174</v>
      </c>
      <c r="L294" s="726">
        <v>154.36000000000001</v>
      </c>
      <c r="M294" s="726">
        <v>463.08000000000004</v>
      </c>
      <c r="N294" s="725">
        <v>3</v>
      </c>
      <c r="O294" s="808">
        <v>3</v>
      </c>
      <c r="P294" s="726">
        <v>154.36000000000001</v>
      </c>
      <c r="Q294" s="741">
        <v>0.33333333333333331</v>
      </c>
      <c r="R294" s="725">
        <v>1</v>
      </c>
      <c r="S294" s="741">
        <v>0.33333333333333331</v>
      </c>
      <c r="T294" s="808">
        <v>1</v>
      </c>
      <c r="U294" s="764">
        <v>0.33333333333333331</v>
      </c>
    </row>
    <row r="295" spans="1:21" ht="14.4" customHeight="1" x14ac:dyDescent="0.3">
      <c r="A295" s="724">
        <v>25</v>
      </c>
      <c r="B295" s="725" t="s">
        <v>1114</v>
      </c>
      <c r="C295" s="725" t="s">
        <v>1226</v>
      </c>
      <c r="D295" s="806" t="s">
        <v>1629</v>
      </c>
      <c r="E295" s="807" t="s">
        <v>1251</v>
      </c>
      <c r="F295" s="725" t="s">
        <v>1220</v>
      </c>
      <c r="G295" s="725" t="s">
        <v>1272</v>
      </c>
      <c r="H295" s="725" t="s">
        <v>542</v>
      </c>
      <c r="I295" s="725" t="s">
        <v>1279</v>
      </c>
      <c r="J295" s="725" t="s">
        <v>1274</v>
      </c>
      <c r="K295" s="725" t="s">
        <v>1275</v>
      </c>
      <c r="L295" s="726">
        <v>132.97999999999999</v>
      </c>
      <c r="M295" s="726">
        <v>265.95999999999998</v>
      </c>
      <c r="N295" s="725">
        <v>2</v>
      </c>
      <c r="O295" s="808">
        <v>1</v>
      </c>
      <c r="P295" s="726">
        <v>265.95999999999998</v>
      </c>
      <c r="Q295" s="741">
        <v>1</v>
      </c>
      <c r="R295" s="725">
        <v>2</v>
      </c>
      <c r="S295" s="741">
        <v>1</v>
      </c>
      <c r="T295" s="808">
        <v>1</v>
      </c>
      <c r="U295" s="764">
        <v>1</v>
      </c>
    </row>
    <row r="296" spans="1:21" ht="14.4" customHeight="1" x14ac:dyDescent="0.3">
      <c r="A296" s="724">
        <v>25</v>
      </c>
      <c r="B296" s="725" t="s">
        <v>1114</v>
      </c>
      <c r="C296" s="725" t="s">
        <v>1226</v>
      </c>
      <c r="D296" s="806" t="s">
        <v>1629</v>
      </c>
      <c r="E296" s="807" t="s">
        <v>1255</v>
      </c>
      <c r="F296" s="725" t="s">
        <v>1220</v>
      </c>
      <c r="G296" s="725" t="s">
        <v>1269</v>
      </c>
      <c r="H296" s="725" t="s">
        <v>896</v>
      </c>
      <c r="I296" s="725" t="s">
        <v>1015</v>
      </c>
      <c r="J296" s="725" t="s">
        <v>1108</v>
      </c>
      <c r="K296" s="725" t="s">
        <v>1174</v>
      </c>
      <c r="L296" s="726">
        <v>154.36000000000001</v>
      </c>
      <c r="M296" s="726">
        <v>308.72000000000003</v>
      </c>
      <c r="N296" s="725">
        <v>2</v>
      </c>
      <c r="O296" s="808">
        <v>1.5</v>
      </c>
      <c r="P296" s="726"/>
      <c r="Q296" s="741">
        <v>0</v>
      </c>
      <c r="R296" s="725"/>
      <c r="S296" s="741">
        <v>0</v>
      </c>
      <c r="T296" s="808"/>
      <c r="U296" s="764">
        <v>0</v>
      </c>
    </row>
    <row r="297" spans="1:21" ht="14.4" customHeight="1" x14ac:dyDescent="0.3">
      <c r="A297" s="724">
        <v>25</v>
      </c>
      <c r="B297" s="725" t="s">
        <v>1114</v>
      </c>
      <c r="C297" s="725" t="s">
        <v>1226</v>
      </c>
      <c r="D297" s="806" t="s">
        <v>1629</v>
      </c>
      <c r="E297" s="807" t="s">
        <v>1255</v>
      </c>
      <c r="F297" s="725" t="s">
        <v>1220</v>
      </c>
      <c r="G297" s="725" t="s">
        <v>1272</v>
      </c>
      <c r="H297" s="725" t="s">
        <v>542</v>
      </c>
      <c r="I297" s="725" t="s">
        <v>1273</v>
      </c>
      <c r="J297" s="725" t="s">
        <v>1274</v>
      </c>
      <c r="K297" s="725" t="s">
        <v>1275</v>
      </c>
      <c r="L297" s="726">
        <v>132.97999999999999</v>
      </c>
      <c r="M297" s="726">
        <v>132.97999999999999</v>
      </c>
      <c r="N297" s="725">
        <v>1</v>
      </c>
      <c r="O297" s="808">
        <v>1</v>
      </c>
      <c r="P297" s="726"/>
      <c r="Q297" s="741">
        <v>0</v>
      </c>
      <c r="R297" s="725"/>
      <c r="S297" s="741">
        <v>0</v>
      </c>
      <c r="T297" s="808"/>
      <c r="U297" s="764">
        <v>0</v>
      </c>
    </row>
    <row r="298" spans="1:21" ht="14.4" customHeight="1" x14ac:dyDescent="0.3">
      <c r="A298" s="724">
        <v>25</v>
      </c>
      <c r="B298" s="725" t="s">
        <v>1114</v>
      </c>
      <c r="C298" s="725" t="s">
        <v>1226</v>
      </c>
      <c r="D298" s="806" t="s">
        <v>1629</v>
      </c>
      <c r="E298" s="807" t="s">
        <v>1255</v>
      </c>
      <c r="F298" s="725" t="s">
        <v>1220</v>
      </c>
      <c r="G298" s="725" t="s">
        <v>1289</v>
      </c>
      <c r="H298" s="725" t="s">
        <v>542</v>
      </c>
      <c r="I298" s="725" t="s">
        <v>1315</v>
      </c>
      <c r="J298" s="725" t="s">
        <v>841</v>
      </c>
      <c r="K298" s="725" t="s">
        <v>1316</v>
      </c>
      <c r="L298" s="726">
        <v>24.22</v>
      </c>
      <c r="M298" s="726">
        <v>24.22</v>
      </c>
      <c r="N298" s="725">
        <v>1</v>
      </c>
      <c r="O298" s="808">
        <v>0.5</v>
      </c>
      <c r="P298" s="726"/>
      <c r="Q298" s="741">
        <v>0</v>
      </c>
      <c r="R298" s="725"/>
      <c r="S298" s="741">
        <v>0</v>
      </c>
      <c r="T298" s="808"/>
      <c r="U298" s="764">
        <v>0</v>
      </c>
    </row>
    <row r="299" spans="1:21" ht="14.4" customHeight="1" x14ac:dyDescent="0.3">
      <c r="A299" s="724">
        <v>25</v>
      </c>
      <c r="B299" s="725" t="s">
        <v>1114</v>
      </c>
      <c r="C299" s="725" t="s">
        <v>1226</v>
      </c>
      <c r="D299" s="806" t="s">
        <v>1629</v>
      </c>
      <c r="E299" s="807" t="s">
        <v>1236</v>
      </c>
      <c r="F299" s="725" t="s">
        <v>1220</v>
      </c>
      <c r="G299" s="725" t="s">
        <v>1269</v>
      </c>
      <c r="H299" s="725" t="s">
        <v>896</v>
      </c>
      <c r="I299" s="725" t="s">
        <v>1015</v>
      </c>
      <c r="J299" s="725" t="s">
        <v>1108</v>
      </c>
      <c r="K299" s="725" t="s">
        <v>1174</v>
      </c>
      <c r="L299" s="726">
        <v>154.36000000000001</v>
      </c>
      <c r="M299" s="726">
        <v>1080.52</v>
      </c>
      <c r="N299" s="725">
        <v>7</v>
      </c>
      <c r="O299" s="808">
        <v>6</v>
      </c>
      <c r="P299" s="726">
        <v>617.44000000000005</v>
      </c>
      <c r="Q299" s="741">
        <v>0.57142857142857151</v>
      </c>
      <c r="R299" s="725">
        <v>4</v>
      </c>
      <c r="S299" s="741">
        <v>0.5714285714285714</v>
      </c>
      <c r="T299" s="808">
        <v>3</v>
      </c>
      <c r="U299" s="764">
        <v>0.5</v>
      </c>
    </row>
    <row r="300" spans="1:21" ht="14.4" customHeight="1" x14ac:dyDescent="0.3">
      <c r="A300" s="724">
        <v>25</v>
      </c>
      <c r="B300" s="725" t="s">
        <v>1114</v>
      </c>
      <c r="C300" s="725" t="s">
        <v>1226</v>
      </c>
      <c r="D300" s="806" t="s">
        <v>1629</v>
      </c>
      <c r="E300" s="807" t="s">
        <v>1236</v>
      </c>
      <c r="F300" s="725" t="s">
        <v>1220</v>
      </c>
      <c r="G300" s="725" t="s">
        <v>1272</v>
      </c>
      <c r="H300" s="725" t="s">
        <v>542</v>
      </c>
      <c r="I300" s="725" t="s">
        <v>1273</v>
      </c>
      <c r="J300" s="725" t="s">
        <v>1274</v>
      </c>
      <c r="K300" s="725" t="s">
        <v>1275</v>
      </c>
      <c r="L300" s="726">
        <v>132.97999999999999</v>
      </c>
      <c r="M300" s="726">
        <v>132.97999999999999</v>
      </c>
      <c r="N300" s="725">
        <v>1</v>
      </c>
      <c r="O300" s="808">
        <v>1</v>
      </c>
      <c r="P300" s="726"/>
      <c r="Q300" s="741">
        <v>0</v>
      </c>
      <c r="R300" s="725"/>
      <c r="S300" s="741">
        <v>0</v>
      </c>
      <c r="T300" s="808"/>
      <c r="U300" s="764">
        <v>0</v>
      </c>
    </row>
    <row r="301" spans="1:21" ht="14.4" customHeight="1" x14ac:dyDescent="0.3">
      <c r="A301" s="724">
        <v>25</v>
      </c>
      <c r="B301" s="725" t="s">
        <v>1114</v>
      </c>
      <c r="C301" s="725" t="s">
        <v>1226</v>
      </c>
      <c r="D301" s="806" t="s">
        <v>1629</v>
      </c>
      <c r="E301" s="807" t="s">
        <v>1236</v>
      </c>
      <c r="F301" s="725" t="s">
        <v>1220</v>
      </c>
      <c r="G301" s="725" t="s">
        <v>1272</v>
      </c>
      <c r="H301" s="725" t="s">
        <v>542</v>
      </c>
      <c r="I301" s="725" t="s">
        <v>1279</v>
      </c>
      <c r="J301" s="725" t="s">
        <v>1274</v>
      </c>
      <c r="K301" s="725" t="s">
        <v>1275</v>
      </c>
      <c r="L301" s="726">
        <v>132.97999999999999</v>
      </c>
      <c r="M301" s="726">
        <v>265.95999999999998</v>
      </c>
      <c r="N301" s="725">
        <v>2</v>
      </c>
      <c r="O301" s="808">
        <v>2</v>
      </c>
      <c r="P301" s="726">
        <v>132.97999999999999</v>
      </c>
      <c r="Q301" s="741">
        <v>0.5</v>
      </c>
      <c r="R301" s="725">
        <v>1</v>
      </c>
      <c r="S301" s="741">
        <v>0.5</v>
      </c>
      <c r="T301" s="808">
        <v>1</v>
      </c>
      <c r="U301" s="764">
        <v>0.5</v>
      </c>
    </row>
    <row r="302" spans="1:21" ht="14.4" customHeight="1" x14ac:dyDescent="0.3">
      <c r="A302" s="724">
        <v>25</v>
      </c>
      <c r="B302" s="725" t="s">
        <v>1114</v>
      </c>
      <c r="C302" s="725" t="s">
        <v>1226</v>
      </c>
      <c r="D302" s="806" t="s">
        <v>1629</v>
      </c>
      <c r="E302" s="807" t="s">
        <v>1236</v>
      </c>
      <c r="F302" s="725" t="s">
        <v>1220</v>
      </c>
      <c r="G302" s="725" t="s">
        <v>1289</v>
      </c>
      <c r="H302" s="725" t="s">
        <v>542</v>
      </c>
      <c r="I302" s="725" t="s">
        <v>840</v>
      </c>
      <c r="J302" s="725" t="s">
        <v>841</v>
      </c>
      <c r="K302" s="725" t="s">
        <v>1298</v>
      </c>
      <c r="L302" s="726">
        <v>48.42</v>
      </c>
      <c r="M302" s="726">
        <v>96.84</v>
      </c>
      <c r="N302" s="725">
        <v>2</v>
      </c>
      <c r="O302" s="808">
        <v>1</v>
      </c>
      <c r="P302" s="726">
        <v>96.84</v>
      </c>
      <c r="Q302" s="741">
        <v>1</v>
      </c>
      <c r="R302" s="725">
        <v>2</v>
      </c>
      <c r="S302" s="741">
        <v>1</v>
      </c>
      <c r="T302" s="808">
        <v>1</v>
      </c>
      <c r="U302" s="764">
        <v>1</v>
      </c>
    </row>
    <row r="303" spans="1:21" ht="14.4" customHeight="1" x14ac:dyDescent="0.3">
      <c r="A303" s="724">
        <v>25</v>
      </c>
      <c r="B303" s="725" t="s">
        <v>1114</v>
      </c>
      <c r="C303" s="725" t="s">
        <v>1226</v>
      </c>
      <c r="D303" s="806" t="s">
        <v>1629</v>
      </c>
      <c r="E303" s="807" t="s">
        <v>1239</v>
      </c>
      <c r="F303" s="725" t="s">
        <v>1220</v>
      </c>
      <c r="G303" s="725" t="s">
        <v>1269</v>
      </c>
      <c r="H303" s="725" t="s">
        <v>896</v>
      </c>
      <c r="I303" s="725" t="s">
        <v>1015</v>
      </c>
      <c r="J303" s="725" t="s">
        <v>1108</v>
      </c>
      <c r="K303" s="725" t="s">
        <v>1174</v>
      </c>
      <c r="L303" s="726">
        <v>154.36000000000001</v>
      </c>
      <c r="M303" s="726">
        <v>308.72000000000003</v>
      </c>
      <c r="N303" s="725">
        <v>2</v>
      </c>
      <c r="O303" s="808">
        <v>1.5</v>
      </c>
      <c r="P303" s="726"/>
      <c r="Q303" s="741">
        <v>0</v>
      </c>
      <c r="R303" s="725"/>
      <c r="S303" s="741">
        <v>0</v>
      </c>
      <c r="T303" s="808"/>
      <c r="U303" s="764">
        <v>0</v>
      </c>
    </row>
    <row r="304" spans="1:21" ht="14.4" customHeight="1" x14ac:dyDescent="0.3">
      <c r="A304" s="724">
        <v>25</v>
      </c>
      <c r="B304" s="725" t="s">
        <v>1114</v>
      </c>
      <c r="C304" s="725" t="s">
        <v>1226</v>
      </c>
      <c r="D304" s="806" t="s">
        <v>1629</v>
      </c>
      <c r="E304" s="807" t="s">
        <v>1239</v>
      </c>
      <c r="F304" s="725" t="s">
        <v>1220</v>
      </c>
      <c r="G304" s="725" t="s">
        <v>1269</v>
      </c>
      <c r="H304" s="725" t="s">
        <v>542</v>
      </c>
      <c r="I304" s="725" t="s">
        <v>1307</v>
      </c>
      <c r="J304" s="725" t="s">
        <v>1108</v>
      </c>
      <c r="K304" s="725" t="s">
        <v>1174</v>
      </c>
      <c r="L304" s="726">
        <v>154.36000000000001</v>
      </c>
      <c r="M304" s="726">
        <v>926.16000000000008</v>
      </c>
      <c r="N304" s="725">
        <v>6</v>
      </c>
      <c r="O304" s="808">
        <v>6</v>
      </c>
      <c r="P304" s="726">
        <v>617.44000000000005</v>
      </c>
      <c r="Q304" s="741">
        <v>0.66666666666666663</v>
      </c>
      <c r="R304" s="725">
        <v>4</v>
      </c>
      <c r="S304" s="741">
        <v>0.66666666666666663</v>
      </c>
      <c r="T304" s="808">
        <v>4</v>
      </c>
      <c r="U304" s="764">
        <v>0.66666666666666663</v>
      </c>
    </row>
    <row r="305" spans="1:21" ht="14.4" customHeight="1" x14ac:dyDescent="0.3">
      <c r="A305" s="724">
        <v>25</v>
      </c>
      <c r="B305" s="725" t="s">
        <v>1114</v>
      </c>
      <c r="C305" s="725" t="s">
        <v>1226</v>
      </c>
      <c r="D305" s="806" t="s">
        <v>1629</v>
      </c>
      <c r="E305" s="807" t="s">
        <v>1239</v>
      </c>
      <c r="F305" s="725" t="s">
        <v>1220</v>
      </c>
      <c r="G305" s="725" t="s">
        <v>1296</v>
      </c>
      <c r="H305" s="725" t="s">
        <v>542</v>
      </c>
      <c r="I305" s="725" t="s">
        <v>971</v>
      </c>
      <c r="J305" s="725" t="s">
        <v>972</v>
      </c>
      <c r="K305" s="725" t="s">
        <v>1297</v>
      </c>
      <c r="L305" s="726">
        <v>48.09</v>
      </c>
      <c r="M305" s="726">
        <v>96.18</v>
      </c>
      <c r="N305" s="725">
        <v>2</v>
      </c>
      <c r="O305" s="808">
        <v>2</v>
      </c>
      <c r="P305" s="726">
        <v>96.18</v>
      </c>
      <c r="Q305" s="741">
        <v>1</v>
      </c>
      <c r="R305" s="725">
        <v>2</v>
      </c>
      <c r="S305" s="741">
        <v>1</v>
      </c>
      <c r="T305" s="808">
        <v>2</v>
      </c>
      <c r="U305" s="764">
        <v>1</v>
      </c>
    </row>
    <row r="306" spans="1:21" ht="14.4" customHeight="1" x14ac:dyDescent="0.3">
      <c r="A306" s="724">
        <v>25</v>
      </c>
      <c r="B306" s="725" t="s">
        <v>1114</v>
      </c>
      <c r="C306" s="725" t="s">
        <v>1226</v>
      </c>
      <c r="D306" s="806" t="s">
        <v>1629</v>
      </c>
      <c r="E306" s="807" t="s">
        <v>1239</v>
      </c>
      <c r="F306" s="725" t="s">
        <v>1220</v>
      </c>
      <c r="G306" s="725" t="s">
        <v>1272</v>
      </c>
      <c r="H306" s="725" t="s">
        <v>542</v>
      </c>
      <c r="I306" s="725" t="s">
        <v>1279</v>
      </c>
      <c r="J306" s="725" t="s">
        <v>1274</v>
      </c>
      <c r="K306" s="725" t="s">
        <v>1275</v>
      </c>
      <c r="L306" s="726">
        <v>132.97999999999999</v>
      </c>
      <c r="M306" s="726">
        <v>132.97999999999999</v>
      </c>
      <c r="N306" s="725">
        <v>1</v>
      </c>
      <c r="O306" s="808">
        <v>0.5</v>
      </c>
      <c r="P306" s="726">
        <v>132.97999999999999</v>
      </c>
      <c r="Q306" s="741">
        <v>1</v>
      </c>
      <c r="R306" s="725">
        <v>1</v>
      </c>
      <c r="S306" s="741">
        <v>1</v>
      </c>
      <c r="T306" s="808">
        <v>0.5</v>
      </c>
      <c r="U306" s="764">
        <v>1</v>
      </c>
    </row>
    <row r="307" spans="1:21" ht="14.4" customHeight="1" x14ac:dyDescent="0.3">
      <c r="A307" s="724">
        <v>25</v>
      </c>
      <c r="B307" s="725" t="s">
        <v>1114</v>
      </c>
      <c r="C307" s="725" t="s">
        <v>1226</v>
      </c>
      <c r="D307" s="806" t="s">
        <v>1629</v>
      </c>
      <c r="E307" s="807" t="s">
        <v>1239</v>
      </c>
      <c r="F307" s="725" t="s">
        <v>1220</v>
      </c>
      <c r="G307" s="725" t="s">
        <v>1604</v>
      </c>
      <c r="H307" s="725" t="s">
        <v>542</v>
      </c>
      <c r="I307" s="725" t="s">
        <v>1605</v>
      </c>
      <c r="J307" s="725" t="s">
        <v>1606</v>
      </c>
      <c r="K307" s="725" t="s">
        <v>1607</v>
      </c>
      <c r="L307" s="726">
        <v>0</v>
      </c>
      <c r="M307" s="726">
        <v>0</v>
      </c>
      <c r="N307" s="725">
        <v>1</v>
      </c>
      <c r="O307" s="808">
        <v>1</v>
      </c>
      <c r="P307" s="726"/>
      <c r="Q307" s="741"/>
      <c r="R307" s="725"/>
      <c r="S307" s="741">
        <v>0</v>
      </c>
      <c r="T307" s="808"/>
      <c r="U307" s="764">
        <v>0</v>
      </c>
    </row>
    <row r="308" spans="1:21" ht="14.4" customHeight="1" x14ac:dyDescent="0.3">
      <c r="A308" s="724">
        <v>25</v>
      </c>
      <c r="B308" s="725" t="s">
        <v>1114</v>
      </c>
      <c r="C308" s="725" t="s">
        <v>1226</v>
      </c>
      <c r="D308" s="806" t="s">
        <v>1629</v>
      </c>
      <c r="E308" s="807" t="s">
        <v>1239</v>
      </c>
      <c r="F308" s="725" t="s">
        <v>1220</v>
      </c>
      <c r="G308" s="725" t="s">
        <v>1289</v>
      </c>
      <c r="H308" s="725" t="s">
        <v>896</v>
      </c>
      <c r="I308" s="725" t="s">
        <v>1313</v>
      </c>
      <c r="J308" s="725" t="s">
        <v>841</v>
      </c>
      <c r="K308" s="725" t="s">
        <v>1314</v>
      </c>
      <c r="L308" s="726">
        <v>24.22</v>
      </c>
      <c r="M308" s="726">
        <v>24.22</v>
      </c>
      <c r="N308" s="725">
        <v>1</v>
      </c>
      <c r="O308" s="808">
        <v>1</v>
      </c>
      <c r="P308" s="726"/>
      <c r="Q308" s="741">
        <v>0</v>
      </c>
      <c r="R308" s="725"/>
      <c r="S308" s="741">
        <v>0</v>
      </c>
      <c r="T308" s="808"/>
      <c r="U308" s="764">
        <v>0</v>
      </c>
    </row>
    <row r="309" spans="1:21" ht="14.4" customHeight="1" x14ac:dyDescent="0.3">
      <c r="A309" s="724">
        <v>25</v>
      </c>
      <c r="B309" s="725" t="s">
        <v>1114</v>
      </c>
      <c r="C309" s="725" t="s">
        <v>1226</v>
      </c>
      <c r="D309" s="806" t="s">
        <v>1629</v>
      </c>
      <c r="E309" s="807" t="s">
        <v>1239</v>
      </c>
      <c r="F309" s="725" t="s">
        <v>1220</v>
      </c>
      <c r="G309" s="725" t="s">
        <v>1289</v>
      </c>
      <c r="H309" s="725" t="s">
        <v>542</v>
      </c>
      <c r="I309" s="725" t="s">
        <v>1315</v>
      </c>
      <c r="J309" s="725" t="s">
        <v>841</v>
      </c>
      <c r="K309" s="725" t="s">
        <v>1316</v>
      </c>
      <c r="L309" s="726">
        <v>24.22</v>
      </c>
      <c r="M309" s="726">
        <v>72.66</v>
      </c>
      <c r="N309" s="725">
        <v>3</v>
      </c>
      <c r="O309" s="808">
        <v>2</v>
      </c>
      <c r="P309" s="726">
        <v>24.22</v>
      </c>
      <c r="Q309" s="741">
        <v>0.33333333333333331</v>
      </c>
      <c r="R309" s="725">
        <v>1</v>
      </c>
      <c r="S309" s="741">
        <v>0.33333333333333331</v>
      </c>
      <c r="T309" s="808">
        <v>0.5</v>
      </c>
      <c r="U309" s="764">
        <v>0.25</v>
      </c>
    </row>
    <row r="310" spans="1:21" ht="14.4" customHeight="1" x14ac:dyDescent="0.3">
      <c r="A310" s="724">
        <v>25</v>
      </c>
      <c r="B310" s="725" t="s">
        <v>1114</v>
      </c>
      <c r="C310" s="725" t="s">
        <v>1226</v>
      </c>
      <c r="D310" s="806" t="s">
        <v>1629</v>
      </c>
      <c r="E310" s="807" t="s">
        <v>1235</v>
      </c>
      <c r="F310" s="725" t="s">
        <v>1220</v>
      </c>
      <c r="G310" s="725" t="s">
        <v>1269</v>
      </c>
      <c r="H310" s="725" t="s">
        <v>896</v>
      </c>
      <c r="I310" s="725" t="s">
        <v>1015</v>
      </c>
      <c r="J310" s="725" t="s">
        <v>1108</v>
      </c>
      <c r="K310" s="725" t="s">
        <v>1174</v>
      </c>
      <c r="L310" s="726">
        <v>154.36000000000001</v>
      </c>
      <c r="M310" s="726">
        <v>2161.04</v>
      </c>
      <c r="N310" s="725">
        <v>14</v>
      </c>
      <c r="O310" s="808">
        <v>12</v>
      </c>
      <c r="P310" s="726">
        <v>1080.52</v>
      </c>
      <c r="Q310" s="741">
        <v>0.5</v>
      </c>
      <c r="R310" s="725">
        <v>7</v>
      </c>
      <c r="S310" s="741">
        <v>0.5</v>
      </c>
      <c r="T310" s="808">
        <v>6</v>
      </c>
      <c r="U310" s="764">
        <v>0.5</v>
      </c>
    </row>
    <row r="311" spans="1:21" ht="14.4" customHeight="1" x14ac:dyDescent="0.3">
      <c r="A311" s="724">
        <v>25</v>
      </c>
      <c r="B311" s="725" t="s">
        <v>1114</v>
      </c>
      <c r="C311" s="725" t="s">
        <v>1226</v>
      </c>
      <c r="D311" s="806" t="s">
        <v>1629</v>
      </c>
      <c r="E311" s="807" t="s">
        <v>1235</v>
      </c>
      <c r="F311" s="725" t="s">
        <v>1220</v>
      </c>
      <c r="G311" s="725" t="s">
        <v>1272</v>
      </c>
      <c r="H311" s="725" t="s">
        <v>542</v>
      </c>
      <c r="I311" s="725" t="s">
        <v>1273</v>
      </c>
      <c r="J311" s="725" t="s">
        <v>1274</v>
      </c>
      <c r="K311" s="725" t="s">
        <v>1275</v>
      </c>
      <c r="L311" s="726">
        <v>132.97999999999999</v>
      </c>
      <c r="M311" s="726">
        <v>265.95999999999998</v>
      </c>
      <c r="N311" s="725">
        <v>2</v>
      </c>
      <c r="O311" s="808">
        <v>1</v>
      </c>
      <c r="P311" s="726">
        <v>265.95999999999998</v>
      </c>
      <c r="Q311" s="741">
        <v>1</v>
      </c>
      <c r="R311" s="725">
        <v>2</v>
      </c>
      <c r="S311" s="741">
        <v>1</v>
      </c>
      <c r="T311" s="808">
        <v>1</v>
      </c>
      <c r="U311" s="764">
        <v>1</v>
      </c>
    </row>
    <row r="312" spans="1:21" ht="14.4" customHeight="1" x14ac:dyDescent="0.3">
      <c r="A312" s="724">
        <v>25</v>
      </c>
      <c r="B312" s="725" t="s">
        <v>1114</v>
      </c>
      <c r="C312" s="725" t="s">
        <v>1226</v>
      </c>
      <c r="D312" s="806" t="s">
        <v>1629</v>
      </c>
      <c r="E312" s="807" t="s">
        <v>1235</v>
      </c>
      <c r="F312" s="725" t="s">
        <v>1220</v>
      </c>
      <c r="G312" s="725" t="s">
        <v>1289</v>
      </c>
      <c r="H312" s="725" t="s">
        <v>896</v>
      </c>
      <c r="I312" s="725" t="s">
        <v>1290</v>
      </c>
      <c r="J312" s="725" t="s">
        <v>841</v>
      </c>
      <c r="K312" s="725" t="s">
        <v>1291</v>
      </c>
      <c r="L312" s="726">
        <v>48.42</v>
      </c>
      <c r="M312" s="726">
        <v>145.26</v>
      </c>
      <c r="N312" s="725">
        <v>3</v>
      </c>
      <c r="O312" s="808">
        <v>2</v>
      </c>
      <c r="P312" s="726">
        <v>48.42</v>
      </c>
      <c r="Q312" s="741">
        <v>0.33333333333333337</v>
      </c>
      <c r="R312" s="725">
        <v>1</v>
      </c>
      <c r="S312" s="741">
        <v>0.33333333333333331</v>
      </c>
      <c r="T312" s="808">
        <v>0.5</v>
      </c>
      <c r="U312" s="764">
        <v>0.25</v>
      </c>
    </row>
    <row r="313" spans="1:21" ht="14.4" customHeight="1" x14ac:dyDescent="0.3">
      <c r="A313" s="724">
        <v>25</v>
      </c>
      <c r="B313" s="725" t="s">
        <v>1114</v>
      </c>
      <c r="C313" s="725" t="s">
        <v>1226</v>
      </c>
      <c r="D313" s="806" t="s">
        <v>1629</v>
      </c>
      <c r="E313" s="807" t="s">
        <v>1235</v>
      </c>
      <c r="F313" s="725" t="s">
        <v>1220</v>
      </c>
      <c r="G313" s="725" t="s">
        <v>1289</v>
      </c>
      <c r="H313" s="725" t="s">
        <v>542</v>
      </c>
      <c r="I313" s="725" t="s">
        <v>840</v>
      </c>
      <c r="J313" s="725" t="s">
        <v>841</v>
      </c>
      <c r="K313" s="725" t="s">
        <v>1298</v>
      </c>
      <c r="L313" s="726">
        <v>48.42</v>
      </c>
      <c r="M313" s="726">
        <v>96.84</v>
      </c>
      <c r="N313" s="725">
        <v>2</v>
      </c>
      <c r="O313" s="808">
        <v>1</v>
      </c>
      <c r="P313" s="726">
        <v>48.42</v>
      </c>
      <c r="Q313" s="741">
        <v>0.5</v>
      </c>
      <c r="R313" s="725">
        <v>1</v>
      </c>
      <c r="S313" s="741">
        <v>0.5</v>
      </c>
      <c r="T313" s="808">
        <v>0.5</v>
      </c>
      <c r="U313" s="764">
        <v>0.5</v>
      </c>
    </row>
    <row r="314" spans="1:21" ht="14.4" customHeight="1" x14ac:dyDescent="0.3">
      <c r="A314" s="724">
        <v>25</v>
      </c>
      <c r="B314" s="725" t="s">
        <v>1114</v>
      </c>
      <c r="C314" s="725" t="s">
        <v>1226</v>
      </c>
      <c r="D314" s="806" t="s">
        <v>1629</v>
      </c>
      <c r="E314" s="807" t="s">
        <v>1257</v>
      </c>
      <c r="F314" s="725" t="s">
        <v>1220</v>
      </c>
      <c r="G314" s="725" t="s">
        <v>1269</v>
      </c>
      <c r="H314" s="725" t="s">
        <v>896</v>
      </c>
      <c r="I314" s="725" t="s">
        <v>1015</v>
      </c>
      <c r="J314" s="725" t="s">
        <v>1108</v>
      </c>
      <c r="K314" s="725" t="s">
        <v>1174</v>
      </c>
      <c r="L314" s="726">
        <v>154.36000000000001</v>
      </c>
      <c r="M314" s="726">
        <v>463.08000000000004</v>
      </c>
      <c r="N314" s="725">
        <v>3</v>
      </c>
      <c r="O314" s="808">
        <v>2.5</v>
      </c>
      <c r="P314" s="726">
        <v>154.36000000000001</v>
      </c>
      <c r="Q314" s="741">
        <v>0.33333333333333331</v>
      </c>
      <c r="R314" s="725">
        <v>1</v>
      </c>
      <c r="S314" s="741">
        <v>0.33333333333333331</v>
      </c>
      <c r="T314" s="808">
        <v>1</v>
      </c>
      <c r="U314" s="764">
        <v>0.4</v>
      </c>
    </row>
    <row r="315" spans="1:21" ht="14.4" customHeight="1" x14ac:dyDescent="0.3">
      <c r="A315" s="724">
        <v>25</v>
      </c>
      <c r="B315" s="725" t="s">
        <v>1114</v>
      </c>
      <c r="C315" s="725" t="s">
        <v>1226</v>
      </c>
      <c r="D315" s="806" t="s">
        <v>1629</v>
      </c>
      <c r="E315" s="807" t="s">
        <v>1257</v>
      </c>
      <c r="F315" s="725" t="s">
        <v>1220</v>
      </c>
      <c r="G315" s="725" t="s">
        <v>1269</v>
      </c>
      <c r="H315" s="725" t="s">
        <v>896</v>
      </c>
      <c r="I315" s="725" t="s">
        <v>1111</v>
      </c>
      <c r="J315" s="725" t="s">
        <v>1210</v>
      </c>
      <c r="K315" s="725" t="s">
        <v>1211</v>
      </c>
      <c r="L315" s="726">
        <v>149.52000000000001</v>
      </c>
      <c r="M315" s="726">
        <v>149.52000000000001</v>
      </c>
      <c r="N315" s="725">
        <v>1</v>
      </c>
      <c r="O315" s="808">
        <v>1</v>
      </c>
      <c r="P315" s="726"/>
      <c r="Q315" s="741">
        <v>0</v>
      </c>
      <c r="R315" s="725"/>
      <c r="S315" s="741">
        <v>0</v>
      </c>
      <c r="T315" s="808"/>
      <c r="U315" s="764">
        <v>0</v>
      </c>
    </row>
    <row r="316" spans="1:21" ht="14.4" customHeight="1" x14ac:dyDescent="0.3">
      <c r="A316" s="724">
        <v>25</v>
      </c>
      <c r="B316" s="725" t="s">
        <v>1114</v>
      </c>
      <c r="C316" s="725" t="s">
        <v>1226</v>
      </c>
      <c r="D316" s="806" t="s">
        <v>1629</v>
      </c>
      <c r="E316" s="807" t="s">
        <v>1257</v>
      </c>
      <c r="F316" s="725" t="s">
        <v>1220</v>
      </c>
      <c r="G316" s="725" t="s">
        <v>1272</v>
      </c>
      <c r="H316" s="725" t="s">
        <v>542</v>
      </c>
      <c r="I316" s="725" t="s">
        <v>1273</v>
      </c>
      <c r="J316" s="725" t="s">
        <v>1274</v>
      </c>
      <c r="K316" s="725" t="s">
        <v>1275</v>
      </c>
      <c r="L316" s="726">
        <v>132.97999999999999</v>
      </c>
      <c r="M316" s="726">
        <v>398.93999999999994</v>
      </c>
      <c r="N316" s="725">
        <v>3</v>
      </c>
      <c r="O316" s="808">
        <v>1.5</v>
      </c>
      <c r="P316" s="726">
        <v>132.97999999999999</v>
      </c>
      <c r="Q316" s="741">
        <v>0.33333333333333337</v>
      </c>
      <c r="R316" s="725">
        <v>1</v>
      </c>
      <c r="S316" s="741">
        <v>0.33333333333333331</v>
      </c>
      <c r="T316" s="808">
        <v>1</v>
      </c>
      <c r="U316" s="764">
        <v>0.66666666666666663</v>
      </c>
    </row>
    <row r="317" spans="1:21" ht="14.4" customHeight="1" x14ac:dyDescent="0.3">
      <c r="A317" s="724">
        <v>25</v>
      </c>
      <c r="B317" s="725" t="s">
        <v>1114</v>
      </c>
      <c r="C317" s="725" t="s">
        <v>1226</v>
      </c>
      <c r="D317" s="806" t="s">
        <v>1629</v>
      </c>
      <c r="E317" s="807" t="s">
        <v>1257</v>
      </c>
      <c r="F317" s="725" t="s">
        <v>1220</v>
      </c>
      <c r="G317" s="725" t="s">
        <v>1272</v>
      </c>
      <c r="H317" s="725" t="s">
        <v>542</v>
      </c>
      <c r="I317" s="725" t="s">
        <v>1279</v>
      </c>
      <c r="J317" s="725" t="s">
        <v>1274</v>
      </c>
      <c r="K317" s="725" t="s">
        <v>1275</v>
      </c>
      <c r="L317" s="726">
        <v>132.97999999999999</v>
      </c>
      <c r="M317" s="726">
        <v>132.97999999999999</v>
      </c>
      <c r="N317" s="725">
        <v>1</v>
      </c>
      <c r="O317" s="808">
        <v>0.5</v>
      </c>
      <c r="P317" s="726"/>
      <c r="Q317" s="741">
        <v>0</v>
      </c>
      <c r="R317" s="725"/>
      <c r="S317" s="741">
        <v>0</v>
      </c>
      <c r="T317" s="808"/>
      <c r="U317" s="764">
        <v>0</v>
      </c>
    </row>
    <row r="318" spans="1:21" ht="14.4" customHeight="1" x14ac:dyDescent="0.3">
      <c r="A318" s="724">
        <v>25</v>
      </c>
      <c r="B318" s="725" t="s">
        <v>1114</v>
      </c>
      <c r="C318" s="725" t="s">
        <v>1226</v>
      </c>
      <c r="D318" s="806" t="s">
        <v>1629</v>
      </c>
      <c r="E318" s="807" t="s">
        <v>1257</v>
      </c>
      <c r="F318" s="725" t="s">
        <v>1220</v>
      </c>
      <c r="G318" s="725" t="s">
        <v>1289</v>
      </c>
      <c r="H318" s="725" t="s">
        <v>896</v>
      </c>
      <c r="I318" s="725" t="s">
        <v>1290</v>
      </c>
      <c r="J318" s="725" t="s">
        <v>841</v>
      </c>
      <c r="K318" s="725" t="s">
        <v>1291</v>
      </c>
      <c r="L318" s="726">
        <v>48.42</v>
      </c>
      <c r="M318" s="726">
        <v>48.42</v>
      </c>
      <c r="N318" s="725">
        <v>1</v>
      </c>
      <c r="O318" s="808">
        <v>1</v>
      </c>
      <c r="P318" s="726">
        <v>48.42</v>
      </c>
      <c r="Q318" s="741">
        <v>1</v>
      </c>
      <c r="R318" s="725">
        <v>1</v>
      </c>
      <c r="S318" s="741">
        <v>1</v>
      </c>
      <c r="T318" s="808">
        <v>1</v>
      </c>
      <c r="U318" s="764">
        <v>1</v>
      </c>
    </row>
    <row r="319" spans="1:21" ht="14.4" customHeight="1" x14ac:dyDescent="0.3">
      <c r="A319" s="724">
        <v>25</v>
      </c>
      <c r="B319" s="725" t="s">
        <v>1114</v>
      </c>
      <c r="C319" s="725" t="s">
        <v>1226</v>
      </c>
      <c r="D319" s="806" t="s">
        <v>1629</v>
      </c>
      <c r="E319" s="807" t="s">
        <v>1257</v>
      </c>
      <c r="F319" s="725" t="s">
        <v>1220</v>
      </c>
      <c r="G319" s="725" t="s">
        <v>1289</v>
      </c>
      <c r="H319" s="725" t="s">
        <v>542</v>
      </c>
      <c r="I319" s="725" t="s">
        <v>840</v>
      </c>
      <c r="J319" s="725" t="s">
        <v>841</v>
      </c>
      <c r="K319" s="725" t="s">
        <v>1298</v>
      </c>
      <c r="L319" s="726">
        <v>48.42</v>
      </c>
      <c r="M319" s="726">
        <v>242.10000000000002</v>
      </c>
      <c r="N319" s="725">
        <v>5</v>
      </c>
      <c r="O319" s="808">
        <v>4</v>
      </c>
      <c r="P319" s="726"/>
      <c r="Q319" s="741">
        <v>0</v>
      </c>
      <c r="R319" s="725"/>
      <c r="S319" s="741">
        <v>0</v>
      </c>
      <c r="T319" s="808"/>
      <c r="U319" s="764">
        <v>0</v>
      </c>
    </row>
    <row r="320" spans="1:21" ht="14.4" customHeight="1" x14ac:dyDescent="0.3">
      <c r="A320" s="724">
        <v>25</v>
      </c>
      <c r="B320" s="725" t="s">
        <v>1114</v>
      </c>
      <c r="C320" s="725" t="s">
        <v>1226</v>
      </c>
      <c r="D320" s="806" t="s">
        <v>1629</v>
      </c>
      <c r="E320" s="807" t="s">
        <v>1257</v>
      </c>
      <c r="F320" s="725" t="s">
        <v>1220</v>
      </c>
      <c r="G320" s="725" t="s">
        <v>1289</v>
      </c>
      <c r="H320" s="725" t="s">
        <v>542</v>
      </c>
      <c r="I320" s="725" t="s">
        <v>1315</v>
      </c>
      <c r="J320" s="725" t="s">
        <v>841</v>
      </c>
      <c r="K320" s="725" t="s">
        <v>1316</v>
      </c>
      <c r="L320" s="726">
        <v>24.22</v>
      </c>
      <c r="M320" s="726">
        <v>24.22</v>
      </c>
      <c r="N320" s="725">
        <v>1</v>
      </c>
      <c r="O320" s="808">
        <v>0.5</v>
      </c>
      <c r="P320" s="726"/>
      <c r="Q320" s="741">
        <v>0</v>
      </c>
      <c r="R320" s="725"/>
      <c r="S320" s="741">
        <v>0</v>
      </c>
      <c r="T320" s="808"/>
      <c r="U320" s="764">
        <v>0</v>
      </c>
    </row>
    <row r="321" spans="1:21" ht="14.4" customHeight="1" x14ac:dyDescent="0.3">
      <c r="A321" s="724">
        <v>25</v>
      </c>
      <c r="B321" s="725" t="s">
        <v>1114</v>
      </c>
      <c r="C321" s="725" t="s">
        <v>1226</v>
      </c>
      <c r="D321" s="806" t="s">
        <v>1629</v>
      </c>
      <c r="E321" s="807" t="s">
        <v>1246</v>
      </c>
      <c r="F321" s="725" t="s">
        <v>1220</v>
      </c>
      <c r="G321" s="725" t="s">
        <v>1269</v>
      </c>
      <c r="H321" s="725" t="s">
        <v>896</v>
      </c>
      <c r="I321" s="725" t="s">
        <v>1015</v>
      </c>
      <c r="J321" s="725" t="s">
        <v>1108</v>
      </c>
      <c r="K321" s="725" t="s">
        <v>1174</v>
      </c>
      <c r="L321" s="726">
        <v>154.36000000000001</v>
      </c>
      <c r="M321" s="726">
        <v>154.36000000000001</v>
      </c>
      <c r="N321" s="725">
        <v>1</v>
      </c>
      <c r="O321" s="808">
        <v>1</v>
      </c>
      <c r="P321" s="726">
        <v>154.36000000000001</v>
      </c>
      <c r="Q321" s="741">
        <v>1</v>
      </c>
      <c r="R321" s="725">
        <v>1</v>
      </c>
      <c r="S321" s="741">
        <v>1</v>
      </c>
      <c r="T321" s="808">
        <v>1</v>
      </c>
      <c r="U321" s="764">
        <v>1</v>
      </c>
    </row>
    <row r="322" spans="1:21" ht="14.4" customHeight="1" x14ac:dyDescent="0.3">
      <c r="A322" s="724">
        <v>25</v>
      </c>
      <c r="B322" s="725" t="s">
        <v>1114</v>
      </c>
      <c r="C322" s="725" t="s">
        <v>1226</v>
      </c>
      <c r="D322" s="806" t="s">
        <v>1629</v>
      </c>
      <c r="E322" s="807" t="s">
        <v>1248</v>
      </c>
      <c r="F322" s="725" t="s">
        <v>1220</v>
      </c>
      <c r="G322" s="725" t="s">
        <v>1269</v>
      </c>
      <c r="H322" s="725" t="s">
        <v>542</v>
      </c>
      <c r="I322" s="725" t="s">
        <v>1327</v>
      </c>
      <c r="J322" s="725" t="s">
        <v>1328</v>
      </c>
      <c r="K322" s="725" t="s">
        <v>1329</v>
      </c>
      <c r="L322" s="726">
        <v>154.36000000000001</v>
      </c>
      <c r="M322" s="726">
        <v>154.36000000000001</v>
      </c>
      <c r="N322" s="725">
        <v>1</v>
      </c>
      <c r="O322" s="808">
        <v>1</v>
      </c>
      <c r="P322" s="726">
        <v>154.36000000000001</v>
      </c>
      <c r="Q322" s="741">
        <v>1</v>
      </c>
      <c r="R322" s="725">
        <v>1</v>
      </c>
      <c r="S322" s="741">
        <v>1</v>
      </c>
      <c r="T322" s="808">
        <v>1</v>
      </c>
      <c r="U322" s="764">
        <v>1</v>
      </c>
    </row>
    <row r="323" spans="1:21" ht="14.4" customHeight="1" x14ac:dyDescent="0.3">
      <c r="A323" s="724">
        <v>25</v>
      </c>
      <c r="B323" s="725" t="s">
        <v>1114</v>
      </c>
      <c r="C323" s="725" t="s">
        <v>1226</v>
      </c>
      <c r="D323" s="806" t="s">
        <v>1629</v>
      </c>
      <c r="E323" s="807" t="s">
        <v>1247</v>
      </c>
      <c r="F323" s="725" t="s">
        <v>1220</v>
      </c>
      <c r="G323" s="725" t="s">
        <v>1289</v>
      </c>
      <c r="H323" s="725" t="s">
        <v>542</v>
      </c>
      <c r="I323" s="725" t="s">
        <v>1315</v>
      </c>
      <c r="J323" s="725" t="s">
        <v>841</v>
      </c>
      <c r="K323" s="725" t="s">
        <v>1316</v>
      </c>
      <c r="L323" s="726">
        <v>24.22</v>
      </c>
      <c r="M323" s="726">
        <v>24.22</v>
      </c>
      <c r="N323" s="725">
        <v>1</v>
      </c>
      <c r="O323" s="808">
        <v>1</v>
      </c>
      <c r="P323" s="726"/>
      <c r="Q323" s="741">
        <v>0</v>
      </c>
      <c r="R323" s="725"/>
      <c r="S323" s="741">
        <v>0</v>
      </c>
      <c r="T323" s="808"/>
      <c r="U323" s="764">
        <v>0</v>
      </c>
    </row>
    <row r="324" spans="1:21" ht="14.4" customHeight="1" x14ac:dyDescent="0.3">
      <c r="A324" s="724">
        <v>25</v>
      </c>
      <c r="B324" s="725" t="s">
        <v>1114</v>
      </c>
      <c r="C324" s="725" t="s">
        <v>1226</v>
      </c>
      <c r="D324" s="806" t="s">
        <v>1629</v>
      </c>
      <c r="E324" s="807" t="s">
        <v>1262</v>
      </c>
      <c r="F324" s="725" t="s">
        <v>1220</v>
      </c>
      <c r="G324" s="725" t="s">
        <v>1269</v>
      </c>
      <c r="H324" s="725" t="s">
        <v>896</v>
      </c>
      <c r="I324" s="725" t="s">
        <v>1015</v>
      </c>
      <c r="J324" s="725" t="s">
        <v>1108</v>
      </c>
      <c r="K324" s="725" t="s">
        <v>1174</v>
      </c>
      <c r="L324" s="726">
        <v>154.36000000000001</v>
      </c>
      <c r="M324" s="726">
        <v>154.36000000000001</v>
      </c>
      <c r="N324" s="725">
        <v>1</v>
      </c>
      <c r="O324" s="808">
        <v>1</v>
      </c>
      <c r="P324" s="726">
        <v>154.36000000000001</v>
      </c>
      <c r="Q324" s="741">
        <v>1</v>
      </c>
      <c r="R324" s="725">
        <v>1</v>
      </c>
      <c r="S324" s="741">
        <v>1</v>
      </c>
      <c r="T324" s="808">
        <v>1</v>
      </c>
      <c r="U324" s="764">
        <v>1</v>
      </c>
    </row>
    <row r="325" spans="1:21" ht="14.4" customHeight="1" x14ac:dyDescent="0.3">
      <c r="A325" s="724">
        <v>25</v>
      </c>
      <c r="B325" s="725" t="s">
        <v>1114</v>
      </c>
      <c r="C325" s="725" t="s">
        <v>1226</v>
      </c>
      <c r="D325" s="806" t="s">
        <v>1629</v>
      </c>
      <c r="E325" s="807" t="s">
        <v>1243</v>
      </c>
      <c r="F325" s="725" t="s">
        <v>1220</v>
      </c>
      <c r="G325" s="725" t="s">
        <v>1272</v>
      </c>
      <c r="H325" s="725" t="s">
        <v>542</v>
      </c>
      <c r="I325" s="725" t="s">
        <v>1273</v>
      </c>
      <c r="J325" s="725" t="s">
        <v>1274</v>
      </c>
      <c r="K325" s="725" t="s">
        <v>1275</v>
      </c>
      <c r="L325" s="726">
        <v>132.97999999999999</v>
      </c>
      <c r="M325" s="726">
        <v>265.95999999999998</v>
      </c>
      <c r="N325" s="725">
        <v>2</v>
      </c>
      <c r="O325" s="808">
        <v>2</v>
      </c>
      <c r="P325" s="726"/>
      <c r="Q325" s="741">
        <v>0</v>
      </c>
      <c r="R325" s="725"/>
      <c r="S325" s="741">
        <v>0</v>
      </c>
      <c r="T325" s="808"/>
      <c r="U325" s="764">
        <v>0</v>
      </c>
    </row>
    <row r="326" spans="1:21" ht="14.4" customHeight="1" x14ac:dyDescent="0.3">
      <c r="A326" s="724">
        <v>25</v>
      </c>
      <c r="B326" s="725" t="s">
        <v>1114</v>
      </c>
      <c r="C326" s="725" t="s">
        <v>1226</v>
      </c>
      <c r="D326" s="806" t="s">
        <v>1629</v>
      </c>
      <c r="E326" s="807" t="s">
        <v>1237</v>
      </c>
      <c r="F326" s="725" t="s">
        <v>1220</v>
      </c>
      <c r="G326" s="725" t="s">
        <v>1269</v>
      </c>
      <c r="H326" s="725" t="s">
        <v>896</v>
      </c>
      <c r="I326" s="725" t="s">
        <v>1015</v>
      </c>
      <c r="J326" s="725" t="s">
        <v>1108</v>
      </c>
      <c r="K326" s="725" t="s">
        <v>1174</v>
      </c>
      <c r="L326" s="726">
        <v>154.36000000000001</v>
      </c>
      <c r="M326" s="726">
        <v>463.08000000000004</v>
      </c>
      <c r="N326" s="725">
        <v>3</v>
      </c>
      <c r="O326" s="808">
        <v>3</v>
      </c>
      <c r="P326" s="726">
        <v>154.36000000000001</v>
      </c>
      <c r="Q326" s="741">
        <v>0.33333333333333331</v>
      </c>
      <c r="R326" s="725">
        <v>1</v>
      </c>
      <c r="S326" s="741">
        <v>0.33333333333333331</v>
      </c>
      <c r="T326" s="808">
        <v>1</v>
      </c>
      <c r="U326" s="764">
        <v>0.33333333333333331</v>
      </c>
    </row>
    <row r="327" spans="1:21" ht="14.4" customHeight="1" x14ac:dyDescent="0.3">
      <c r="A327" s="724">
        <v>25</v>
      </c>
      <c r="B327" s="725" t="s">
        <v>1114</v>
      </c>
      <c r="C327" s="725" t="s">
        <v>1226</v>
      </c>
      <c r="D327" s="806" t="s">
        <v>1629</v>
      </c>
      <c r="E327" s="807" t="s">
        <v>1237</v>
      </c>
      <c r="F327" s="725" t="s">
        <v>1220</v>
      </c>
      <c r="G327" s="725" t="s">
        <v>1272</v>
      </c>
      <c r="H327" s="725" t="s">
        <v>542</v>
      </c>
      <c r="I327" s="725" t="s">
        <v>1279</v>
      </c>
      <c r="J327" s="725" t="s">
        <v>1274</v>
      </c>
      <c r="K327" s="725" t="s">
        <v>1275</v>
      </c>
      <c r="L327" s="726">
        <v>132.97999999999999</v>
      </c>
      <c r="M327" s="726">
        <v>132.97999999999999</v>
      </c>
      <c r="N327" s="725">
        <v>1</v>
      </c>
      <c r="O327" s="808">
        <v>0.5</v>
      </c>
      <c r="P327" s="726"/>
      <c r="Q327" s="741">
        <v>0</v>
      </c>
      <c r="R327" s="725"/>
      <c r="S327" s="741">
        <v>0</v>
      </c>
      <c r="T327" s="808"/>
      <c r="U327" s="764">
        <v>0</v>
      </c>
    </row>
    <row r="328" spans="1:21" ht="14.4" customHeight="1" x14ac:dyDescent="0.3">
      <c r="A328" s="724">
        <v>25</v>
      </c>
      <c r="B328" s="725" t="s">
        <v>1114</v>
      </c>
      <c r="C328" s="725" t="s">
        <v>1226</v>
      </c>
      <c r="D328" s="806" t="s">
        <v>1629</v>
      </c>
      <c r="E328" s="807" t="s">
        <v>1237</v>
      </c>
      <c r="F328" s="725" t="s">
        <v>1220</v>
      </c>
      <c r="G328" s="725" t="s">
        <v>1289</v>
      </c>
      <c r="H328" s="725" t="s">
        <v>542</v>
      </c>
      <c r="I328" s="725" t="s">
        <v>1315</v>
      </c>
      <c r="J328" s="725" t="s">
        <v>841</v>
      </c>
      <c r="K328" s="725" t="s">
        <v>1316</v>
      </c>
      <c r="L328" s="726">
        <v>24.22</v>
      </c>
      <c r="M328" s="726">
        <v>24.22</v>
      </c>
      <c r="N328" s="725">
        <v>1</v>
      </c>
      <c r="O328" s="808">
        <v>0.5</v>
      </c>
      <c r="P328" s="726"/>
      <c r="Q328" s="741">
        <v>0</v>
      </c>
      <c r="R328" s="725"/>
      <c r="S328" s="741">
        <v>0</v>
      </c>
      <c r="T328" s="808"/>
      <c r="U328" s="764">
        <v>0</v>
      </c>
    </row>
    <row r="329" spans="1:21" ht="14.4" customHeight="1" x14ac:dyDescent="0.3">
      <c r="A329" s="724">
        <v>25</v>
      </c>
      <c r="B329" s="725" t="s">
        <v>1114</v>
      </c>
      <c r="C329" s="725" t="s">
        <v>1226</v>
      </c>
      <c r="D329" s="806" t="s">
        <v>1629</v>
      </c>
      <c r="E329" s="807" t="s">
        <v>1234</v>
      </c>
      <c r="F329" s="725" t="s">
        <v>1220</v>
      </c>
      <c r="G329" s="725" t="s">
        <v>1269</v>
      </c>
      <c r="H329" s="725" t="s">
        <v>542</v>
      </c>
      <c r="I329" s="725" t="s">
        <v>1327</v>
      </c>
      <c r="J329" s="725" t="s">
        <v>1328</v>
      </c>
      <c r="K329" s="725" t="s">
        <v>1329</v>
      </c>
      <c r="L329" s="726">
        <v>154.36000000000001</v>
      </c>
      <c r="M329" s="726">
        <v>154.36000000000001</v>
      </c>
      <c r="N329" s="725">
        <v>1</v>
      </c>
      <c r="O329" s="808">
        <v>1</v>
      </c>
      <c r="P329" s="726">
        <v>154.36000000000001</v>
      </c>
      <c r="Q329" s="741">
        <v>1</v>
      </c>
      <c r="R329" s="725">
        <v>1</v>
      </c>
      <c r="S329" s="741">
        <v>1</v>
      </c>
      <c r="T329" s="808">
        <v>1</v>
      </c>
      <c r="U329" s="764">
        <v>1</v>
      </c>
    </row>
    <row r="330" spans="1:21" ht="14.4" customHeight="1" x14ac:dyDescent="0.3">
      <c r="A330" s="724">
        <v>25</v>
      </c>
      <c r="B330" s="725" t="s">
        <v>1114</v>
      </c>
      <c r="C330" s="725" t="s">
        <v>1226</v>
      </c>
      <c r="D330" s="806" t="s">
        <v>1629</v>
      </c>
      <c r="E330" s="807" t="s">
        <v>1234</v>
      </c>
      <c r="F330" s="725" t="s">
        <v>1220</v>
      </c>
      <c r="G330" s="725" t="s">
        <v>1269</v>
      </c>
      <c r="H330" s="725" t="s">
        <v>896</v>
      </c>
      <c r="I330" s="725" t="s">
        <v>1015</v>
      </c>
      <c r="J330" s="725" t="s">
        <v>1108</v>
      </c>
      <c r="K330" s="725" t="s">
        <v>1174</v>
      </c>
      <c r="L330" s="726">
        <v>154.36000000000001</v>
      </c>
      <c r="M330" s="726">
        <v>154.36000000000001</v>
      </c>
      <c r="N330" s="725">
        <v>1</v>
      </c>
      <c r="O330" s="808">
        <v>1</v>
      </c>
      <c r="P330" s="726">
        <v>154.36000000000001</v>
      </c>
      <c r="Q330" s="741">
        <v>1</v>
      </c>
      <c r="R330" s="725">
        <v>1</v>
      </c>
      <c r="S330" s="741">
        <v>1</v>
      </c>
      <c r="T330" s="808">
        <v>1</v>
      </c>
      <c r="U330" s="764">
        <v>1</v>
      </c>
    </row>
    <row r="331" spans="1:21" ht="14.4" customHeight="1" x14ac:dyDescent="0.3">
      <c r="A331" s="724">
        <v>25</v>
      </c>
      <c r="B331" s="725" t="s">
        <v>1114</v>
      </c>
      <c r="C331" s="725" t="s">
        <v>1226</v>
      </c>
      <c r="D331" s="806" t="s">
        <v>1629</v>
      </c>
      <c r="E331" s="807" t="s">
        <v>1234</v>
      </c>
      <c r="F331" s="725" t="s">
        <v>1220</v>
      </c>
      <c r="G331" s="725" t="s">
        <v>1272</v>
      </c>
      <c r="H331" s="725" t="s">
        <v>542</v>
      </c>
      <c r="I331" s="725" t="s">
        <v>1608</v>
      </c>
      <c r="J331" s="725" t="s">
        <v>1274</v>
      </c>
      <c r="K331" s="725" t="s">
        <v>1609</v>
      </c>
      <c r="L331" s="726">
        <v>0</v>
      </c>
      <c r="M331" s="726">
        <v>0</v>
      </c>
      <c r="N331" s="725">
        <v>1</v>
      </c>
      <c r="O331" s="808">
        <v>1</v>
      </c>
      <c r="P331" s="726">
        <v>0</v>
      </c>
      <c r="Q331" s="741"/>
      <c r="R331" s="725">
        <v>1</v>
      </c>
      <c r="S331" s="741">
        <v>1</v>
      </c>
      <c r="T331" s="808">
        <v>1</v>
      </c>
      <c r="U331" s="764">
        <v>1</v>
      </c>
    </row>
    <row r="332" spans="1:21" ht="14.4" customHeight="1" x14ac:dyDescent="0.3">
      <c r="A332" s="724">
        <v>25</v>
      </c>
      <c r="B332" s="725" t="s">
        <v>1114</v>
      </c>
      <c r="C332" s="725" t="s">
        <v>1226</v>
      </c>
      <c r="D332" s="806" t="s">
        <v>1629</v>
      </c>
      <c r="E332" s="807" t="s">
        <v>1261</v>
      </c>
      <c r="F332" s="725" t="s">
        <v>1220</v>
      </c>
      <c r="G332" s="725" t="s">
        <v>1269</v>
      </c>
      <c r="H332" s="725" t="s">
        <v>896</v>
      </c>
      <c r="I332" s="725" t="s">
        <v>1107</v>
      </c>
      <c r="J332" s="725" t="s">
        <v>1108</v>
      </c>
      <c r="K332" s="725" t="s">
        <v>1212</v>
      </c>
      <c r="L332" s="726">
        <v>225.06</v>
      </c>
      <c r="M332" s="726">
        <v>225.06</v>
      </c>
      <c r="N332" s="725">
        <v>1</v>
      </c>
      <c r="O332" s="808">
        <v>1</v>
      </c>
      <c r="P332" s="726"/>
      <c r="Q332" s="741">
        <v>0</v>
      </c>
      <c r="R332" s="725"/>
      <c r="S332" s="741">
        <v>0</v>
      </c>
      <c r="T332" s="808"/>
      <c r="U332" s="764">
        <v>0</v>
      </c>
    </row>
    <row r="333" spans="1:21" ht="14.4" customHeight="1" x14ac:dyDescent="0.3">
      <c r="A333" s="724">
        <v>25</v>
      </c>
      <c r="B333" s="725" t="s">
        <v>1114</v>
      </c>
      <c r="C333" s="725" t="s">
        <v>1226</v>
      </c>
      <c r="D333" s="806" t="s">
        <v>1629</v>
      </c>
      <c r="E333" s="807" t="s">
        <v>1261</v>
      </c>
      <c r="F333" s="725" t="s">
        <v>1220</v>
      </c>
      <c r="G333" s="725" t="s">
        <v>1272</v>
      </c>
      <c r="H333" s="725" t="s">
        <v>542</v>
      </c>
      <c r="I333" s="725" t="s">
        <v>1273</v>
      </c>
      <c r="J333" s="725" t="s">
        <v>1274</v>
      </c>
      <c r="K333" s="725" t="s">
        <v>1275</v>
      </c>
      <c r="L333" s="726">
        <v>132.97999999999999</v>
      </c>
      <c r="M333" s="726">
        <v>132.97999999999999</v>
      </c>
      <c r="N333" s="725">
        <v>1</v>
      </c>
      <c r="O333" s="808">
        <v>1</v>
      </c>
      <c r="P333" s="726">
        <v>132.97999999999999</v>
      </c>
      <c r="Q333" s="741">
        <v>1</v>
      </c>
      <c r="R333" s="725">
        <v>1</v>
      </c>
      <c r="S333" s="741">
        <v>1</v>
      </c>
      <c r="T333" s="808">
        <v>1</v>
      </c>
      <c r="U333" s="764">
        <v>1</v>
      </c>
    </row>
    <row r="334" spans="1:21" ht="14.4" customHeight="1" x14ac:dyDescent="0.3">
      <c r="A334" s="724">
        <v>25</v>
      </c>
      <c r="B334" s="725" t="s">
        <v>1114</v>
      </c>
      <c r="C334" s="725" t="s">
        <v>1228</v>
      </c>
      <c r="D334" s="806" t="s">
        <v>1630</v>
      </c>
      <c r="E334" s="807" t="s">
        <v>1238</v>
      </c>
      <c r="F334" s="725" t="s">
        <v>1220</v>
      </c>
      <c r="G334" s="725" t="s">
        <v>1269</v>
      </c>
      <c r="H334" s="725" t="s">
        <v>896</v>
      </c>
      <c r="I334" s="725" t="s">
        <v>1015</v>
      </c>
      <c r="J334" s="725" t="s">
        <v>1108</v>
      </c>
      <c r="K334" s="725" t="s">
        <v>1174</v>
      </c>
      <c r="L334" s="726">
        <v>154.36000000000001</v>
      </c>
      <c r="M334" s="726">
        <v>617.44000000000005</v>
      </c>
      <c r="N334" s="725">
        <v>4</v>
      </c>
      <c r="O334" s="808">
        <v>4</v>
      </c>
      <c r="P334" s="726"/>
      <c r="Q334" s="741">
        <v>0</v>
      </c>
      <c r="R334" s="725"/>
      <c r="S334" s="741">
        <v>0</v>
      </c>
      <c r="T334" s="808"/>
      <c r="U334" s="764">
        <v>0</v>
      </c>
    </row>
    <row r="335" spans="1:21" ht="14.4" customHeight="1" x14ac:dyDescent="0.3">
      <c r="A335" s="724">
        <v>25</v>
      </c>
      <c r="B335" s="725" t="s">
        <v>1114</v>
      </c>
      <c r="C335" s="725" t="s">
        <v>1228</v>
      </c>
      <c r="D335" s="806" t="s">
        <v>1630</v>
      </c>
      <c r="E335" s="807" t="s">
        <v>1238</v>
      </c>
      <c r="F335" s="725" t="s">
        <v>1220</v>
      </c>
      <c r="G335" s="725" t="s">
        <v>1269</v>
      </c>
      <c r="H335" s="725" t="s">
        <v>896</v>
      </c>
      <c r="I335" s="725" t="s">
        <v>1445</v>
      </c>
      <c r="J335" s="725" t="s">
        <v>1446</v>
      </c>
      <c r="K335" s="725" t="s">
        <v>1447</v>
      </c>
      <c r="L335" s="726">
        <v>111.22</v>
      </c>
      <c r="M335" s="726">
        <v>111.22</v>
      </c>
      <c r="N335" s="725">
        <v>1</v>
      </c>
      <c r="O335" s="808">
        <v>1</v>
      </c>
      <c r="P335" s="726">
        <v>111.22</v>
      </c>
      <c r="Q335" s="741">
        <v>1</v>
      </c>
      <c r="R335" s="725">
        <v>1</v>
      </c>
      <c r="S335" s="741">
        <v>1</v>
      </c>
      <c r="T335" s="808">
        <v>1</v>
      </c>
      <c r="U335" s="764">
        <v>1</v>
      </c>
    </row>
    <row r="336" spans="1:21" ht="14.4" customHeight="1" x14ac:dyDescent="0.3">
      <c r="A336" s="724">
        <v>25</v>
      </c>
      <c r="B336" s="725" t="s">
        <v>1114</v>
      </c>
      <c r="C336" s="725" t="s">
        <v>1228</v>
      </c>
      <c r="D336" s="806" t="s">
        <v>1630</v>
      </c>
      <c r="E336" s="807" t="s">
        <v>1240</v>
      </c>
      <c r="F336" s="725" t="s">
        <v>1220</v>
      </c>
      <c r="G336" s="725" t="s">
        <v>1269</v>
      </c>
      <c r="H336" s="725" t="s">
        <v>896</v>
      </c>
      <c r="I336" s="725" t="s">
        <v>1015</v>
      </c>
      <c r="J336" s="725" t="s">
        <v>1108</v>
      </c>
      <c r="K336" s="725" t="s">
        <v>1174</v>
      </c>
      <c r="L336" s="726">
        <v>154.36000000000001</v>
      </c>
      <c r="M336" s="726">
        <v>3241.5600000000013</v>
      </c>
      <c r="N336" s="725">
        <v>21</v>
      </c>
      <c r="O336" s="808">
        <v>18.5</v>
      </c>
      <c r="P336" s="726">
        <v>617.44000000000005</v>
      </c>
      <c r="Q336" s="741">
        <v>0.19047619047619041</v>
      </c>
      <c r="R336" s="725">
        <v>4</v>
      </c>
      <c r="S336" s="741">
        <v>0.19047619047619047</v>
      </c>
      <c r="T336" s="808">
        <v>3.5</v>
      </c>
      <c r="U336" s="764">
        <v>0.1891891891891892</v>
      </c>
    </row>
    <row r="337" spans="1:21" ht="14.4" customHeight="1" x14ac:dyDescent="0.3">
      <c r="A337" s="724">
        <v>25</v>
      </c>
      <c r="B337" s="725" t="s">
        <v>1114</v>
      </c>
      <c r="C337" s="725" t="s">
        <v>1228</v>
      </c>
      <c r="D337" s="806" t="s">
        <v>1630</v>
      </c>
      <c r="E337" s="807" t="s">
        <v>1240</v>
      </c>
      <c r="F337" s="725" t="s">
        <v>1220</v>
      </c>
      <c r="G337" s="725" t="s">
        <v>1269</v>
      </c>
      <c r="H337" s="725" t="s">
        <v>896</v>
      </c>
      <c r="I337" s="725" t="s">
        <v>1111</v>
      </c>
      <c r="J337" s="725" t="s">
        <v>1210</v>
      </c>
      <c r="K337" s="725" t="s">
        <v>1211</v>
      </c>
      <c r="L337" s="726">
        <v>149.52000000000001</v>
      </c>
      <c r="M337" s="726">
        <v>149.52000000000001</v>
      </c>
      <c r="N337" s="725">
        <v>1</v>
      </c>
      <c r="O337" s="808">
        <v>1</v>
      </c>
      <c r="P337" s="726"/>
      <c r="Q337" s="741">
        <v>0</v>
      </c>
      <c r="R337" s="725"/>
      <c r="S337" s="741">
        <v>0</v>
      </c>
      <c r="T337" s="808"/>
      <c r="U337" s="764">
        <v>0</v>
      </c>
    </row>
    <row r="338" spans="1:21" ht="14.4" customHeight="1" x14ac:dyDescent="0.3">
      <c r="A338" s="724">
        <v>25</v>
      </c>
      <c r="B338" s="725" t="s">
        <v>1114</v>
      </c>
      <c r="C338" s="725" t="s">
        <v>1228</v>
      </c>
      <c r="D338" s="806" t="s">
        <v>1630</v>
      </c>
      <c r="E338" s="807" t="s">
        <v>1240</v>
      </c>
      <c r="F338" s="725" t="s">
        <v>1220</v>
      </c>
      <c r="G338" s="725" t="s">
        <v>1269</v>
      </c>
      <c r="H338" s="725" t="s">
        <v>896</v>
      </c>
      <c r="I338" s="725" t="s">
        <v>1610</v>
      </c>
      <c r="J338" s="725" t="s">
        <v>1611</v>
      </c>
      <c r="K338" s="725" t="s">
        <v>1612</v>
      </c>
      <c r="L338" s="726">
        <v>75.73</v>
      </c>
      <c r="M338" s="726">
        <v>151.46</v>
      </c>
      <c r="N338" s="725">
        <v>2</v>
      </c>
      <c r="O338" s="808">
        <v>1</v>
      </c>
      <c r="P338" s="726"/>
      <c r="Q338" s="741">
        <v>0</v>
      </c>
      <c r="R338" s="725"/>
      <c r="S338" s="741">
        <v>0</v>
      </c>
      <c r="T338" s="808"/>
      <c r="U338" s="764">
        <v>0</v>
      </c>
    </row>
    <row r="339" spans="1:21" ht="14.4" customHeight="1" x14ac:dyDescent="0.3">
      <c r="A339" s="724">
        <v>25</v>
      </c>
      <c r="B339" s="725" t="s">
        <v>1114</v>
      </c>
      <c r="C339" s="725" t="s">
        <v>1228</v>
      </c>
      <c r="D339" s="806" t="s">
        <v>1630</v>
      </c>
      <c r="E339" s="807" t="s">
        <v>1240</v>
      </c>
      <c r="F339" s="725" t="s">
        <v>1220</v>
      </c>
      <c r="G339" s="725" t="s">
        <v>1292</v>
      </c>
      <c r="H339" s="725" t="s">
        <v>542</v>
      </c>
      <c r="I339" s="725" t="s">
        <v>1613</v>
      </c>
      <c r="J339" s="725" t="s">
        <v>1614</v>
      </c>
      <c r="K339" s="725" t="s">
        <v>1615</v>
      </c>
      <c r="L339" s="726">
        <v>16.14</v>
      </c>
      <c r="M339" s="726">
        <v>16.14</v>
      </c>
      <c r="N339" s="725">
        <v>1</v>
      </c>
      <c r="O339" s="808">
        <v>1</v>
      </c>
      <c r="P339" s="726"/>
      <c r="Q339" s="741">
        <v>0</v>
      </c>
      <c r="R339" s="725"/>
      <c r="S339" s="741">
        <v>0</v>
      </c>
      <c r="T339" s="808"/>
      <c r="U339" s="764">
        <v>0</v>
      </c>
    </row>
    <row r="340" spans="1:21" ht="14.4" customHeight="1" x14ac:dyDescent="0.3">
      <c r="A340" s="724">
        <v>25</v>
      </c>
      <c r="B340" s="725" t="s">
        <v>1114</v>
      </c>
      <c r="C340" s="725" t="s">
        <v>1228</v>
      </c>
      <c r="D340" s="806" t="s">
        <v>1630</v>
      </c>
      <c r="E340" s="807" t="s">
        <v>1240</v>
      </c>
      <c r="F340" s="725" t="s">
        <v>1220</v>
      </c>
      <c r="G340" s="725" t="s">
        <v>1272</v>
      </c>
      <c r="H340" s="725" t="s">
        <v>542</v>
      </c>
      <c r="I340" s="725" t="s">
        <v>1273</v>
      </c>
      <c r="J340" s="725" t="s">
        <v>1274</v>
      </c>
      <c r="K340" s="725" t="s">
        <v>1275</v>
      </c>
      <c r="L340" s="726">
        <v>132.97999999999999</v>
      </c>
      <c r="M340" s="726">
        <v>132.97999999999999</v>
      </c>
      <c r="N340" s="725">
        <v>1</v>
      </c>
      <c r="O340" s="808">
        <v>1</v>
      </c>
      <c r="P340" s="726">
        <v>132.97999999999999</v>
      </c>
      <c r="Q340" s="741">
        <v>1</v>
      </c>
      <c r="R340" s="725">
        <v>1</v>
      </c>
      <c r="S340" s="741">
        <v>1</v>
      </c>
      <c r="T340" s="808">
        <v>1</v>
      </c>
      <c r="U340" s="764">
        <v>1</v>
      </c>
    </row>
    <row r="341" spans="1:21" ht="14.4" customHeight="1" x14ac:dyDescent="0.3">
      <c r="A341" s="724">
        <v>25</v>
      </c>
      <c r="B341" s="725" t="s">
        <v>1114</v>
      </c>
      <c r="C341" s="725" t="s">
        <v>1228</v>
      </c>
      <c r="D341" s="806" t="s">
        <v>1630</v>
      </c>
      <c r="E341" s="807" t="s">
        <v>1240</v>
      </c>
      <c r="F341" s="725" t="s">
        <v>1220</v>
      </c>
      <c r="G341" s="725" t="s">
        <v>1272</v>
      </c>
      <c r="H341" s="725" t="s">
        <v>542</v>
      </c>
      <c r="I341" s="725" t="s">
        <v>1279</v>
      </c>
      <c r="J341" s="725" t="s">
        <v>1274</v>
      </c>
      <c r="K341" s="725" t="s">
        <v>1275</v>
      </c>
      <c r="L341" s="726">
        <v>132.97999999999999</v>
      </c>
      <c r="M341" s="726">
        <v>265.95999999999998</v>
      </c>
      <c r="N341" s="725">
        <v>2</v>
      </c>
      <c r="O341" s="808">
        <v>1.5</v>
      </c>
      <c r="P341" s="726"/>
      <c r="Q341" s="741">
        <v>0</v>
      </c>
      <c r="R341" s="725"/>
      <c r="S341" s="741">
        <v>0</v>
      </c>
      <c r="T341" s="808"/>
      <c r="U341" s="764">
        <v>0</v>
      </c>
    </row>
    <row r="342" spans="1:21" ht="14.4" customHeight="1" x14ac:dyDescent="0.3">
      <c r="A342" s="724">
        <v>25</v>
      </c>
      <c r="B342" s="725" t="s">
        <v>1114</v>
      </c>
      <c r="C342" s="725" t="s">
        <v>1228</v>
      </c>
      <c r="D342" s="806" t="s">
        <v>1630</v>
      </c>
      <c r="E342" s="807" t="s">
        <v>1240</v>
      </c>
      <c r="F342" s="725" t="s">
        <v>1220</v>
      </c>
      <c r="G342" s="725" t="s">
        <v>1289</v>
      </c>
      <c r="H342" s="725" t="s">
        <v>896</v>
      </c>
      <c r="I342" s="725" t="s">
        <v>1313</v>
      </c>
      <c r="J342" s="725" t="s">
        <v>841</v>
      </c>
      <c r="K342" s="725" t="s">
        <v>1314</v>
      </c>
      <c r="L342" s="726">
        <v>24.22</v>
      </c>
      <c r="M342" s="726">
        <v>96.88</v>
      </c>
      <c r="N342" s="725">
        <v>4</v>
      </c>
      <c r="O342" s="808">
        <v>2</v>
      </c>
      <c r="P342" s="726">
        <v>24.22</v>
      </c>
      <c r="Q342" s="741">
        <v>0.25</v>
      </c>
      <c r="R342" s="725">
        <v>1</v>
      </c>
      <c r="S342" s="741">
        <v>0.25</v>
      </c>
      <c r="T342" s="808">
        <v>0.5</v>
      </c>
      <c r="U342" s="764">
        <v>0.25</v>
      </c>
    </row>
    <row r="343" spans="1:21" ht="14.4" customHeight="1" x14ac:dyDescent="0.3">
      <c r="A343" s="724">
        <v>25</v>
      </c>
      <c r="B343" s="725" t="s">
        <v>1114</v>
      </c>
      <c r="C343" s="725" t="s">
        <v>1228</v>
      </c>
      <c r="D343" s="806" t="s">
        <v>1630</v>
      </c>
      <c r="E343" s="807" t="s">
        <v>1240</v>
      </c>
      <c r="F343" s="725" t="s">
        <v>1220</v>
      </c>
      <c r="G343" s="725" t="s">
        <v>1289</v>
      </c>
      <c r="H343" s="725" t="s">
        <v>896</v>
      </c>
      <c r="I343" s="725" t="s">
        <v>1356</v>
      </c>
      <c r="J343" s="725" t="s">
        <v>841</v>
      </c>
      <c r="K343" s="725" t="s">
        <v>1357</v>
      </c>
      <c r="L343" s="726">
        <v>0</v>
      </c>
      <c r="M343" s="726">
        <v>0</v>
      </c>
      <c r="N343" s="725">
        <v>1</v>
      </c>
      <c r="O343" s="808">
        <v>1</v>
      </c>
      <c r="P343" s="726"/>
      <c r="Q343" s="741"/>
      <c r="R343" s="725"/>
      <c r="S343" s="741">
        <v>0</v>
      </c>
      <c r="T343" s="808"/>
      <c r="U343" s="764">
        <v>0</v>
      </c>
    </row>
    <row r="344" spans="1:21" ht="14.4" customHeight="1" x14ac:dyDescent="0.3">
      <c r="A344" s="724">
        <v>25</v>
      </c>
      <c r="B344" s="725" t="s">
        <v>1114</v>
      </c>
      <c r="C344" s="725" t="s">
        <v>1228</v>
      </c>
      <c r="D344" s="806" t="s">
        <v>1630</v>
      </c>
      <c r="E344" s="807" t="s">
        <v>1241</v>
      </c>
      <c r="F344" s="725" t="s">
        <v>1220</v>
      </c>
      <c r="G344" s="725" t="s">
        <v>1269</v>
      </c>
      <c r="H344" s="725" t="s">
        <v>896</v>
      </c>
      <c r="I344" s="725" t="s">
        <v>1015</v>
      </c>
      <c r="J344" s="725" t="s">
        <v>1108</v>
      </c>
      <c r="K344" s="725" t="s">
        <v>1174</v>
      </c>
      <c r="L344" s="726">
        <v>154.36000000000001</v>
      </c>
      <c r="M344" s="726">
        <v>926.16000000000008</v>
      </c>
      <c r="N344" s="725">
        <v>6</v>
      </c>
      <c r="O344" s="808">
        <v>6</v>
      </c>
      <c r="P344" s="726"/>
      <c r="Q344" s="741">
        <v>0</v>
      </c>
      <c r="R344" s="725"/>
      <c r="S344" s="741">
        <v>0</v>
      </c>
      <c r="T344" s="808"/>
      <c r="U344" s="764">
        <v>0</v>
      </c>
    </row>
    <row r="345" spans="1:21" ht="14.4" customHeight="1" x14ac:dyDescent="0.3">
      <c r="A345" s="724">
        <v>25</v>
      </c>
      <c r="B345" s="725" t="s">
        <v>1114</v>
      </c>
      <c r="C345" s="725" t="s">
        <v>1228</v>
      </c>
      <c r="D345" s="806" t="s">
        <v>1630</v>
      </c>
      <c r="E345" s="807" t="s">
        <v>1250</v>
      </c>
      <c r="F345" s="725" t="s">
        <v>1220</v>
      </c>
      <c r="G345" s="725" t="s">
        <v>1269</v>
      </c>
      <c r="H345" s="725" t="s">
        <v>542</v>
      </c>
      <c r="I345" s="725" t="s">
        <v>1327</v>
      </c>
      <c r="J345" s="725" t="s">
        <v>1328</v>
      </c>
      <c r="K345" s="725" t="s">
        <v>1329</v>
      </c>
      <c r="L345" s="726">
        <v>154.36000000000001</v>
      </c>
      <c r="M345" s="726">
        <v>771.80000000000007</v>
      </c>
      <c r="N345" s="725">
        <v>5</v>
      </c>
      <c r="O345" s="808">
        <v>5</v>
      </c>
      <c r="P345" s="726">
        <v>154.36000000000001</v>
      </c>
      <c r="Q345" s="741">
        <v>0.2</v>
      </c>
      <c r="R345" s="725">
        <v>1</v>
      </c>
      <c r="S345" s="741">
        <v>0.2</v>
      </c>
      <c r="T345" s="808">
        <v>1</v>
      </c>
      <c r="U345" s="764">
        <v>0.2</v>
      </c>
    </row>
    <row r="346" spans="1:21" ht="14.4" customHeight="1" x14ac:dyDescent="0.3">
      <c r="A346" s="724">
        <v>25</v>
      </c>
      <c r="B346" s="725" t="s">
        <v>1114</v>
      </c>
      <c r="C346" s="725" t="s">
        <v>1228</v>
      </c>
      <c r="D346" s="806" t="s">
        <v>1630</v>
      </c>
      <c r="E346" s="807" t="s">
        <v>1250</v>
      </c>
      <c r="F346" s="725" t="s">
        <v>1220</v>
      </c>
      <c r="G346" s="725" t="s">
        <v>1269</v>
      </c>
      <c r="H346" s="725" t="s">
        <v>896</v>
      </c>
      <c r="I346" s="725" t="s">
        <v>1015</v>
      </c>
      <c r="J346" s="725" t="s">
        <v>1108</v>
      </c>
      <c r="K346" s="725" t="s">
        <v>1174</v>
      </c>
      <c r="L346" s="726">
        <v>154.36000000000001</v>
      </c>
      <c r="M346" s="726">
        <v>3087.2000000000016</v>
      </c>
      <c r="N346" s="725">
        <v>20</v>
      </c>
      <c r="O346" s="808">
        <v>18.5</v>
      </c>
      <c r="P346" s="726"/>
      <c r="Q346" s="741">
        <v>0</v>
      </c>
      <c r="R346" s="725"/>
      <c r="S346" s="741">
        <v>0</v>
      </c>
      <c r="T346" s="808"/>
      <c r="U346" s="764">
        <v>0</v>
      </c>
    </row>
    <row r="347" spans="1:21" ht="14.4" customHeight="1" x14ac:dyDescent="0.3">
      <c r="A347" s="724">
        <v>25</v>
      </c>
      <c r="B347" s="725" t="s">
        <v>1114</v>
      </c>
      <c r="C347" s="725" t="s">
        <v>1228</v>
      </c>
      <c r="D347" s="806" t="s">
        <v>1630</v>
      </c>
      <c r="E347" s="807" t="s">
        <v>1250</v>
      </c>
      <c r="F347" s="725" t="s">
        <v>1220</v>
      </c>
      <c r="G347" s="725" t="s">
        <v>1269</v>
      </c>
      <c r="H347" s="725" t="s">
        <v>896</v>
      </c>
      <c r="I347" s="725" t="s">
        <v>1445</v>
      </c>
      <c r="J347" s="725" t="s">
        <v>1446</v>
      </c>
      <c r="K347" s="725" t="s">
        <v>1447</v>
      </c>
      <c r="L347" s="726">
        <v>111.22</v>
      </c>
      <c r="M347" s="726">
        <v>111.22</v>
      </c>
      <c r="N347" s="725">
        <v>1</v>
      </c>
      <c r="O347" s="808">
        <v>1</v>
      </c>
      <c r="P347" s="726"/>
      <c r="Q347" s="741">
        <v>0</v>
      </c>
      <c r="R347" s="725"/>
      <c r="S347" s="741">
        <v>0</v>
      </c>
      <c r="T347" s="808"/>
      <c r="U347" s="764">
        <v>0</v>
      </c>
    </row>
    <row r="348" spans="1:21" ht="14.4" customHeight="1" x14ac:dyDescent="0.3">
      <c r="A348" s="724">
        <v>25</v>
      </c>
      <c r="B348" s="725" t="s">
        <v>1114</v>
      </c>
      <c r="C348" s="725" t="s">
        <v>1228</v>
      </c>
      <c r="D348" s="806" t="s">
        <v>1630</v>
      </c>
      <c r="E348" s="807" t="s">
        <v>1250</v>
      </c>
      <c r="F348" s="725" t="s">
        <v>1220</v>
      </c>
      <c r="G348" s="725" t="s">
        <v>1272</v>
      </c>
      <c r="H348" s="725" t="s">
        <v>542</v>
      </c>
      <c r="I348" s="725" t="s">
        <v>1273</v>
      </c>
      <c r="J348" s="725" t="s">
        <v>1274</v>
      </c>
      <c r="K348" s="725" t="s">
        <v>1275</v>
      </c>
      <c r="L348" s="726">
        <v>132.97999999999999</v>
      </c>
      <c r="M348" s="726">
        <v>265.95999999999998</v>
      </c>
      <c r="N348" s="725">
        <v>2</v>
      </c>
      <c r="O348" s="808">
        <v>2</v>
      </c>
      <c r="P348" s="726"/>
      <c r="Q348" s="741">
        <v>0</v>
      </c>
      <c r="R348" s="725"/>
      <c r="S348" s="741">
        <v>0</v>
      </c>
      <c r="T348" s="808"/>
      <c r="U348" s="764">
        <v>0</v>
      </c>
    </row>
    <row r="349" spans="1:21" ht="14.4" customHeight="1" x14ac:dyDescent="0.3">
      <c r="A349" s="724">
        <v>25</v>
      </c>
      <c r="B349" s="725" t="s">
        <v>1114</v>
      </c>
      <c r="C349" s="725" t="s">
        <v>1228</v>
      </c>
      <c r="D349" s="806" t="s">
        <v>1630</v>
      </c>
      <c r="E349" s="807" t="s">
        <v>1250</v>
      </c>
      <c r="F349" s="725" t="s">
        <v>1220</v>
      </c>
      <c r="G349" s="725" t="s">
        <v>1272</v>
      </c>
      <c r="H349" s="725" t="s">
        <v>542</v>
      </c>
      <c r="I349" s="725" t="s">
        <v>1279</v>
      </c>
      <c r="J349" s="725" t="s">
        <v>1274</v>
      </c>
      <c r="K349" s="725" t="s">
        <v>1275</v>
      </c>
      <c r="L349" s="726">
        <v>132.97999999999999</v>
      </c>
      <c r="M349" s="726">
        <v>132.97999999999999</v>
      </c>
      <c r="N349" s="725">
        <v>1</v>
      </c>
      <c r="O349" s="808">
        <v>1</v>
      </c>
      <c r="P349" s="726"/>
      <c r="Q349" s="741">
        <v>0</v>
      </c>
      <c r="R349" s="725"/>
      <c r="S349" s="741">
        <v>0</v>
      </c>
      <c r="T349" s="808"/>
      <c r="U349" s="764">
        <v>0</v>
      </c>
    </row>
    <row r="350" spans="1:21" ht="14.4" customHeight="1" x14ac:dyDescent="0.3">
      <c r="A350" s="724">
        <v>25</v>
      </c>
      <c r="B350" s="725" t="s">
        <v>1114</v>
      </c>
      <c r="C350" s="725" t="s">
        <v>1228</v>
      </c>
      <c r="D350" s="806" t="s">
        <v>1630</v>
      </c>
      <c r="E350" s="807" t="s">
        <v>1250</v>
      </c>
      <c r="F350" s="725" t="s">
        <v>1220</v>
      </c>
      <c r="G350" s="725" t="s">
        <v>1289</v>
      </c>
      <c r="H350" s="725" t="s">
        <v>896</v>
      </c>
      <c r="I350" s="725" t="s">
        <v>1313</v>
      </c>
      <c r="J350" s="725" t="s">
        <v>841</v>
      </c>
      <c r="K350" s="725" t="s">
        <v>1314</v>
      </c>
      <c r="L350" s="726">
        <v>24.22</v>
      </c>
      <c r="M350" s="726">
        <v>145.32</v>
      </c>
      <c r="N350" s="725">
        <v>6</v>
      </c>
      <c r="O350" s="808">
        <v>4.5</v>
      </c>
      <c r="P350" s="726">
        <v>24.22</v>
      </c>
      <c r="Q350" s="741">
        <v>0.16666666666666666</v>
      </c>
      <c r="R350" s="725">
        <v>1</v>
      </c>
      <c r="S350" s="741">
        <v>0.16666666666666666</v>
      </c>
      <c r="T350" s="808">
        <v>1</v>
      </c>
      <c r="U350" s="764">
        <v>0.22222222222222221</v>
      </c>
    </row>
    <row r="351" spans="1:21" ht="14.4" customHeight="1" x14ac:dyDescent="0.3">
      <c r="A351" s="724">
        <v>25</v>
      </c>
      <c r="B351" s="725" t="s">
        <v>1114</v>
      </c>
      <c r="C351" s="725" t="s">
        <v>1228</v>
      </c>
      <c r="D351" s="806" t="s">
        <v>1630</v>
      </c>
      <c r="E351" s="807" t="s">
        <v>1250</v>
      </c>
      <c r="F351" s="725" t="s">
        <v>1220</v>
      </c>
      <c r="G351" s="725" t="s">
        <v>1302</v>
      </c>
      <c r="H351" s="725" t="s">
        <v>896</v>
      </c>
      <c r="I351" s="725" t="s">
        <v>910</v>
      </c>
      <c r="J351" s="725" t="s">
        <v>1192</v>
      </c>
      <c r="K351" s="725" t="s">
        <v>1193</v>
      </c>
      <c r="L351" s="726">
        <v>0</v>
      </c>
      <c r="M351" s="726">
        <v>0</v>
      </c>
      <c r="N351" s="725">
        <v>1</v>
      </c>
      <c r="O351" s="808">
        <v>1</v>
      </c>
      <c r="P351" s="726"/>
      <c r="Q351" s="741"/>
      <c r="R351" s="725"/>
      <c r="S351" s="741">
        <v>0</v>
      </c>
      <c r="T351" s="808"/>
      <c r="U351" s="764">
        <v>0</v>
      </c>
    </row>
    <row r="352" spans="1:21" ht="14.4" customHeight="1" x14ac:dyDescent="0.3">
      <c r="A352" s="724">
        <v>25</v>
      </c>
      <c r="B352" s="725" t="s">
        <v>1114</v>
      </c>
      <c r="C352" s="725" t="s">
        <v>1228</v>
      </c>
      <c r="D352" s="806" t="s">
        <v>1630</v>
      </c>
      <c r="E352" s="807" t="s">
        <v>1251</v>
      </c>
      <c r="F352" s="725" t="s">
        <v>1220</v>
      </c>
      <c r="G352" s="725" t="s">
        <v>1269</v>
      </c>
      <c r="H352" s="725" t="s">
        <v>896</v>
      </c>
      <c r="I352" s="725" t="s">
        <v>1015</v>
      </c>
      <c r="J352" s="725" t="s">
        <v>1108</v>
      </c>
      <c r="K352" s="725" t="s">
        <v>1174</v>
      </c>
      <c r="L352" s="726">
        <v>154.36000000000001</v>
      </c>
      <c r="M352" s="726">
        <v>771.80000000000007</v>
      </c>
      <c r="N352" s="725">
        <v>5</v>
      </c>
      <c r="O352" s="808">
        <v>5</v>
      </c>
      <c r="P352" s="726"/>
      <c r="Q352" s="741">
        <v>0</v>
      </c>
      <c r="R352" s="725"/>
      <c r="S352" s="741">
        <v>0</v>
      </c>
      <c r="T352" s="808"/>
      <c r="U352" s="764">
        <v>0</v>
      </c>
    </row>
    <row r="353" spans="1:21" ht="14.4" customHeight="1" x14ac:dyDescent="0.3">
      <c r="A353" s="724">
        <v>25</v>
      </c>
      <c r="B353" s="725" t="s">
        <v>1114</v>
      </c>
      <c r="C353" s="725" t="s">
        <v>1228</v>
      </c>
      <c r="D353" s="806" t="s">
        <v>1630</v>
      </c>
      <c r="E353" s="807" t="s">
        <v>1251</v>
      </c>
      <c r="F353" s="725" t="s">
        <v>1220</v>
      </c>
      <c r="G353" s="725" t="s">
        <v>1272</v>
      </c>
      <c r="H353" s="725" t="s">
        <v>542</v>
      </c>
      <c r="I353" s="725" t="s">
        <v>1279</v>
      </c>
      <c r="J353" s="725" t="s">
        <v>1274</v>
      </c>
      <c r="K353" s="725" t="s">
        <v>1275</v>
      </c>
      <c r="L353" s="726">
        <v>132.97999999999999</v>
      </c>
      <c r="M353" s="726">
        <v>132.97999999999999</v>
      </c>
      <c r="N353" s="725">
        <v>1</v>
      </c>
      <c r="O353" s="808">
        <v>1</v>
      </c>
      <c r="P353" s="726"/>
      <c r="Q353" s="741">
        <v>0</v>
      </c>
      <c r="R353" s="725"/>
      <c r="S353" s="741">
        <v>0</v>
      </c>
      <c r="T353" s="808"/>
      <c r="U353" s="764">
        <v>0</v>
      </c>
    </row>
    <row r="354" spans="1:21" ht="14.4" customHeight="1" x14ac:dyDescent="0.3">
      <c r="A354" s="724">
        <v>25</v>
      </c>
      <c r="B354" s="725" t="s">
        <v>1114</v>
      </c>
      <c r="C354" s="725" t="s">
        <v>1228</v>
      </c>
      <c r="D354" s="806" t="s">
        <v>1630</v>
      </c>
      <c r="E354" s="807" t="s">
        <v>1251</v>
      </c>
      <c r="F354" s="725" t="s">
        <v>1220</v>
      </c>
      <c r="G354" s="725" t="s">
        <v>1289</v>
      </c>
      <c r="H354" s="725" t="s">
        <v>896</v>
      </c>
      <c r="I354" s="725" t="s">
        <v>1313</v>
      </c>
      <c r="J354" s="725" t="s">
        <v>841</v>
      </c>
      <c r="K354" s="725" t="s">
        <v>1314</v>
      </c>
      <c r="L354" s="726">
        <v>24.22</v>
      </c>
      <c r="M354" s="726">
        <v>24.22</v>
      </c>
      <c r="N354" s="725">
        <v>1</v>
      </c>
      <c r="O354" s="808">
        <v>1</v>
      </c>
      <c r="P354" s="726"/>
      <c r="Q354" s="741">
        <v>0</v>
      </c>
      <c r="R354" s="725"/>
      <c r="S354" s="741">
        <v>0</v>
      </c>
      <c r="T354" s="808"/>
      <c r="U354" s="764">
        <v>0</v>
      </c>
    </row>
    <row r="355" spans="1:21" ht="14.4" customHeight="1" x14ac:dyDescent="0.3">
      <c r="A355" s="724">
        <v>25</v>
      </c>
      <c r="B355" s="725" t="s">
        <v>1114</v>
      </c>
      <c r="C355" s="725" t="s">
        <v>1228</v>
      </c>
      <c r="D355" s="806" t="s">
        <v>1630</v>
      </c>
      <c r="E355" s="807" t="s">
        <v>1254</v>
      </c>
      <c r="F355" s="725" t="s">
        <v>1220</v>
      </c>
      <c r="G355" s="725" t="s">
        <v>1269</v>
      </c>
      <c r="H355" s="725" t="s">
        <v>896</v>
      </c>
      <c r="I355" s="725" t="s">
        <v>1015</v>
      </c>
      <c r="J355" s="725" t="s">
        <v>1108</v>
      </c>
      <c r="K355" s="725" t="s">
        <v>1174</v>
      </c>
      <c r="L355" s="726">
        <v>154.36000000000001</v>
      </c>
      <c r="M355" s="726">
        <v>617.44000000000005</v>
      </c>
      <c r="N355" s="725">
        <v>4</v>
      </c>
      <c r="O355" s="808">
        <v>4</v>
      </c>
      <c r="P355" s="726">
        <v>154.36000000000001</v>
      </c>
      <c r="Q355" s="741">
        <v>0.25</v>
      </c>
      <c r="R355" s="725">
        <v>1</v>
      </c>
      <c r="S355" s="741">
        <v>0.25</v>
      </c>
      <c r="T355" s="808">
        <v>1</v>
      </c>
      <c r="U355" s="764">
        <v>0.25</v>
      </c>
    </row>
    <row r="356" spans="1:21" ht="14.4" customHeight="1" x14ac:dyDescent="0.3">
      <c r="A356" s="724">
        <v>25</v>
      </c>
      <c r="B356" s="725" t="s">
        <v>1114</v>
      </c>
      <c r="C356" s="725" t="s">
        <v>1228</v>
      </c>
      <c r="D356" s="806" t="s">
        <v>1630</v>
      </c>
      <c r="E356" s="807" t="s">
        <v>1254</v>
      </c>
      <c r="F356" s="725" t="s">
        <v>1220</v>
      </c>
      <c r="G356" s="725" t="s">
        <v>1269</v>
      </c>
      <c r="H356" s="725" t="s">
        <v>896</v>
      </c>
      <c r="I356" s="725" t="s">
        <v>1610</v>
      </c>
      <c r="J356" s="725" t="s">
        <v>1611</v>
      </c>
      <c r="K356" s="725" t="s">
        <v>1612</v>
      </c>
      <c r="L356" s="726">
        <v>75.73</v>
      </c>
      <c r="M356" s="726">
        <v>75.73</v>
      </c>
      <c r="N356" s="725">
        <v>1</v>
      </c>
      <c r="O356" s="808">
        <v>1</v>
      </c>
      <c r="P356" s="726"/>
      <c r="Q356" s="741">
        <v>0</v>
      </c>
      <c r="R356" s="725"/>
      <c r="S356" s="741">
        <v>0</v>
      </c>
      <c r="T356" s="808"/>
      <c r="U356" s="764">
        <v>0</v>
      </c>
    </row>
    <row r="357" spans="1:21" ht="14.4" customHeight="1" x14ac:dyDescent="0.3">
      <c r="A357" s="724">
        <v>25</v>
      </c>
      <c r="B357" s="725" t="s">
        <v>1114</v>
      </c>
      <c r="C357" s="725" t="s">
        <v>1228</v>
      </c>
      <c r="D357" s="806" t="s">
        <v>1630</v>
      </c>
      <c r="E357" s="807" t="s">
        <v>1254</v>
      </c>
      <c r="F357" s="725" t="s">
        <v>1220</v>
      </c>
      <c r="G357" s="725" t="s">
        <v>1269</v>
      </c>
      <c r="H357" s="725" t="s">
        <v>542</v>
      </c>
      <c r="I357" s="725" t="s">
        <v>1593</v>
      </c>
      <c r="J357" s="725" t="s">
        <v>1108</v>
      </c>
      <c r="K357" s="725" t="s">
        <v>1174</v>
      </c>
      <c r="L357" s="726">
        <v>154.36000000000001</v>
      </c>
      <c r="M357" s="726">
        <v>154.36000000000001</v>
      </c>
      <c r="N357" s="725">
        <v>1</v>
      </c>
      <c r="O357" s="808">
        <v>1</v>
      </c>
      <c r="P357" s="726">
        <v>154.36000000000001</v>
      </c>
      <c r="Q357" s="741">
        <v>1</v>
      </c>
      <c r="R357" s="725">
        <v>1</v>
      </c>
      <c r="S357" s="741">
        <v>1</v>
      </c>
      <c r="T357" s="808">
        <v>1</v>
      </c>
      <c r="U357" s="764">
        <v>1</v>
      </c>
    </row>
    <row r="358" spans="1:21" ht="14.4" customHeight="1" x14ac:dyDescent="0.3">
      <c r="A358" s="724">
        <v>25</v>
      </c>
      <c r="B358" s="725" t="s">
        <v>1114</v>
      </c>
      <c r="C358" s="725" t="s">
        <v>1228</v>
      </c>
      <c r="D358" s="806" t="s">
        <v>1630</v>
      </c>
      <c r="E358" s="807" t="s">
        <v>1254</v>
      </c>
      <c r="F358" s="725" t="s">
        <v>1220</v>
      </c>
      <c r="G358" s="725" t="s">
        <v>1272</v>
      </c>
      <c r="H358" s="725" t="s">
        <v>542</v>
      </c>
      <c r="I358" s="725" t="s">
        <v>1273</v>
      </c>
      <c r="J358" s="725" t="s">
        <v>1274</v>
      </c>
      <c r="K358" s="725" t="s">
        <v>1275</v>
      </c>
      <c r="L358" s="726">
        <v>132.97999999999999</v>
      </c>
      <c r="M358" s="726">
        <v>398.93999999999994</v>
      </c>
      <c r="N358" s="725">
        <v>3</v>
      </c>
      <c r="O358" s="808">
        <v>2</v>
      </c>
      <c r="P358" s="726"/>
      <c r="Q358" s="741">
        <v>0</v>
      </c>
      <c r="R358" s="725"/>
      <c r="S358" s="741">
        <v>0</v>
      </c>
      <c r="T358" s="808"/>
      <c r="U358" s="764">
        <v>0</v>
      </c>
    </row>
    <row r="359" spans="1:21" ht="14.4" customHeight="1" x14ac:dyDescent="0.3">
      <c r="A359" s="724">
        <v>25</v>
      </c>
      <c r="B359" s="725" t="s">
        <v>1114</v>
      </c>
      <c r="C359" s="725" t="s">
        <v>1228</v>
      </c>
      <c r="D359" s="806" t="s">
        <v>1630</v>
      </c>
      <c r="E359" s="807" t="s">
        <v>1255</v>
      </c>
      <c r="F359" s="725" t="s">
        <v>1220</v>
      </c>
      <c r="G359" s="725" t="s">
        <v>1272</v>
      </c>
      <c r="H359" s="725" t="s">
        <v>542</v>
      </c>
      <c r="I359" s="725" t="s">
        <v>1279</v>
      </c>
      <c r="J359" s="725" t="s">
        <v>1274</v>
      </c>
      <c r="K359" s="725" t="s">
        <v>1275</v>
      </c>
      <c r="L359" s="726">
        <v>132.97999999999999</v>
      </c>
      <c r="M359" s="726">
        <v>132.97999999999999</v>
      </c>
      <c r="N359" s="725">
        <v>1</v>
      </c>
      <c r="O359" s="808">
        <v>0.5</v>
      </c>
      <c r="P359" s="726"/>
      <c r="Q359" s="741">
        <v>0</v>
      </c>
      <c r="R359" s="725"/>
      <c r="S359" s="741">
        <v>0</v>
      </c>
      <c r="T359" s="808"/>
      <c r="U359" s="764">
        <v>0</v>
      </c>
    </row>
    <row r="360" spans="1:21" ht="14.4" customHeight="1" x14ac:dyDescent="0.3">
      <c r="A360" s="724">
        <v>25</v>
      </c>
      <c r="B360" s="725" t="s">
        <v>1114</v>
      </c>
      <c r="C360" s="725" t="s">
        <v>1228</v>
      </c>
      <c r="D360" s="806" t="s">
        <v>1630</v>
      </c>
      <c r="E360" s="807" t="s">
        <v>1255</v>
      </c>
      <c r="F360" s="725" t="s">
        <v>1220</v>
      </c>
      <c r="G360" s="725" t="s">
        <v>1289</v>
      </c>
      <c r="H360" s="725" t="s">
        <v>896</v>
      </c>
      <c r="I360" s="725" t="s">
        <v>1313</v>
      </c>
      <c r="J360" s="725" t="s">
        <v>841</v>
      </c>
      <c r="K360" s="725" t="s">
        <v>1314</v>
      </c>
      <c r="L360" s="726">
        <v>24.22</v>
      </c>
      <c r="M360" s="726">
        <v>24.22</v>
      </c>
      <c r="N360" s="725">
        <v>1</v>
      </c>
      <c r="O360" s="808">
        <v>0.5</v>
      </c>
      <c r="P360" s="726"/>
      <c r="Q360" s="741">
        <v>0</v>
      </c>
      <c r="R360" s="725"/>
      <c r="S360" s="741">
        <v>0</v>
      </c>
      <c r="T360" s="808"/>
      <c r="U360" s="764">
        <v>0</v>
      </c>
    </row>
    <row r="361" spans="1:21" ht="14.4" customHeight="1" x14ac:dyDescent="0.3">
      <c r="A361" s="724">
        <v>25</v>
      </c>
      <c r="B361" s="725" t="s">
        <v>1114</v>
      </c>
      <c r="C361" s="725" t="s">
        <v>1228</v>
      </c>
      <c r="D361" s="806" t="s">
        <v>1630</v>
      </c>
      <c r="E361" s="807" t="s">
        <v>1267</v>
      </c>
      <c r="F361" s="725" t="s">
        <v>1220</v>
      </c>
      <c r="G361" s="725" t="s">
        <v>1269</v>
      </c>
      <c r="H361" s="725" t="s">
        <v>896</v>
      </c>
      <c r="I361" s="725" t="s">
        <v>1015</v>
      </c>
      <c r="J361" s="725" t="s">
        <v>1108</v>
      </c>
      <c r="K361" s="725" t="s">
        <v>1174</v>
      </c>
      <c r="L361" s="726">
        <v>154.36000000000001</v>
      </c>
      <c r="M361" s="726">
        <v>463.08000000000004</v>
      </c>
      <c r="N361" s="725">
        <v>3</v>
      </c>
      <c r="O361" s="808">
        <v>3</v>
      </c>
      <c r="P361" s="726"/>
      <c r="Q361" s="741">
        <v>0</v>
      </c>
      <c r="R361" s="725"/>
      <c r="S361" s="741">
        <v>0</v>
      </c>
      <c r="T361" s="808"/>
      <c r="U361" s="764">
        <v>0</v>
      </c>
    </row>
    <row r="362" spans="1:21" ht="14.4" customHeight="1" x14ac:dyDescent="0.3">
      <c r="A362" s="724">
        <v>25</v>
      </c>
      <c r="B362" s="725" t="s">
        <v>1114</v>
      </c>
      <c r="C362" s="725" t="s">
        <v>1228</v>
      </c>
      <c r="D362" s="806" t="s">
        <v>1630</v>
      </c>
      <c r="E362" s="807" t="s">
        <v>1236</v>
      </c>
      <c r="F362" s="725" t="s">
        <v>1220</v>
      </c>
      <c r="G362" s="725" t="s">
        <v>1269</v>
      </c>
      <c r="H362" s="725" t="s">
        <v>896</v>
      </c>
      <c r="I362" s="725" t="s">
        <v>1015</v>
      </c>
      <c r="J362" s="725" t="s">
        <v>1108</v>
      </c>
      <c r="K362" s="725" t="s">
        <v>1174</v>
      </c>
      <c r="L362" s="726">
        <v>154.36000000000001</v>
      </c>
      <c r="M362" s="726">
        <v>926.16000000000008</v>
      </c>
      <c r="N362" s="725">
        <v>6</v>
      </c>
      <c r="O362" s="808">
        <v>6</v>
      </c>
      <c r="P362" s="726"/>
      <c r="Q362" s="741">
        <v>0</v>
      </c>
      <c r="R362" s="725"/>
      <c r="S362" s="741">
        <v>0</v>
      </c>
      <c r="T362" s="808"/>
      <c r="U362" s="764">
        <v>0</v>
      </c>
    </row>
    <row r="363" spans="1:21" ht="14.4" customHeight="1" x14ac:dyDescent="0.3">
      <c r="A363" s="724">
        <v>25</v>
      </c>
      <c r="B363" s="725" t="s">
        <v>1114</v>
      </c>
      <c r="C363" s="725" t="s">
        <v>1228</v>
      </c>
      <c r="D363" s="806" t="s">
        <v>1630</v>
      </c>
      <c r="E363" s="807" t="s">
        <v>1236</v>
      </c>
      <c r="F363" s="725" t="s">
        <v>1220</v>
      </c>
      <c r="G363" s="725" t="s">
        <v>1269</v>
      </c>
      <c r="H363" s="725" t="s">
        <v>896</v>
      </c>
      <c r="I363" s="725" t="s">
        <v>1111</v>
      </c>
      <c r="J363" s="725" t="s">
        <v>1210</v>
      </c>
      <c r="K363" s="725" t="s">
        <v>1211</v>
      </c>
      <c r="L363" s="726">
        <v>149.52000000000001</v>
      </c>
      <c r="M363" s="726">
        <v>149.52000000000001</v>
      </c>
      <c r="N363" s="725">
        <v>1</v>
      </c>
      <c r="O363" s="808">
        <v>1</v>
      </c>
      <c r="P363" s="726"/>
      <c r="Q363" s="741">
        <v>0</v>
      </c>
      <c r="R363" s="725"/>
      <c r="S363" s="741">
        <v>0</v>
      </c>
      <c r="T363" s="808"/>
      <c r="U363" s="764">
        <v>0</v>
      </c>
    </row>
    <row r="364" spans="1:21" ht="14.4" customHeight="1" x14ac:dyDescent="0.3">
      <c r="A364" s="724">
        <v>25</v>
      </c>
      <c r="B364" s="725" t="s">
        <v>1114</v>
      </c>
      <c r="C364" s="725" t="s">
        <v>1228</v>
      </c>
      <c r="D364" s="806" t="s">
        <v>1630</v>
      </c>
      <c r="E364" s="807" t="s">
        <v>1236</v>
      </c>
      <c r="F364" s="725" t="s">
        <v>1220</v>
      </c>
      <c r="G364" s="725" t="s">
        <v>1330</v>
      </c>
      <c r="H364" s="725" t="s">
        <v>542</v>
      </c>
      <c r="I364" s="725" t="s">
        <v>1331</v>
      </c>
      <c r="J364" s="725" t="s">
        <v>1332</v>
      </c>
      <c r="K364" s="725" t="s">
        <v>1333</v>
      </c>
      <c r="L364" s="726">
        <v>238.72</v>
      </c>
      <c r="M364" s="726">
        <v>238.72</v>
      </c>
      <c r="N364" s="725">
        <v>1</v>
      </c>
      <c r="O364" s="808">
        <v>0.5</v>
      </c>
      <c r="P364" s="726"/>
      <c r="Q364" s="741">
        <v>0</v>
      </c>
      <c r="R364" s="725"/>
      <c r="S364" s="741">
        <v>0</v>
      </c>
      <c r="T364" s="808"/>
      <c r="U364" s="764">
        <v>0</v>
      </c>
    </row>
    <row r="365" spans="1:21" ht="14.4" customHeight="1" x14ac:dyDescent="0.3">
      <c r="A365" s="724">
        <v>25</v>
      </c>
      <c r="B365" s="725" t="s">
        <v>1114</v>
      </c>
      <c r="C365" s="725" t="s">
        <v>1228</v>
      </c>
      <c r="D365" s="806" t="s">
        <v>1630</v>
      </c>
      <c r="E365" s="807" t="s">
        <v>1236</v>
      </c>
      <c r="F365" s="725" t="s">
        <v>1220</v>
      </c>
      <c r="G365" s="725" t="s">
        <v>1272</v>
      </c>
      <c r="H365" s="725" t="s">
        <v>542</v>
      </c>
      <c r="I365" s="725" t="s">
        <v>1273</v>
      </c>
      <c r="J365" s="725" t="s">
        <v>1274</v>
      </c>
      <c r="K365" s="725" t="s">
        <v>1275</v>
      </c>
      <c r="L365" s="726">
        <v>132.97999999999999</v>
      </c>
      <c r="M365" s="726">
        <v>265.95999999999998</v>
      </c>
      <c r="N365" s="725">
        <v>2</v>
      </c>
      <c r="O365" s="808">
        <v>2</v>
      </c>
      <c r="P365" s="726"/>
      <c r="Q365" s="741">
        <v>0</v>
      </c>
      <c r="R365" s="725"/>
      <c r="S365" s="741">
        <v>0</v>
      </c>
      <c r="T365" s="808"/>
      <c r="U365" s="764">
        <v>0</v>
      </c>
    </row>
    <row r="366" spans="1:21" ht="14.4" customHeight="1" x14ac:dyDescent="0.3">
      <c r="A366" s="724">
        <v>25</v>
      </c>
      <c r="B366" s="725" t="s">
        <v>1114</v>
      </c>
      <c r="C366" s="725" t="s">
        <v>1228</v>
      </c>
      <c r="D366" s="806" t="s">
        <v>1630</v>
      </c>
      <c r="E366" s="807" t="s">
        <v>1236</v>
      </c>
      <c r="F366" s="725" t="s">
        <v>1220</v>
      </c>
      <c r="G366" s="725" t="s">
        <v>1272</v>
      </c>
      <c r="H366" s="725" t="s">
        <v>542</v>
      </c>
      <c r="I366" s="725" t="s">
        <v>1279</v>
      </c>
      <c r="J366" s="725" t="s">
        <v>1274</v>
      </c>
      <c r="K366" s="725" t="s">
        <v>1275</v>
      </c>
      <c r="L366" s="726">
        <v>132.97999999999999</v>
      </c>
      <c r="M366" s="726">
        <v>265.95999999999998</v>
      </c>
      <c r="N366" s="725">
        <v>2</v>
      </c>
      <c r="O366" s="808">
        <v>1.5</v>
      </c>
      <c r="P366" s="726"/>
      <c r="Q366" s="741">
        <v>0</v>
      </c>
      <c r="R366" s="725"/>
      <c r="S366" s="741">
        <v>0</v>
      </c>
      <c r="T366" s="808"/>
      <c r="U366" s="764">
        <v>0</v>
      </c>
    </row>
    <row r="367" spans="1:21" ht="14.4" customHeight="1" x14ac:dyDescent="0.3">
      <c r="A367" s="724">
        <v>25</v>
      </c>
      <c r="B367" s="725" t="s">
        <v>1114</v>
      </c>
      <c r="C367" s="725" t="s">
        <v>1228</v>
      </c>
      <c r="D367" s="806" t="s">
        <v>1630</v>
      </c>
      <c r="E367" s="807" t="s">
        <v>1236</v>
      </c>
      <c r="F367" s="725" t="s">
        <v>1220</v>
      </c>
      <c r="G367" s="725" t="s">
        <v>1289</v>
      </c>
      <c r="H367" s="725" t="s">
        <v>542</v>
      </c>
      <c r="I367" s="725" t="s">
        <v>840</v>
      </c>
      <c r="J367" s="725" t="s">
        <v>841</v>
      </c>
      <c r="K367" s="725" t="s">
        <v>1298</v>
      </c>
      <c r="L367" s="726">
        <v>48.42</v>
      </c>
      <c r="M367" s="726">
        <v>96.84</v>
      </c>
      <c r="N367" s="725">
        <v>2</v>
      </c>
      <c r="O367" s="808">
        <v>1</v>
      </c>
      <c r="P367" s="726"/>
      <c r="Q367" s="741">
        <v>0</v>
      </c>
      <c r="R367" s="725"/>
      <c r="S367" s="741">
        <v>0</v>
      </c>
      <c r="T367" s="808"/>
      <c r="U367" s="764">
        <v>0</v>
      </c>
    </row>
    <row r="368" spans="1:21" ht="14.4" customHeight="1" x14ac:dyDescent="0.3">
      <c r="A368" s="724">
        <v>25</v>
      </c>
      <c r="B368" s="725" t="s">
        <v>1114</v>
      </c>
      <c r="C368" s="725" t="s">
        <v>1228</v>
      </c>
      <c r="D368" s="806" t="s">
        <v>1630</v>
      </c>
      <c r="E368" s="807" t="s">
        <v>1239</v>
      </c>
      <c r="F368" s="725" t="s">
        <v>1220</v>
      </c>
      <c r="G368" s="725" t="s">
        <v>1269</v>
      </c>
      <c r="H368" s="725" t="s">
        <v>896</v>
      </c>
      <c r="I368" s="725" t="s">
        <v>1015</v>
      </c>
      <c r="J368" s="725" t="s">
        <v>1108</v>
      </c>
      <c r="K368" s="725" t="s">
        <v>1174</v>
      </c>
      <c r="L368" s="726">
        <v>154.36000000000001</v>
      </c>
      <c r="M368" s="726">
        <v>771.80000000000007</v>
      </c>
      <c r="N368" s="725">
        <v>5</v>
      </c>
      <c r="O368" s="808">
        <v>4</v>
      </c>
      <c r="P368" s="726"/>
      <c r="Q368" s="741">
        <v>0</v>
      </c>
      <c r="R368" s="725"/>
      <c r="S368" s="741">
        <v>0</v>
      </c>
      <c r="T368" s="808"/>
      <c r="U368" s="764">
        <v>0</v>
      </c>
    </row>
    <row r="369" spans="1:21" ht="14.4" customHeight="1" x14ac:dyDescent="0.3">
      <c r="A369" s="724">
        <v>25</v>
      </c>
      <c r="B369" s="725" t="s">
        <v>1114</v>
      </c>
      <c r="C369" s="725" t="s">
        <v>1228</v>
      </c>
      <c r="D369" s="806" t="s">
        <v>1630</v>
      </c>
      <c r="E369" s="807" t="s">
        <v>1239</v>
      </c>
      <c r="F369" s="725" t="s">
        <v>1220</v>
      </c>
      <c r="G369" s="725" t="s">
        <v>1272</v>
      </c>
      <c r="H369" s="725" t="s">
        <v>542</v>
      </c>
      <c r="I369" s="725" t="s">
        <v>1279</v>
      </c>
      <c r="J369" s="725" t="s">
        <v>1274</v>
      </c>
      <c r="K369" s="725" t="s">
        <v>1275</v>
      </c>
      <c r="L369" s="726">
        <v>132.97999999999999</v>
      </c>
      <c r="M369" s="726">
        <v>132.97999999999999</v>
      </c>
      <c r="N369" s="725">
        <v>1</v>
      </c>
      <c r="O369" s="808">
        <v>1</v>
      </c>
      <c r="P369" s="726"/>
      <c r="Q369" s="741">
        <v>0</v>
      </c>
      <c r="R369" s="725"/>
      <c r="S369" s="741">
        <v>0</v>
      </c>
      <c r="T369" s="808"/>
      <c r="U369" s="764">
        <v>0</v>
      </c>
    </row>
    <row r="370" spans="1:21" ht="14.4" customHeight="1" x14ac:dyDescent="0.3">
      <c r="A370" s="724">
        <v>25</v>
      </c>
      <c r="B370" s="725" t="s">
        <v>1114</v>
      </c>
      <c r="C370" s="725" t="s">
        <v>1228</v>
      </c>
      <c r="D370" s="806" t="s">
        <v>1630</v>
      </c>
      <c r="E370" s="807" t="s">
        <v>1239</v>
      </c>
      <c r="F370" s="725" t="s">
        <v>1220</v>
      </c>
      <c r="G370" s="725" t="s">
        <v>1289</v>
      </c>
      <c r="H370" s="725" t="s">
        <v>896</v>
      </c>
      <c r="I370" s="725" t="s">
        <v>1313</v>
      </c>
      <c r="J370" s="725" t="s">
        <v>841</v>
      </c>
      <c r="K370" s="725" t="s">
        <v>1314</v>
      </c>
      <c r="L370" s="726">
        <v>24.22</v>
      </c>
      <c r="M370" s="726">
        <v>72.66</v>
      </c>
      <c r="N370" s="725">
        <v>3</v>
      </c>
      <c r="O370" s="808">
        <v>2.5</v>
      </c>
      <c r="P370" s="726"/>
      <c r="Q370" s="741">
        <v>0</v>
      </c>
      <c r="R370" s="725"/>
      <c r="S370" s="741">
        <v>0</v>
      </c>
      <c r="T370" s="808"/>
      <c r="U370" s="764">
        <v>0</v>
      </c>
    </row>
    <row r="371" spans="1:21" ht="14.4" customHeight="1" x14ac:dyDescent="0.3">
      <c r="A371" s="724">
        <v>25</v>
      </c>
      <c r="B371" s="725" t="s">
        <v>1114</v>
      </c>
      <c r="C371" s="725" t="s">
        <v>1228</v>
      </c>
      <c r="D371" s="806" t="s">
        <v>1630</v>
      </c>
      <c r="E371" s="807" t="s">
        <v>1239</v>
      </c>
      <c r="F371" s="725" t="s">
        <v>1220</v>
      </c>
      <c r="G371" s="725" t="s">
        <v>1289</v>
      </c>
      <c r="H371" s="725" t="s">
        <v>542</v>
      </c>
      <c r="I371" s="725" t="s">
        <v>1315</v>
      </c>
      <c r="J371" s="725" t="s">
        <v>841</v>
      </c>
      <c r="K371" s="725" t="s">
        <v>1316</v>
      </c>
      <c r="L371" s="726">
        <v>24.22</v>
      </c>
      <c r="M371" s="726">
        <v>24.22</v>
      </c>
      <c r="N371" s="725">
        <v>1</v>
      </c>
      <c r="O371" s="808">
        <v>1</v>
      </c>
      <c r="P371" s="726"/>
      <c r="Q371" s="741">
        <v>0</v>
      </c>
      <c r="R371" s="725"/>
      <c r="S371" s="741">
        <v>0</v>
      </c>
      <c r="T371" s="808"/>
      <c r="U371" s="764">
        <v>0</v>
      </c>
    </row>
    <row r="372" spans="1:21" ht="14.4" customHeight="1" x14ac:dyDescent="0.3">
      <c r="A372" s="724">
        <v>25</v>
      </c>
      <c r="B372" s="725" t="s">
        <v>1114</v>
      </c>
      <c r="C372" s="725" t="s">
        <v>1228</v>
      </c>
      <c r="D372" s="806" t="s">
        <v>1630</v>
      </c>
      <c r="E372" s="807" t="s">
        <v>1239</v>
      </c>
      <c r="F372" s="725" t="s">
        <v>1220</v>
      </c>
      <c r="G372" s="725" t="s">
        <v>1302</v>
      </c>
      <c r="H372" s="725" t="s">
        <v>896</v>
      </c>
      <c r="I372" s="725" t="s">
        <v>910</v>
      </c>
      <c r="J372" s="725" t="s">
        <v>1192</v>
      </c>
      <c r="K372" s="725" t="s">
        <v>1193</v>
      </c>
      <c r="L372" s="726">
        <v>0</v>
      </c>
      <c r="M372" s="726">
        <v>0</v>
      </c>
      <c r="N372" s="725">
        <v>1</v>
      </c>
      <c r="O372" s="808">
        <v>0.5</v>
      </c>
      <c r="P372" s="726"/>
      <c r="Q372" s="741"/>
      <c r="R372" s="725"/>
      <c r="S372" s="741">
        <v>0</v>
      </c>
      <c r="T372" s="808"/>
      <c r="U372" s="764">
        <v>0</v>
      </c>
    </row>
    <row r="373" spans="1:21" ht="14.4" customHeight="1" x14ac:dyDescent="0.3">
      <c r="A373" s="724">
        <v>25</v>
      </c>
      <c r="B373" s="725" t="s">
        <v>1114</v>
      </c>
      <c r="C373" s="725" t="s">
        <v>1228</v>
      </c>
      <c r="D373" s="806" t="s">
        <v>1630</v>
      </c>
      <c r="E373" s="807" t="s">
        <v>1249</v>
      </c>
      <c r="F373" s="725" t="s">
        <v>1220</v>
      </c>
      <c r="G373" s="725" t="s">
        <v>1269</v>
      </c>
      <c r="H373" s="725" t="s">
        <v>896</v>
      </c>
      <c r="I373" s="725" t="s">
        <v>1015</v>
      </c>
      <c r="J373" s="725" t="s">
        <v>1108</v>
      </c>
      <c r="K373" s="725" t="s">
        <v>1174</v>
      </c>
      <c r="L373" s="726">
        <v>154.36000000000001</v>
      </c>
      <c r="M373" s="726">
        <v>1234.8800000000001</v>
      </c>
      <c r="N373" s="725">
        <v>8</v>
      </c>
      <c r="O373" s="808">
        <v>7.5</v>
      </c>
      <c r="P373" s="726"/>
      <c r="Q373" s="741">
        <v>0</v>
      </c>
      <c r="R373" s="725"/>
      <c r="S373" s="741">
        <v>0</v>
      </c>
      <c r="T373" s="808"/>
      <c r="U373" s="764">
        <v>0</v>
      </c>
    </row>
    <row r="374" spans="1:21" ht="14.4" customHeight="1" x14ac:dyDescent="0.3">
      <c r="A374" s="724">
        <v>25</v>
      </c>
      <c r="B374" s="725" t="s">
        <v>1114</v>
      </c>
      <c r="C374" s="725" t="s">
        <v>1228</v>
      </c>
      <c r="D374" s="806" t="s">
        <v>1630</v>
      </c>
      <c r="E374" s="807" t="s">
        <v>1249</v>
      </c>
      <c r="F374" s="725" t="s">
        <v>1220</v>
      </c>
      <c r="G374" s="725" t="s">
        <v>1272</v>
      </c>
      <c r="H374" s="725" t="s">
        <v>542</v>
      </c>
      <c r="I374" s="725" t="s">
        <v>1279</v>
      </c>
      <c r="J374" s="725" t="s">
        <v>1274</v>
      </c>
      <c r="K374" s="725" t="s">
        <v>1275</v>
      </c>
      <c r="L374" s="726">
        <v>132.97999999999999</v>
      </c>
      <c r="M374" s="726">
        <v>132.97999999999999</v>
      </c>
      <c r="N374" s="725">
        <v>1</v>
      </c>
      <c r="O374" s="808">
        <v>1</v>
      </c>
      <c r="P374" s="726"/>
      <c r="Q374" s="741">
        <v>0</v>
      </c>
      <c r="R374" s="725"/>
      <c r="S374" s="741">
        <v>0</v>
      </c>
      <c r="T374" s="808"/>
      <c r="U374" s="764">
        <v>0</v>
      </c>
    </row>
    <row r="375" spans="1:21" ht="14.4" customHeight="1" x14ac:dyDescent="0.3">
      <c r="A375" s="724">
        <v>25</v>
      </c>
      <c r="B375" s="725" t="s">
        <v>1114</v>
      </c>
      <c r="C375" s="725" t="s">
        <v>1228</v>
      </c>
      <c r="D375" s="806" t="s">
        <v>1630</v>
      </c>
      <c r="E375" s="807" t="s">
        <v>1249</v>
      </c>
      <c r="F375" s="725" t="s">
        <v>1220</v>
      </c>
      <c r="G375" s="725" t="s">
        <v>1311</v>
      </c>
      <c r="H375" s="725" t="s">
        <v>542</v>
      </c>
      <c r="I375" s="725" t="s">
        <v>978</v>
      </c>
      <c r="J375" s="725" t="s">
        <v>979</v>
      </c>
      <c r="K375" s="725" t="s">
        <v>1312</v>
      </c>
      <c r="L375" s="726">
        <v>34.19</v>
      </c>
      <c r="M375" s="726">
        <v>34.19</v>
      </c>
      <c r="N375" s="725">
        <v>1</v>
      </c>
      <c r="O375" s="808">
        <v>0.5</v>
      </c>
      <c r="P375" s="726"/>
      <c r="Q375" s="741">
        <v>0</v>
      </c>
      <c r="R375" s="725"/>
      <c r="S375" s="741">
        <v>0</v>
      </c>
      <c r="T375" s="808"/>
      <c r="U375" s="764">
        <v>0</v>
      </c>
    </row>
    <row r="376" spans="1:21" ht="14.4" customHeight="1" x14ac:dyDescent="0.3">
      <c r="A376" s="724">
        <v>25</v>
      </c>
      <c r="B376" s="725" t="s">
        <v>1114</v>
      </c>
      <c r="C376" s="725" t="s">
        <v>1228</v>
      </c>
      <c r="D376" s="806" t="s">
        <v>1630</v>
      </c>
      <c r="E376" s="807" t="s">
        <v>1253</v>
      </c>
      <c r="F376" s="725" t="s">
        <v>1220</v>
      </c>
      <c r="G376" s="725" t="s">
        <v>1269</v>
      </c>
      <c r="H376" s="725" t="s">
        <v>542</v>
      </c>
      <c r="I376" s="725" t="s">
        <v>1327</v>
      </c>
      <c r="J376" s="725" t="s">
        <v>1328</v>
      </c>
      <c r="K376" s="725" t="s">
        <v>1329</v>
      </c>
      <c r="L376" s="726">
        <v>154.36000000000001</v>
      </c>
      <c r="M376" s="726">
        <v>1080.52</v>
      </c>
      <c r="N376" s="725">
        <v>7</v>
      </c>
      <c r="O376" s="808">
        <v>6.5</v>
      </c>
      <c r="P376" s="726"/>
      <c r="Q376" s="741">
        <v>0</v>
      </c>
      <c r="R376" s="725"/>
      <c r="S376" s="741">
        <v>0</v>
      </c>
      <c r="T376" s="808"/>
      <c r="U376" s="764">
        <v>0</v>
      </c>
    </row>
    <row r="377" spans="1:21" ht="14.4" customHeight="1" x14ac:dyDescent="0.3">
      <c r="A377" s="724">
        <v>25</v>
      </c>
      <c r="B377" s="725" t="s">
        <v>1114</v>
      </c>
      <c r="C377" s="725" t="s">
        <v>1228</v>
      </c>
      <c r="D377" s="806" t="s">
        <v>1630</v>
      </c>
      <c r="E377" s="807" t="s">
        <v>1253</v>
      </c>
      <c r="F377" s="725" t="s">
        <v>1220</v>
      </c>
      <c r="G377" s="725" t="s">
        <v>1272</v>
      </c>
      <c r="H377" s="725" t="s">
        <v>542</v>
      </c>
      <c r="I377" s="725" t="s">
        <v>1279</v>
      </c>
      <c r="J377" s="725" t="s">
        <v>1274</v>
      </c>
      <c r="K377" s="725" t="s">
        <v>1275</v>
      </c>
      <c r="L377" s="726">
        <v>132.97999999999999</v>
      </c>
      <c r="M377" s="726">
        <v>132.97999999999999</v>
      </c>
      <c r="N377" s="725">
        <v>1</v>
      </c>
      <c r="O377" s="808">
        <v>0.5</v>
      </c>
      <c r="P377" s="726"/>
      <c r="Q377" s="741">
        <v>0</v>
      </c>
      <c r="R377" s="725"/>
      <c r="S377" s="741">
        <v>0</v>
      </c>
      <c r="T377" s="808"/>
      <c r="U377" s="764">
        <v>0</v>
      </c>
    </row>
    <row r="378" spans="1:21" ht="14.4" customHeight="1" x14ac:dyDescent="0.3">
      <c r="A378" s="724">
        <v>25</v>
      </c>
      <c r="B378" s="725" t="s">
        <v>1114</v>
      </c>
      <c r="C378" s="725" t="s">
        <v>1228</v>
      </c>
      <c r="D378" s="806" t="s">
        <v>1630</v>
      </c>
      <c r="E378" s="807" t="s">
        <v>1235</v>
      </c>
      <c r="F378" s="725" t="s">
        <v>1220</v>
      </c>
      <c r="G378" s="725" t="s">
        <v>1289</v>
      </c>
      <c r="H378" s="725" t="s">
        <v>896</v>
      </c>
      <c r="I378" s="725" t="s">
        <v>1290</v>
      </c>
      <c r="J378" s="725" t="s">
        <v>841</v>
      </c>
      <c r="K378" s="725" t="s">
        <v>1291</v>
      </c>
      <c r="L378" s="726">
        <v>48.42</v>
      </c>
      <c r="M378" s="726">
        <v>48.42</v>
      </c>
      <c r="N378" s="725">
        <v>1</v>
      </c>
      <c r="O378" s="808">
        <v>1</v>
      </c>
      <c r="P378" s="726">
        <v>48.42</v>
      </c>
      <c r="Q378" s="741">
        <v>1</v>
      </c>
      <c r="R378" s="725">
        <v>1</v>
      </c>
      <c r="S378" s="741">
        <v>1</v>
      </c>
      <c r="T378" s="808">
        <v>1</v>
      </c>
      <c r="U378" s="764">
        <v>1</v>
      </c>
    </row>
    <row r="379" spans="1:21" ht="14.4" customHeight="1" x14ac:dyDescent="0.3">
      <c r="A379" s="724">
        <v>25</v>
      </c>
      <c r="B379" s="725" t="s">
        <v>1114</v>
      </c>
      <c r="C379" s="725" t="s">
        <v>1228</v>
      </c>
      <c r="D379" s="806" t="s">
        <v>1630</v>
      </c>
      <c r="E379" s="807" t="s">
        <v>1235</v>
      </c>
      <c r="F379" s="725" t="s">
        <v>1220</v>
      </c>
      <c r="G379" s="725" t="s">
        <v>1289</v>
      </c>
      <c r="H379" s="725" t="s">
        <v>542</v>
      </c>
      <c r="I379" s="725" t="s">
        <v>1315</v>
      </c>
      <c r="J379" s="725" t="s">
        <v>841</v>
      </c>
      <c r="K379" s="725" t="s">
        <v>1316</v>
      </c>
      <c r="L379" s="726">
        <v>24.22</v>
      </c>
      <c r="M379" s="726">
        <v>24.22</v>
      </c>
      <c r="N379" s="725">
        <v>1</v>
      </c>
      <c r="O379" s="808">
        <v>1</v>
      </c>
      <c r="P379" s="726"/>
      <c r="Q379" s="741">
        <v>0</v>
      </c>
      <c r="R379" s="725"/>
      <c r="S379" s="741">
        <v>0</v>
      </c>
      <c r="T379" s="808"/>
      <c r="U379" s="764">
        <v>0</v>
      </c>
    </row>
    <row r="380" spans="1:21" ht="14.4" customHeight="1" x14ac:dyDescent="0.3">
      <c r="A380" s="724">
        <v>25</v>
      </c>
      <c r="B380" s="725" t="s">
        <v>1114</v>
      </c>
      <c r="C380" s="725" t="s">
        <v>1228</v>
      </c>
      <c r="D380" s="806" t="s">
        <v>1630</v>
      </c>
      <c r="E380" s="807" t="s">
        <v>1257</v>
      </c>
      <c r="F380" s="725" t="s">
        <v>1220</v>
      </c>
      <c r="G380" s="725" t="s">
        <v>1269</v>
      </c>
      <c r="H380" s="725" t="s">
        <v>896</v>
      </c>
      <c r="I380" s="725" t="s">
        <v>1015</v>
      </c>
      <c r="J380" s="725" t="s">
        <v>1108</v>
      </c>
      <c r="K380" s="725" t="s">
        <v>1174</v>
      </c>
      <c r="L380" s="726">
        <v>154.36000000000001</v>
      </c>
      <c r="M380" s="726">
        <v>1389.2400000000002</v>
      </c>
      <c r="N380" s="725">
        <v>9</v>
      </c>
      <c r="O380" s="808">
        <v>9</v>
      </c>
      <c r="P380" s="726"/>
      <c r="Q380" s="741">
        <v>0</v>
      </c>
      <c r="R380" s="725"/>
      <c r="S380" s="741">
        <v>0</v>
      </c>
      <c r="T380" s="808"/>
      <c r="U380" s="764">
        <v>0</v>
      </c>
    </row>
    <row r="381" spans="1:21" ht="14.4" customHeight="1" x14ac:dyDescent="0.3">
      <c r="A381" s="724">
        <v>25</v>
      </c>
      <c r="B381" s="725" t="s">
        <v>1114</v>
      </c>
      <c r="C381" s="725" t="s">
        <v>1228</v>
      </c>
      <c r="D381" s="806" t="s">
        <v>1630</v>
      </c>
      <c r="E381" s="807" t="s">
        <v>1257</v>
      </c>
      <c r="F381" s="725" t="s">
        <v>1220</v>
      </c>
      <c r="G381" s="725" t="s">
        <v>1423</v>
      </c>
      <c r="H381" s="725" t="s">
        <v>896</v>
      </c>
      <c r="I381" s="725" t="s">
        <v>1587</v>
      </c>
      <c r="J381" s="725" t="s">
        <v>1588</v>
      </c>
      <c r="K381" s="725" t="s">
        <v>1589</v>
      </c>
      <c r="L381" s="726">
        <v>846.47</v>
      </c>
      <c r="M381" s="726">
        <v>846.47</v>
      </c>
      <c r="N381" s="725">
        <v>1</v>
      </c>
      <c r="O381" s="808">
        <v>1</v>
      </c>
      <c r="P381" s="726">
        <v>846.47</v>
      </c>
      <c r="Q381" s="741">
        <v>1</v>
      </c>
      <c r="R381" s="725">
        <v>1</v>
      </c>
      <c r="S381" s="741">
        <v>1</v>
      </c>
      <c r="T381" s="808">
        <v>1</v>
      </c>
      <c r="U381" s="764">
        <v>1</v>
      </c>
    </row>
    <row r="382" spans="1:21" ht="14.4" customHeight="1" x14ac:dyDescent="0.3">
      <c r="A382" s="724">
        <v>25</v>
      </c>
      <c r="B382" s="725" t="s">
        <v>1114</v>
      </c>
      <c r="C382" s="725" t="s">
        <v>1228</v>
      </c>
      <c r="D382" s="806" t="s">
        <v>1630</v>
      </c>
      <c r="E382" s="807" t="s">
        <v>1257</v>
      </c>
      <c r="F382" s="725" t="s">
        <v>1220</v>
      </c>
      <c r="G382" s="725" t="s">
        <v>1272</v>
      </c>
      <c r="H382" s="725" t="s">
        <v>542</v>
      </c>
      <c r="I382" s="725" t="s">
        <v>1273</v>
      </c>
      <c r="J382" s="725" t="s">
        <v>1274</v>
      </c>
      <c r="K382" s="725" t="s">
        <v>1275</v>
      </c>
      <c r="L382" s="726">
        <v>132.97999999999999</v>
      </c>
      <c r="M382" s="726">
        <v>398.93999999999994</v>
      </c>
      <c r="N382" s="725">
        <v>3</v>
      </c>
      <c r="O382" s="808">
        <v>3</v>
      </c>
      <c r="P382" s="726"/>
      <c r="Q382" s="741">
        <v>0</v>
      </c>
      <c r="R382" s="725"/>
      <c r="S382" s="741">
        <v>0</v>
      </c>
      <c r="T382" s="808"/>
      <c r="U382" s="764">
        <v>0</v>
      </c>
    </row>
    <row r="383" spans="1:21" ht="14.4" customHeight="1" x14ac:dyDescent="0.3">
      <c r="A383" s="724">
        <v>25</v>
      </c>
      <c r="B383" s="725" t="s">
        <v>1114</v>
      </c>
      <c r="C383" s="725" t="s">
        <v>1228</v>
      </c>
      <c r="D383" s="806" t="s">
        <v>1630</v>
      </c>
      <c r="E383" s="807" t="s">
        <v>1257</v>
      </c>
      <c r="F383" s="725" t="s">
        <v>1220</v>
      </c>
      <c r="G383" s="725" t="s">
        <v>1272</v>
      </c>
      <c r="H383" s="725" t="s">
        <v>542</v>
      </c>
      <c r="I383" s="725" t="s">
        <v>1279</v>
      </c>
      <c r="J383" s="725" t="s">
        <v>1274</v>
      </c>
      <c r="K383" s="725" t="s">
        <v>1275</v>
      </c>
      <c r="L383" s="726">
        <v>132.97999999999999</v>
      </c>
      <c r="M383" s="726">
        <v>132.97999999999999</v>
      </c>
      <c r="N383" s="725">
        <v>1</v>
      </c>
      <c r="O383" s="808">
        <v>1</v>
      </c>
      <c r="P383" s="726"/>
      <c r="Q383" s="741">
        <v>0</v>
      </c>
      <c r="R383" s="725"/>
      <c r="S383" s="741">
        <v>0</v>
      </c>
      <c r="T383" s="808"/>
      <c r="U383" s="764">
        <v>0</v>
      </c>
    </row>
    <row r="384" spans="1:21" ht="14.4" customHeight="1" x14ac:dyDescent="0.3">
      <c r="A384" s="724">
        <v>25</v>
      </c>
      <c r="B384" s="725" t="s">
        <v>1114</v>
      </c>
      <c r="C384" s="725" t="s">
        <v>1228</v>
      </c>
      <c r="D384" s="806" t="s">
        <v>1630</v>
      </c>
      <c r="E384" s="807" t="s">
        <v>1257</v>
      </c>
      <c r="F384" s="725" t="s">
        <v>1220</v>
      </c>
      <c r="G384" s="725" t="s">
        <v>1289</v>
      </c>
      <c r="H384" s="725" t="s">
        <v>896</v>
      </c>
      <c r="I384" s="725" t="s">
        <v>1290</v>
      </c>
      <c r="J384" s="725" t="s">
        <v>841</v>
      </c>
      <c r="K384" s="725" t="s">
        <v>1291</v>
      </c>
      <c r="L384" s="726">
        <v>48.42</v>
      </c>
      <c r="M384" s="726">
        <v>48.42</v>
      </c>
      <c r="N384" s="725">
        <v>1</v>
      </c>
      <c r="O384" s="808">
        <v>1</v>
      </c>
      <c r="P384" s="726"/>
      <c r="Q384" s="741">
        <v>0</v>
      </c>
      <c r="R384" s="725"/>
      <c r="S384" s="741">
        <v>0</v>
      </c>
      <c r="T384" s="808"/>
      <c r="U384" s="764">
        <v>0</v>
      </c>
    </row>
    <row r="385" spans="1:21" ht="14.4" customHeight="1" x14ac:dyDescent="0.3">
      <c r="A385" s="724">
        <v>25</v>
      </c>
      <c r="B385" s="725" t="s">
        <v>1114</v>
      </c>
      <c r="C385" s="725" t="s">
        <v>1228</v>
      </c>
      <c r="D385" s="806" t="s">
        <v>1630</v>
      </c>
      <c r="E385" s="807" t="s">
        <v>1257</v>
      </c>
      <c r="F385" s="725" t="s">
        <v>1220</v>
      </c>
      <c r="G385" s="725" t="s">
        <v>1289</v>
      </c>
      <c r="H385" s="725" t="s">
        <v>542</v>
      </c>
      <c r="I385" s="725" t="s">
        <v>840</v>
      </c>
      <c r="J385" s="725" t="s">
        <v>841</v>
      </c>
      <c r="K385" s="725" t="s">
        <v>1298</v>
      </c>
      <c r="L385" s="726">
        <v>48.42</v>
      </c>
      <c r="M385" s="726">
        <v>48.42</v>
      </c>
      <c r="N385" s="725">
        <v>1</v>
      </c>
      <c r="O385" s="808">
        <v>1</v>
      </c>
      <c r="P385" s="726"/>
      <c r="Q385" s="741">
        <v>0</v>
      </c>
      <c r="R385" s="725"/>
      <c r="S385" s="741">
        <v>0</v>
      </c>
      <c r="T385" s="808"/>
      <c r="U385" s="764">
        <v>0</v>
      </c>
    </row>
    <row r="386" spans="1:21" ht="14.4" customHeight="1" x14ac:dyDescent="0.3">
      <c r="A386" s="724">
        <v>25</v>
      </c>
      <c r="B386" s="725" t="s">
        <v>1114</v>
      </c>
      <c r="C386" s="725" t="s">
        <v>1228</v>
      </c>
      <c r="D386" s="806" t="s">
        <v>1630</v>
      </c>
      <c r="E386" s="807" t="s">
        <v>1257</v>
      </c>
      <c r="F386" s="725" t="s">
        <v>1220</v>
      </c>
      <c r="G386" s="725" t="s">
        <v>1303</v>
      </c>
      <c r="H386" s="725" t="s">
        <v>542</v>
      </c>
      <c r="I386" s="725" t="s">
        <v>1616</v>
      </c>
      <c r="J386" s="725" t="s">
        <v>1617</v>
      </c>
      <c r="K386" s="725" t="s">
        <v>1618</v>
      </c>
      <c r="L386" s="726">
        <v>31.32</v>
      </c>
      <c r="M386" s="726">
        <v>31.32</v>
      </c>
      <c r="N386" s="725">
        <v>1</v>
      </c>
      <c r="O386" s="808">
        <v>1</v>
      </c>
      <c r="P386" s="726"/>
      <c r="Q386" s="741">
        <v>0</v>
      </c>
      <c r="R386" s="725"/>
      <c r="S386" s="741">
        <v>0</v>
      </c>
      <c r="T386" s="808"/>
      <c r="U386" s="764">
        <v>0</v>
      </c>
    </row>
    <row r="387" spans="1:21" ht="14.4" customHeight="1" x14ac:dyDescent="0.3">
      <c r="A387" s="724">
        <v>25</v>
      </c>
      <c r="B387" s="725" t="s">
        <v>1114</v>
      </c>
      <c r="C387" s="725" t="s">
        <v>1228</v>
      </c>
      <c r="D387" s="806" t="s">
        <v>1630</v>
      </c>
      <c r="E387" s="807" t="s">
        <v>1266</v>
      </c>
      <c r="F387" s="725" t="s">
        <v>1220</v>
      </c>
      <c r="G387" s="725" t="s">
        <v>1269</v>
      </c>
      <c r="H387" s="725" t="s">
        <v>542</v>
      </c>
      <c r="I387" s="725" t="s">
        <v>1327</v>
      </c>
      <c r="J387" s="725" t="s">
        <v>1328</v>
      </c>
      <c r="K387" s="725" t="s">
        <v>1329</v>
      </c>
      <c r="L387" s="726">
        <v>154.36000000000001</v>
      </c>
      <c r="M387" s="726">
        <v>154.36000000000001</v>
      </c>
      <c r="N387" s="725">
        <v>1</v>
      </c>
      <c r="O387" s="808">
        <v>1</v>
      </c>
      <c r="P387" s="726"/>
      <c r="Q387" s="741">
        <v>0</v>
      </c>
      <c r="R387" s="725"/>
      <c r="S387" s="741">
        <v>0</v>
      </c>
      <c r="T387" s="808"/>
      <c r="U387" s="764">
        <v>0</v>
      </c>
    </row>
    <row r="388" spans="1:21" ht="14.4" customHeight="1" x14ac:dyDescent="0.3">
      <c r="A388" s="724">
        <v>25</v>
      </c>
      <c r="B388" s="725" t="s">
        <v>1114</v>
      </c>
      <c r="C388" s="725" t="s">
        <v>1228</v>
      </c>
      <c r="D388" s="806" t="s">
        <v>1630</v>
      </c>
      <c r="E388" s="807" t="s">
        <v>1266</v>
      </c>
      <c r="F388" s="725" t="s">
        <v>1220</v>
      </c>
      <c r="G388" s="725" t="s">
        <v>1269</v>
      </c>
      <c r="H388" s="725" t="s">
        <v>542</v>
      </c>
      <c r="I388" s="725" t="s">
        <v>1512</v>
      </c>
      <c r="J388" s="725" t="s">
        <v>1328</v>
      </c>
      <c r="K388" s="725" t="s">
        <v>1174</v>
      </c>
      <c r="L388" s="726">
        <v>0</v>
      </c>
      <c r="M388" s="726">
        <v>0</v>
      </c>
      <c r="N388" s="725">
        <v>1</v>
      </c>
      <c r="O388" s="808">
        <v>1</v>
      </c>
      <c r="P388" s="726"/>
      <c r="Q388" s="741"/>
      <c r="R388" s="725"/>
      <c r="S388" s="741">
        <v>0</v>
      </c>
      <c r="T388" s="808"/>
      <c r="U388" s="764">
        <v>0</v>
      </c>
    </row>
    <row r="389" spans="1:21" ht="14.4" customHeight="1" x14ac:dyDescent="0.3">
      <c r="A389" s="724">
        <v>25</v>
      </c>
      <c r="B389" s="725" t="s">
        <v>1114</v>
      </c>
      <c r="C389" s="725" t="s">
        <v>1228</v>
      </c>
      <c r="D389" s="806" t="s">
        <v>1630</v>
      </c>
      <c r="E389" s="807" t="s">
        <v>1246</v>
      </c>
      <c r="F389" s="725" t="s">
        <v>1220</v>
      </c>
      <c r="G389" s="725" t="s">
        <v>1269</v>
      </c>
      <c r="H389" s="725" t="s">
        <v>896</v>
      </c>
      <c r="I389" s="725" t="s">
        <v>1015</v>
      </c>
      <c r="J389" s="725" t="s">
        <v>1108</v>
      </c>
      <c r="K389" s="725" t="s">
        <v>1174</v>
      </c>
      <c r="L389" s="726">
        <v>154.36000000000001</v>
      </c>
      <c r="M389" s="726">
        <v>308.72000000000003</v>
      </c>
      <c r="N389" s="725">
        <v>2</v>
      </c>
      <c r="O389" s="808">
        <v>2</v>
      </c>
      <c r="P389" s="726"/>
      <c r="Q389" s="741">
        <v>0</v>
      </c>
      <c r="R389" s="725"/>
      <c r="S389" s="741">
        <v>0</v>
      </c>
      <c r="T389" s="808"/>
      <c r="U389" s="764">
        <v>0</v>
      </c>
    </row>
    <row r="390" spans="1:21" ht="14.4" customHeight="1" x14ac:dyDescent="0.3">
      <c r="A390" s="724">
        <v>25</v>
      </c>
      <c r="B390" s="725" t="s">
        <v>1114</v>
      </c>
      <c r="C390" s="725" t="s">
        <v>1228</v>
      </c>
      <c r="D390" s="806" t="s">
        <v>1630</v>
      </c>
      <c r="E390" s="807" t="s">
        <v>1248</v>
      </c>
      <c r="F390" s="725" t="s">
        <v>1220</v>
      </c>
      <c r="G390" s="725" t="s">
        <v>1269</v>
      </c>
      <c r="H390" s="725" t="s">
        <v>896</v>
      </c>
      <c r="I390" s="725" t="s">
        <v>1015</v>
      </c>
      <c r="J390" s="725" t="s">
        <v>1108</v>
      </c>
      <c r="K390" s="725" t="s">
        <v>1174</v>
      </c>
      <c r="L390" s="726">
        <v>154.36000000000001</v>
      </c>
      <c r="M390" s="726">
        <v>1234.8800000000001</v>
      </c>
      <c r="N390" s="725">
        <v>8</v>
      </c>
      <c r="O390" s="808">
        <v>7.5</v>
      </c>
      <c r="P390" s="726">
        <v>154.36000000000001</v>
      </c>
      <c r="Q390" s="741">
        <v>0.125</v>
      </c>
      <c r="R390" s="725">
        <v>1</v>
      </c>
      <c r="S390" s="741">
        <v>0.125</v>
      </c>
      <c r="T390" s="808">
        <v>1</v>
      </c>
      <c r="U390" s="764">
        <v>0.13333333333333333</v>
      </c>
    </row>
    <row r="391" spans="1:21" ht="14.4" customHeight="1" x14ac:dyDescent="0.3">
      <c r="A391" s="724">
        <v>25</v>
      </c>
      <c r="B391" s="725" t="s">
        <v>1114</v>
      </c>
      <c r="C391" s="725" t="s">
        <v>1228</v>
      </c>
      <c r="D391" s="806" t="s">
        <v>1630</v>
      </c>
      <c r="E391" s="807" t="s">
        <v>1248</v>
      </c>
      <c r="F391" s="725" t="s">
        <v>1220</v>
      </c>
      <c r="G391" s="725" t="s">
        <v>1459</v>
      </c>
      <c r="H391" s="725" t="s">
        <v>542</v>
      </c>
      <c r="I391" s="725" t="s">
        <v>1460</v>
      </c>
      <c r="J391" s="725" t="s">
        <v>1461</v>
      </c>
      <c r="K391" s="725" t="s">
        <v>1462</v>
      </c>
      <c r="L391" s="726">
        <v>27.28</v>
      </c>
      <c r="M391" s="726">
        <v>27.28</v>
      </c>
      <c r="N391" s="725">
        <v>1</v>
      </c>
      <c r="O391" s="808">
        <v>1</v>
      </c>
      <c r="P391" s="726">
        <v>27.28</v>
      </c>
      <c r="Q391" s="741">
        <v>1</v>
      </c>
      <c r="R391" s="725">
        <v>1</v>
      </c>
      <c r="S391" s="741">
        <v>1</v>
      </c>
      <c r="T391" s="808">
        <v>1</v>
      </c>
      <c r="U391" s="764">
        <v>1</v>
      </c>
    </row>
    <row r="392" spans="1:21" ht="14.4" customHeight="1" x14ac:dyDescent="0.3">
      <c r="A392" s="724">
        <v>25</v>
      </c>
      <c r="B392" s="725" t="s">
        <v>1114</v>
      </c>
      <c r="C392" s="725" t="s">
        <v>1228</v>
      </c>
      <c r="D392" s="806" t="s">
        <v>1630</v>
      </c>
      <c r="E392" s="807" t="s">
        <v>1248</v>
      </c>
      <c r="F392" s="725" t="s">
        <v>1220</v>
      </c>
      <c r="G392" s="725" t="s">
        <v>1272</v>
      </c>
      <c r="H392" s="725" t="s">
        <v>542</v>
      </c>
      <c r="I392" s="725" t="s">
        <v>1273</v>
      </c>
      <c r="J392" s="725" t="s">
        <v>1274</v>
      </c>
      <c r="K392" s="725" t="s">
        <v>1275</v>
      </c>
      <c r="L392" s="726">
        <v>132.97999999999999</v>
      </c>
      <c r="M392" s="726">
        <v>132.97999999999999</v>
      </c>
      <c r="N392" s="725">
        <v>1</v>
      </c>
      <c r="O392" s="808">
        <v>1</v>
      </c>
      <c r="P392" s="726"/>
      <c r="Q392" s="741">
        <v>0</v>
      </c>
      <c r="R392" s="725"/>
      <c r="S392" s="741">
        <v>0</v>
      </c>
      <c r="T392" s="808"/>
      <c r="U392" s="764">
        <v>0</v>
      </c>
    </row>
    <row r="393" spans="1:21" ht="14.4" customHeight="1" x14ac:dyDescent="0.3">
      <c r="A393" s="724">
        <v>25</v>
      </c>
      <c r="B393" s="725" t="s">
        <v>1114</v>
      </c>
      <c r="C393" s="725" t="s">
        <v>1228</v>
      </c>
      <c r="D393" s="806" t="s">
        <v>1630</v>
      </c>
      <c r="E393" s="807" t="s">
        <v>1248</v>
      </c>
      <c r="F393" s="725" t="s">
        <v>1220</v>
      </c>
      <c r="G393" s="725" t="s">
        <v>1289</v>
      </c>
      <c r="H393" s="725" t="s">
        <v>896</v>
      </c>
      <c r="I393" s="725" t="s">
        <v>1313</v>
      </c>
      <c r="J393" s="725" t="s">
        <v>841</v>
      </c>
      <c r="K393" s="725" t="s">
        <v>1314</v>
      </c>
      <c r="L393" s="726">
        <v>24.22</v>
      </c>
      <c r="M393" s="726">
        <v>48.44</v>
      </c>
      <c r="N393" s="725">
        <v>2</v>
      </c>
      <c r="O393" s="808">
        <v>1.5</v>
      </c>
      <c r="P393" s="726"/>
      <c r="Q393" s="741">
        <v>0</v>
      </c>
      <c r="R393" s="725"/>
      <c r="S393" s="741">
        <v>0</v>
      </c>
      <c r="T393" s="808"/>
      <c r="U393" s="764">
        <v>0</v>
      </c>
    </row>
    <row r="394" spans="1:21" ht="14.4" customHeight="1" x14ac:dyDescent="0.3">
      <c r="A394" s="724">
        <v>25</v>
      </c>
      <c r="B394" s="725" t="s">
        <v>1114</v>
      </c>
      <c r="C394" s="725" t="s">
        <v>1228</v>
      </c>
      <c r="D394" s="806" t="s">
        <v>1630</v>
      </c>
      <c r="E394" s="807" t="s">
        <v>1247</v>
      </c>
      <c r="F394" s="725" t="s">
        <v>1220</v>
      </c>
      <c r="G394" s="725" t="s">
        <v>1269</v>
      </c>
      <c r="H394" s="725" t="s">
        <v>542</v>
      </c>
      <c r="I394" s="725" t="s">
        <v>1286</v>
      </c>
      <c r="J394" s="725" t="s">
        <v>1108</v>
      </c>
      <c r="K394" s="725" t="s">
        <v>1287</v>
      </c>
      <c r="L394" s="726">
        <v>0</v>
      </c>
      <c r="M394" s="726">
        <v>0</v>
      </c>
      <c r="N394" s="725">
        <v>2</v>
      </c>
      <c r="O394" s="808">
        <v>2</v>
      </c>
      <c r="P394" s="726"/>
      <c r="Q394" s="741"/>
      <c r="R394" s="725"/>
      <c r="S394" s="741">
        <v>0</v>
      </c>
      <c r="T394" s="808"/>
      <c r="U394" s="764">
        <v>0</v>
      </c>
    </row>
    <row r="395" spans="1:21" ht="14.4" customHeight="1" x14ac:dyDescent="0.3">
      <c r="A395" s="724">
        <v>25</v>
      </c>
      <c r="B395" s="725" t="s">
        <v>1114</v>
      </c>
      <c r="C395" s="725" t="s">
        <v>1228</v>
      </c>
      <c r="D395" s="806" t="s">
        <v>1630</v>
      </c>
      <c r="E395" s="807" t="s">
        <v>1262</v>
      </c>
      <c r="F395" s="725" t="s">
        <v>1220</v>
      </c>
      <c r="G395" s="725" t="s">
        <v>1269</v>
      </c>
      <c r="H395" s="725" t="s">
        <v>896</v>
      </c>
      <c r="I395" s="725" t="s">
        <v>1015</v>
      </c>
      <c r="J395" s="725" t="s">
        <v>1108</v>
      </c>
      <c r="K395" s="725" t="s">
        <v>1174</v>
      </c>
      <c r="L395" s="726">
        <v>154.36000000000001</v>
      </c>
      <c r="M395" s="726">
        <v>1080.52</v>
      </c>
      <c r="N395" s="725">
        <v>7</v>
      </c>
      <c r="O395" s="808">
        <v>7</v>
      </c>
      <c r="P395" s="726"/>
      <c r="Q395" s="741">
        <v>0</v>
      </c>
      <c r="R395" s="725"/>
      <c r="S395" s="741">
        <v>0</v>
      </c>
      <c r="T395" s="808"/>
      <c r="U395" s="764">
        <v>0</v>
      </c>
    </row>
    <row r="396" spans="1:21" ht="14.4" customHeight="1" x14ac:dyDescent="0.3">
      <c r="A396" s="724">
        <v>25</v>
      </c>
      <c r="B396" s="725" t="s">
        <v>1114</v>
      </c>
      <c r="C396" s="725" t="s">
        <v>1228</v>
      </c>
      <c r="D396" s="806" t="s">
        <v>1630</v>
      </c>
      <c r="E396" s="807" t="s">
        <v>1262</v>
      </c>
      <c r="F396" s="725" t="s">
        <v>1220</v>
      </c>
      <c r="G396" s="725" t="s">
        <v>1269</v>
      </c>
      <c r="H396" s="725" t="s">
        <v>896</v>
      </c>
      <c r="I396" s="725" t="s">
        <v>1107</v>
      </c>
      <c r="J396" s="725" t="s">
        <v>1108</v>
      </c>
      <c r="K396" s="725" t="s">
        <v>1212</v>
      </c>
      <c r="L396" s="726">
        <v>225.06</v>
      </c>
      <c r="M396" s="726">
        <v>675.18000000000006</v>
      </c>
      <c r="N396" s="725">
        <v>3</v>
      </c>
      <c r="O396" s="808">
        <v>3</v>
      </c>
      <c r="P396" s="726">
        <v>225.06</v>
      </c>
      <c r="Q396" s="741">
        <v>0.33333333333333331</v>
      </c>
      <c r="R396" s="725">
        <v>1</v>
      </c>
      <c r="S396" s="741">
        <v>0.33333333333333331</v>
      </c>
      <c r="T396" s="808">
        <v>1</v>
      </c>
      <c r="U396" s="764">
        <v>0.33333333333333331</v>
      </c>
    </row>
    <row r="397" spans="1:21" ht="14.4" customHeight="1" x14ac:dyDescent="0.3">
      <c r="A397" s="724">
        <v>25</v>
      </c>
      <c r="B397" s="725" t="s">
        <v>1114</v>
      </c>
      <c r="C397" s="725" t="s">
        <v>1228</v>
      </c>
      <c r="D397" s="806" t="s">
        <v>1630</v>
      </c>
      <c r="E397" s="807" t="s">
        <v>1262</v>
      </c>
      <c r="F397" s="725" t="s">
        <v>1220</v>
      </c>
      <c r="G397" s="725" t="s">
        <v>1272</v>
      </c>
      <c r="H397" s="725" t="s">
        <v>542</v>
      </c>
      <c r="I397" s="725" t="s">
        <v>1279</v>
      </c>
      <c r="J397" s="725" t="s">
        <v>1274</v>
      </c>
      <c r="K397" s="725" t="s">
        <v>1275</v>
      </c>
      <c r="L397" s="726">
        <v>132.97999999999999</v>
      </c>
      <c r="M397" s="726">
        <v>132.97999999999999</v>
      </c>
      <c r="N397" s="725">
        <v>1</v>
      </c>
      <c r="O397" s="808">
        <v>1</v>
      </c>
      <c r="P397" s="726">
        <v>132.97999999999999</v>
      </c>
      <c r="Q397" s="741">
        <v>1</v>
      </c>
      <c r="R397" s="725">
        <v>1</v>
      </c>
      <c r="S397" s="741">
        <v>1</v>
      </c>
      <c r="T397" s="808">
        <v>1</v>
      </c>
      <c r="U397" s="764">
        <v>1</v>
      </c>
    </row>
    <row r="398" spans="1:21" ht="14.4" customHeight="1" x14ac:dyDescent="0.3">
      <c r="A398" s="724">
        <v>25</v>
      </c>
      <c r="B398" s="725" t="s">
        <v>1114</v>
      </c>
      <c r="C398" s="725" t="s">
        <v>1228</v>
      </c>
      <c r="D398" s="806" t="s">
        <v>1630</v>
      </c>
      <c r="E398" s="807" t="s">
        <v>1243</v>
      </c>
      <c r="F398" s="725" t="s">
        <v>1220</v>
      </c>
      <c r="G398" s="725" t="s">
        <v>1619</v>
      </c>
      <c r="H398" s="725" t="s">
        <v>542</v>
      </c>
      <c r="I398" s="725" t="s">
        <v>1620</v>
      </c>
      <c r="J398" s="725" t="s">
        <v>1621</v>
      </c>
      <c r="K398" s="725" t="s">
        <v>1622</v>
      </c>
      <c r="L398" s="726">
        <v>462.73</v>
      </c>
      <c r="M398" s="726">
        <v>462.73</v>
      </c>
      <c r="N398" s="725">
        <v>1</v>
      </c>
      <c r="O398" s="808">
        <v>0.5</v>
      </c>
      <c r="P398" s="726"/>
      <c r="Q398" s="741">
        <v>0</v>
      </c>
      <c r="R398" s="725"/>
      <c r="S398" s="741">
        <v>0</v>
      </c>
      <c r="T398" s="808"/>
      <c r="U398" s="764">
        <v>0</v>
      </c>
    </row>
    <row r="399" spans="1:21" ht="14.4" customHeight="1" x14ac:dyDescent="0.3">
      <c r="A399" s="724">
        <v>25</v>
      </c>
      <c r="B399" s="725" t="s">
        <v>1114</v>
      </c>
      <c r="C399" s="725" t="s">
        <v>1228</v>
      </c>
      <c r="D399" s="806" t="s">
        <v>1630</v>
      </c>
      <c r="E399" s="807" t="s">
        <v>1243</v>
      </c>
      <c r="F399" s="725" t="s">
        <v>1220</v>
      </c>
      <c r="G399" s="725" t="s">
        <v>1269</v>
      </c>
      <c r="H399" s="725" t="s">
        <v>896</v>
      </c>
      <c r="I399" s="725" t="s">
        <v>1015</v>
      </c>
      <c r="J399" s="725" t="s">
        <v>1108</v>
      </c>
      <c r="K399" s="725" t="s">
        <v>1174</v>
      </c>
      <c r="L399" s="726">
        <v>154.36000000000001</v>
      </c>
      <c r="M399" s="726">
        <v>463.08000000000004</v>
      </c>
      <c r="N399" s="725">
        <v>3</v>
      </c>
      <c r="O399" s="808">
        <v>3</v>
      </c>
      <c r="P399" s="726">
        <v>154.36000000000001</v>
      </c>
      <c r="Q399" s="741">
        <v>0.33333333333333331</v>
      </c>
      <c r="R399" s="725">
        <v>1</v>
      </c>
      <c r="S399" s="741">
        <v>0.33333333333333331</v>
      </c>
      <c r="T399" s="808">
        <v>1</v>
      </c>
      <c r="U399" s="764">
        <v>0.33333333333333331</v>
      </c>
    </row>
    <row r="400" spans="1:21" ht="14.4" customHeight="1" x14ac:dyDescent="0.3">
      <c r="A400" s="724">
        <v>25</v>
      </c>
      <c r="B400" s="725" t="s">
        <v>1114</v>
      </c>
      <c r="C400" s="725" t="s">
        <v>1228</v>
      </c>
      <c r="D400" s="806" t="s">
        <v>1630</v>
      </c>
      <c r="E400" s="807" t="s">
        <v>1243</v>
      </c>
      <c r="F400" s="725" t="s">
        <v>1220</v>
      </c>
      <c r="G400" s="725" t="s">
        <v>1272</v>
      </c>
      <c r="H400" s="725" t="s">
        <v>542</v>
      </c>
      <c r="I400" s="725" t="s">
        <v>1273</v>
      </c>
      <c r="J400" s="725" t="s">
        <v>1274</v>
      </c>
      <c r="K400" s="725" t="s">
        <v>1275</v>
      </c>
      <c r="L400" s="726">
        <v>132.97999999999999</v>
      </c>
      <c r="M400" s="726">
        <v>132.97999999999999</v>
      </c>
      <c r="N400" s="725">
        <v>1</v>
      </c>
      <c r="O400" s="808">
        <v>1</v>
      </c>
      <c r="P400" s="726"/>
      <c r="Q400" s="741">
        <v>0</v>
      </c>
      <c r="R400" s="725"/>
      <c r="S400" s="741">
        <v>0</v>
      </c>
      <c r="T400" s="808"/>
      <c r="U400" s="764">
        <v>0</v>
      </c>
    </row>
    <row r="401" spans="1:21" ht="14.4" customHeight="1" x14ac:dyDescent="0.3">
      <c r="A401" s="724">
        <v>25</v>
      </c>
      <c r="B401" s="725" t="s">
        <v>1114</v>
      </c>
      <c r="C401" s="725" t="s">
        <v>1228</v>
      </c>
      <c r="D401" s="806" t="s">
        <v>1630</v>
      </c>
      <c r="E401" s="807" t="s">
        <v>1243</v>
      </c>
      <c r="F401" s="725" t="s">
        <v>1220</v>
      </c>
      <c r="G401" s="725" t="s">
        <v>1272</v>
      </c>
      <c r="H401" s="725" t="s">
        <v>542</v>
      </c>
      <c r="I401" s="725" t="s">
        <v>1279</v>
      </c>
      <c r="J401" s="725" t="s">
        <v>1274</v>
      </c>
      <c r="K401" s="725" t="s">
        <v>1275</v>
      </c>
      <c r="L401" s="726">
        <v>132.97999999999999</v>
      </c>
      <c r="M401" s="726">
        <v>531.91999999999996</v>
      </c>
      <c r="N401" s="725">
        <v>4</v>
      </c>
      <c r="O401" s="808">
        <v>3.5</v>
      </c>
      <c r="P401" s="726">
        <v>132.97999999999999</v>
      </c>
      <c r="Q401" s="741">
        <v>0.25</v>
      </c>
      <c r="R401" s="725">
        <v>1</v>
      </c>
      <c r="S401" s="741">
        <v>0.25</v>
      </c>
      <c r="T401" s="808">
        <v>0.5</v>
      </c>
      <c r="U401" s="764">
        <v>0.14285714285714285</v>
      </c>
    </row>
    <row r="402" spans="1:21" ht="14.4" customHeight="1" x14ac:dyDescent="0.3">
      <c r="A402" s="724">
        <v>25</v>
      </c>
      <c r="B402" s="725" t="s">
        <v>1114</v>
      </c>
      <c r="C402" s="725" t="s">
        <v>1228</v>
      </c>
      <c r="D402" s="806" t="s">
        <v>1630</v>
      </c>
      <c r="E402" s="807" t="s">
        <v>1243</v>
      </c>
      <c r="F402" s="725" t="s">
        <v>1220</v>
      </c>
      <c r="G402" s="725" t="s">
        <v>1623</v>
      </c>
      <c r="H402" s="725" t="s">
        <v>542</v>
      </c>
      <c r="I402" s="725" t="s">
        <v>1624</v>
      </c>
      <c r="J402" s="725" t="s">
        <v>1625</v>
      </c>
      <c r="K402" s="725" t="s">
        <v>1626</v>
      </c>
      <c r="L402" s="726">
        <v>59.78</v>
      </c>
      <c r="M402" s="726">
        <v>59.78</v>
      </c>
      <c r="N402" s="725">
        <v>1</v>
      </c>
      <c r="O402" s="808">
        <v>0.5</v>
      </c>
      <c r="P402" s="726"/>
      <c r="Q402" s="741">
        <v>0</v>
      </c>
      <c r="R402" s="725"/>
      <c r="S402" s="741">
        <v>0</v>
      </c>
      <c r="T402" s="808"/>
      <c r="U402" s="764">
        <v>0</v>
      </c>
    </row>
    <row r="403" spans="1:21" ht="14.4" customHeight="1" x14ac:dyDescent="0.3">
      <c r="A403" s="724">
        <v>25</v>
      </c>
      <c r="B403" s="725" t="s">
        <v>1114</v>
      </c>
      <c r="C403" s="725" t="s">
        <v>1228</v>
      </c>
      <c r="D403" s="806" t="s">
        <v>1630</v>
      </c>
      <c r="E403" s="807" t="s">
        <v>1243</v>
      </c>
      <c r="F403" s="725" t="s">
        <v>1220</v>
      </c>
      <c r="G403" s="725" t="s">
        <v>1289</v>
      </c>
      <c r="H403" s="725" t="s">
        <v>896</v>
      </c>
      <c r="I403" s="725" t="s">
        <v>1313</v>
      </c>
      <c r="J403" s="725" t="s">
        <v>841</v>
      </c>
      <c r="K403" s="725" t="s">
        <v>1314</v>
      </c>
      <c r="L403" s="726">
        <v>24.22</v>
      </c>
      <c r="M403" s="726">
        <v>24.22</v>
      </c>
      <c r="N403" s="725">
        <v>1</v>
      </c>
      <c r="O403" s="808">
        <v>0.5</v>
      </c>
      <c r="P403" s="726">
        <v>24.22</v>
      </c>
      <c r="Q403" s="741">
        <v>1</v>
      </c>
      <c r="R403" s="725">
        <v>1</v>
      </c>
      <c r="S403" s="741">
        <v>1</v>
      </c>
      <c r="T403" s="808">
        <v>0.5</v>
      </c>
      <c r="U403" s="764">
        <v>1</v>
      </c>
    </row>
    <row r="404" spans="1:21" ht="14.4" customHeight="1" x14ac:dyDescent="0.3">
      <c r="A404" s="724">
        <v>25</v>
      </c>
      <c r="B404" s="725" t="s">
        <v>1114</v>
      </c>
      <c r="C404" s="725" t="s">
        <v>1228</v>
      </c>
      <c r="D404" s="806" t="s">
        <v>1630</v>
      </c>
      <c r="E404" s="807" t="s">
        <v>1243</v>
      </c>
      <c r="F404" s="725" t="s">
        <v>1220</v>
      </c>
      <c r="G404" s="725" t="s">
        <v>1289</v>
      </c>
      <c r="H404" s="725" t="s">
        <v>542</v>
      </c>
      <c r="I404" s="725" t="s">
        <v>1315</v>
      </c>
      <c r="J404" s="725" t="s">
        <v>841</v>
      </c>
      <c r="K404" s="725" t="s">
        <v>1316</v>
      </c>
      <c r="L404" s="726">
        <v>24.22</v>
      </c>
      <c r="M404" s="726">
        <v>24.22</v>
      </c>
      <c r="N404" s="725">
        <v>1</v>
      </c>
      <c r="O404" s="808">
        <v>1</v>
      </c>
      <c r="P404" s="726"/>
      <c r="Q404" s="741">
        <v>0</v>
      </c>
      <c r="R404" s="725"/>
      <c r="S404" s="741">
        <v>0</v>
      </c>
      <c r="T404" s="808"/>
      <c r="U404" s="764">
        <v>0</v>
      </c>
    </row>
    <row r="405" spans="1:21" ht="14.4" customHeight="1" x14ac:dyDescent="0.3">
      <c r="A405" s="724">
        <v>25</v>
      </c>
      <c r="B405" s="725" t="s">
        <v>1114</v>
      </c>
      <c r="C405" s="725" t="s">
        <v>1228</v>
      </c>
      <c r="D405" s="806" t="s">
        <v>1630</v>
      </c>
      <c r="E405" s="807" t="s">
        <v>1237</v>
      </c>
      <c r="F405" s="725" t="s">
        <v>1220</v>
      </c>
      <c r="G405" s="725" t="s">
        <v>1269</v>
      </c>
      <c r="H405" s="725" t="s">
        <v>896</v>
      </c>
      <c r="I405" s="725" t="s">
        <v>1015</v>
      </c>
      <c r="J405" s="725" t="s">
        <v>1108</v>
      </c>
      <c r="K405" s="725" t="s">
        <v>1174</v>
      </c>
      <c r="L405" s="726">
        <v>154.36000000000001</v>
      </c>
      <c r="M405" s="726">
        <v>617.44000000000005</v>
      </c>
      <c r="N405" s="725">
        <v>4</v>
      </c>
      <c r="O405" s="808">
        <v>4</v>
      </c>
      <c r="P405" s="726">
        <v>154.36000000000001</v>
      </c>
      <c r="Q405" s="741">
        <v>0.25</v>
      </c>
      <c r="R405" s="725">
        <v>1</v>
      </c>
      <c r="S405" s="741">
        <v>0.25</v>
      </c>
      <c r="T405" s="808">
        <v>1</v>
      </c>
      <c r="U405" s="764">
        <v>0.25</v>
      </c>
    </row>
    <row r="406" spans="1:21" ht="14.4" customHeight="1" x14ac:dyDescent="0.3">
      <c r="A406" s="724">
        <v>25</v>
      </c>
      <c r="B406" s="725" t="s">
        <v>1114</v>
      </c>
      <c r="C406" s="725" t="s">
        <v>1228</v>
      </c>
      <c r="D406" s="806" t="s">
        <v>1630</v>
      </c>
      <c r="E406" s="807" t="s">
        <v>1237</v>
      </c>
      <c r="F406" s="725" t="s">
        <v>1220</v>
      </c>
      <c r="G406" s="725" t="s">
        <v>1269</v>
      </c>
      <c r="H406" s="725" t="s">
        <v>896</v>
      </c>
      <c r="I406" s="725" t="s">
        <v>1107</v>
      </c>
      <c r="J406" s="725" t="s">
        <v>1108</v>
      </c>
      <c r="K406" s="725" t="s">
        <v>1212</v>
      </c>
      <c r="L406" s="726">
        <v>225.06</v>
      </c>
      <c r="M406" s="726">
        <v>225.06</v>
      </c>
      <c r="N406" s="725">
        <v>1</v>
      </c>
      <c r="O406" s="808">
        <v>1</v>
      </c>
      <c r="P406" s="726"/>
      <c r="Q406" s="741">
        <v>0</v>
      </c>
      <c r="R406" s="725"/>
      <c r="S406" s="741">
        <v>0</v>
      </c>
      <c r="T406" s="808"/>
      <c r="U406" s="764">
        <v>0</v>
      </c>
    </row>
    <row r="407" spans="1:21" ht="14.4" customHeight="1" x14ac:dyDescent="0.3">
      <c r="A407" s="724">
        <v>25</v>
      </c>
      <c r="B407" s="725" t="s">
        <v>1114</v>
      </c>
      <c r="C407" s="725" t="s">
        <v>1228</v>
      </c>
      <c r="D407" s="806" t="s">
        <v>1630</v>
      </c>
      <c r="E407" s="807" t="s">
        <v>1234</v>
      </c>
      <c r="F407" s="725" t="s">
        <v>1220</v>
      </c>
      <c r="G407" s="725" t="s">
        <v>1269</v>
      </c>
      <c r="H407" s="725" t="s">
        <v>896</v>
      </c>
      <c r="I407" s="725" t="s">
        <v>1015</v>
      </c>
      <c r="J407" s="725" t="s">
        <v>1108</v>
      </c>
      <c r="K407" s="725" t="s">
        <v>1174</v>
      </c>
      <c r="L407" s="726">
        <v>154.36000000000001</v>
      </c>
      <c r="M407" s="726">
        <v>1543.6000000000004</v>
      </c>
      <c r="N407" s="725">
        <v>10</v>
      </c>
      <c r="O407" s="808">
        <v>9</v>
      </c>
      <c r="P407" s="726"/>
      <c r="Q407" s="741">
        <v>0</v>
      </c>
      <c r="R407" s="725"/>
      <c r="S407" s="741">
        <v>0</v>
      </c>
      <c r="T407" s="808"/>
      <c r="U407" s="764">
        <v>0</v>
      </c>
    </row>
    <row r="408" spans="1:21" ht="14.4" customHeight="1" x14ac:dyDescent="0.3">
      <c r="A408" s="724">
        <v>25</v>
      </c>
      <c r="B408" s="725" t="s">
        <v>1114</v>
      </c>
      <c r="C408" s="725" t="s">
        <v>1228</v>
      </c>
      <c r="D408" s="806" t="s">
        <v>1630</v>
      </c>
      <c r="E408" s="807" t="s">
        <v>1234</v>
      </c>
      <c r="F408" s="725" t="s">
        <v>1220</v>
      </c>
      <c r="G408" s="725" t="s">
        <v>1272</v>
      </c>
      <c r="H408" s="725" t="s">
        <v>542</v>
      </c>
      <c r="I408" s="725" t="s">
        <v>1273</v>
      </c>
      <c r="J408" s="725" t="s">
        <v>1274</v>
      </c>
      <c r="K408" s="725" t="s">
        <v>1275</v>
      </c>
      <c r="L408" s="726">
        <v>132.97999999999999</v>
      </c>
      <c r="M408" s="726">
        <v>132.97999999999999</v>
      </c>
      <c r="N408" s="725">
        <v>1</v>
      </c>
      <c r="O408" s="808">
        <v>1</v>
      </c>
      <c r="P408" s="726"/>
      <c r="Q408" s="741">
        <v>0</v>
      </c>
      <c r="R408" s="725"/>
      <c r="S408" s="741">
        <v>0</v>
      </c>
      <c r="T408" s="808"/>
      <c r="U408" s="764">
        <v>0</v>
      </c>
    </row>
    <row r="409" spans="1:21" ht="14.4" customHeight="1" x14ac:dyDescent="0.3">
      <c r="A409" s="724">
        <v>25</v>
      </c>
      <c r="B409" s="725" t="s">
        <v>1114</v>
      </c>
      <c r="C409" s="725" t="s">
        <v>1228</v>
      </c>
      <c r="D409" s="806" t="s">
        <v>1630</v>
      </c>
      <c r="E409" s="807" t="s">
        <v>1234</v>
      </c>
      <c r="F409" s="725" t="s">
        <v>1220</v>
      </c>
      <c r="G409" s="725" t="s">
        <v>1311</v>
      </c>
      <c r="H409" s="725" t="s">
        <v>542</v>
      </c>
      <c r="I409" s="725" t="s">
        <v>978</v>
      </c>
      <c r="J409" s="725" t="s">
        <v>979</v>
      </c>
      <c r="K409" s="725" t="s">
        <v>1312</v>
      </c>
      <c r="L409" s="726">
        <v>34.19</v>
      </c>
      <c r="M409" s="726">
        <v>68.38</v>
      </c>
      <c r="N409" s="725">
        <v>2</v>
      </c>
      <c r="O409" s="808">
        <v>1</v>
      </c>
      <c r="P409" s="726"/>
      <c r="Q409" s="741">
        <v>0</v>
      </c>
      <c r="R409" s="725"/>
      <c r="S409" s="741">
        <v>0</v>
      </c>
      <c r="T409" s="808"/>
      <c r="U409" s="764">
        <v>0</v>
      </c>
    </row>
    <row r="410" spans="1:21" ht="14.4" customHeight="1" x14ac:dyDescent="0.3">
      <c r="A410" s="724">
        <v>25</v>
      </c>
      <c r="B410" s="725" t="s">
        <v>1114</v>
      </c>
      <c r="C410" s="725" t="s">
        <v>1228</v>
      </c>
      <c r="D410" s="806" t="s">
        <v>1630</v>
      </c>
      <c r="E410" s="807" t="s">
        <v>1252</v>
      </c>
      <c r="F410" s="725" t="s">
        <v>1220</v>
      </c>
      <c r="G410" s="725" t="s">
        <v>1269</v>
      </c>
      <c r="H410" s="725" t="s">
        <v>896</v>
      </c>
      <c r="I410" s="725" t="s">
        <v>1015</v>
      </c>
      <c r="J410" s="725" t="s">
        <v>1108</v>
      </c>
      <c r="K410" s="725" t="s">
        <v>1174</v>
      </c>
      <c r="L410" s="726">
        <v>154.36000000000001</v>
      </c>
      <c r="M410" s="726">
        <v>2161.0400000000009</v>
      </c>
      <c r="N410" s="725">
        <v>14</v>
      </c>
      <c r="O410" s="808">
        <v>13.5</v>
      </c>
      <c r="P410" s="726">
        <v>154.36000000000001</v>
      </c>
      <c r="Q410" s="741">
        <v>7.1428571428571411E-2</v>
      </c>
      <c r="R410" s="725">
        <v>1</v>
      </c>
      <c r="S410" s="741">
        <v>7.1428571428571425E-2</v>
      </c>
      <c r="T410" s="808">
        <v>0.5</v>
      </c>
      <c r="U410" s="764">
        <v>3.7037037037037035E-2</v>
      </c>
    </row>
    <row r="411" spans="1:21" ht="14.4" customHeight="1" x14ac:dyDescent="0.3">
      <c r="A411" s="724">
        <v>25</v>
      </c>
      <c r="B411" s="725" t="s">
        <v>1114</v>
      </c>
      <c r="C411" s="725" t="s">
        <v>1228</v>
      </c>
      <c r="D411" s="806" t="s">
        <v>1630</v>
      </c>
      <c r="E411" s="807" t="s">
        <v>1252</v>
      </c>
      <c r="F411" s="725" t="s">
        <v>1220</v>
      </c>
      <c r="G411" s="725" t="s">
        <v>1269</v>
      </c>
      <c r="H411" s="725" t="s">
        <v>896</v>
      </c>
      <c r="I411" s="725" t="s">
        <v>1445</v>
      </c>
      <c r="J411" s="725" t="s">
        <v>1446</v>
      </c>
      <c r="K411" s="725" t="s">
        <v>1447</v>
      </c>
      <c r="L411" s="726">
        <v>111.22</v>
      </c>
      <c r="M411" s="726">
        <v>111.22</v>
      </c>
      <c r="N411" s="725">
        <v>1</v>
      </c>
      <c r="O411" s="808">
        <v>1</v>
      </c>
      <c r="P411" s="726"/>
      <c r="Q411" s="741">
        <v>0</v>
      </c>
      <c r="R411" s="725"/>
      <c r="S411" s="741">
        <v>0</v>
      </c>
      <c r="T411" s="808"/>
      <c r="U411" s="764">
        <v>0</v>
      </c>
    </row>
    <row r="412" spans="1:21" ht="14.4" customHeight="1" x14ac:dyDescent="0.3">
      <c r="A412" s="724">
        <v>25</v>
      </c>
      <c r="B412" s="725" t="s">
        <v>1114</v>
      </c>
      <c r="C412" s="725" t="s">
        <v>1228</v>
      </c>
      <c r="D412" s="806" t="s">
        <v>1630</v>
      </c>
      <c r="E412" s="807" t="s">
        <v>1252</v>
      </c>
      <c r="F412" s="725" t="s">
        <v>1220</v>
      </c>
      <c r="G412" s="725" t="s">
        <v>1272</v>
      </c>
      <c r="H412" s="725" t="s">
        <v>542</v>
      </c>
      <c r="I412" s="725" t="s">
        <v>1273</v>
      </c>
      <c r="J412" s="725" t="s">
        <v>1274</v>
      </c>
      <c r="K412" s="725" t="s">
        <v>1275</v>
      </c>
      <c r="L412" s="726">
        <v>132.97999999999999</v>
      </c>
      <c r="M412" s="726">
        <v>132.97999999999999</v>
      </c>
      <c r="N412" s="725">
        <v>1</v>
      </c>
      <c r="O412" s="808">
        <v>1</v>
      </c>
      <c r="P412" s="726"/>
      <c r="Q412" s="741">
        <v>0</v>
      </c>
      <c r="R412" s="725"/>
      <c r="S412" s="741">
        <v>0</v>
      </c>
      <c r="T412" s="808"/>
      <c r="U412" s="764">
        <v>0</v>
      </c>
    </row>
    <row r="413" spans="1:21" ht="14.4" customHeight="1" x14ac:dyDescent="0.3">
      <c r="A413" s="724">
        <v>25</v>
      </c>
      <c r="B413" s="725" t="s">
        <v>1114</v>
      </c>
      <c r="C413" s="725" t="s">
        <v>1228</v>
      </c>
      <c r="D413" s="806" t="s">
        <v>1630</v>
      </c>
      <c r="E413" s="807" t="s">
        <v>1252</v>
      </c>
      <c r="F413" s="725" t="s">
        <v>1220</v>
      </c>
      <c r="G413" s="725" t="s">
        <v>1272</v>
      </c>
      <c r="H413" s="725" t="s">
        <v>542</v>
      </c>
      <c r="I413" s="725" t="s">
        <v>1279</v>
      </c>
      <c r="J413" s="725" t="s">
        <v>1274</v>
      </c>
      <c r="K413" s="725" t="s">
        <v>1275</v>
      </c>
      <c r="L413" s="726">
        <v>132.97999999999999</v>
      </c>
      <c r="M413" s="726">
        <v>132.97999999999999</v>
      </c>
      <c r="N413" s="725">
        <v>1</v>
      </c>
      <c r="O413" s="808">
        <v>1</v>
      </c>
      <c r="P413" s="726"/>
      <c r="Q413" s="741">
        <v>0</v>
      </c>
      <c r="R413" s="725"/>
      <c r="S413" s="741">
        <v>0</v>
      </c>
      <c r="T413" s="808"/>
      <c r="U413" s="764">
        <v>0</v>
      </c>
    </row>
    <row r="414" spans="1:21" ht="14.4" customHeight="1" x14ac:dyDescent="0.3">
      <c r="A414" s="724">
        <v>25</v>
      </c>
      <c r="B414" s="725" t="s">
        <v>1114</v>
      </c>
      <c r="C414" s="725" t="s">
        <v>1228</v>
      </c>
      <c r="D414" s="806" t="s">
        <v>1630</v>
      </c>
      <c r="E414" s="807" t="s">
        <v>1252</v>
      </c>
      <c r="F414" s="725" t="s">
        <v>1220</v>
      </c>
      <c r="G414" s="725" t="s">
        <v>1289</v>
      </c>
      <c r="H414" s="725" t="s">
        <v>896</v>
      </c>
      <c r="I414" s="725" t="s">
        <v>1313</v>
      </c>
      <c r="J414" s="725" t="s">
        <v>841</v>
      </c>
      <c r="K414" s="725" t="s">
        <v>1314</v>
      </c>
      <c r="L414" s="726">
        <v>24.22</v>
      </c>
      <c r="M414" s="726">
        <v>48.44</v>
      </c>
      <c r="N414" s="725">
        <v>2</v>
      </c>
      <c r="O414" s="808">
        <v>2</v>
      </c>
      <c r="P414" s="726"/>
      <c r="Q414" s="741">
        <v>0</v>
      </c>
      <c r="R414" s="725"/>
      <c r="S414" s="741">
        <v>0</v>
      </c>
      <c r="T414" s="808"/>
      <c r="U414" s="764">
        <v>0</v>
      </c>
    </row>
    <row r="415" spans="1:21" ht="14.4" customHeight="1" x14ac:dyDescent="0.3">
      <c r="A415" s="724">
        <v>25</v>
      </c>
      <c r="B415" s="725" t="s">
        <v>1114</v>
      </c>
      <c r="C415" s="725" t="s">
        <v>1228</v>
      </c>
      <c r="D415" s="806" t="s">
        <v>1630</v>
      </c>
      <c r="E415" s="807" t="s">
        <v>1252</v>
      </c>
      <c r="F415" s="725" t="s">
        <v>1220</v>
      </c>
      <c r="G415" s="725" t="s">
        <v>1289</v>
      </c>
      <c r="H415" s="725" t="s">
        <v>542</v>
      </c>
      <c r="I415" s="725" t="s">
        <v>1315</v>
      </c>
      <c r="J415" s="725" t="s">
        <v>841</v>
      </c>
      <c r="K415" s="725" t="s">
        <v>1316</v>
      </c>
      <c r="L415" s="726">
        <v>24.22</v>
      </c>
      <c r="M415" s="726">
        <v>193.76</v>
      </c>
      <c r="N415" s="725">
        <v>8</v>
      </c>
      <c r="O415" s="808">
        <v>7.5</v>
      </c>
      <c r="P415" s="726">
        <v>24.22</v>
      </c>
      <c r="Q415" s="741">
        <v>0.125</v>
      </c>
      <c r="R415" s="725">
        <v>1</v>
      </c>
      <c r="S415" s="741">
        <v>0.125</v>
      </c>
      <c r="T415" s="808">
        <v>0.5</v>
      </c>
      <c r="U415" s="764">
        <v>6.6666666666666666E-2</v>
      </c>
    </row>
    <row r="416" spans="1:21" ht="14.4" customHeight="1" x14ac:dyDescent="0.3">
      <c r="A416" s="724">
        <v>25</v>
      </c>
      <c r="B416" s="725" t="s">
        <v>1114</v>
      </c>
      <c r="C416" s="725" t="s">
        <v>1228</v>
      </c>
      <c r="D416" s="806" t="s">
        <v>1630</v>
      </c>
      <c r="E416" s="807" t="s">
        <v>1264</v>
      </c>
      <c r="F416" s="725" t="s">
        <v>1220</v>
      </c>
      <c r="G416" s="725" t="s">
        <v>1269</v>
      </c>
      <c r="H416" s="725" t="s">
        <v>896</v>
      </c>
      <c r="I416" s="725" t="s">
        <v>1015</v>
      </c>
      <c r="J416" s="725" t="s">
        <v>1108</v>
      </c>
      <c r="K416" s="725" t="s">
        <v>1174</v>
      </c>
      <c r="L416" s="726">
        <v>154.36000000000001</v>
      </c>
      <c r="M416" s="726">
        <v>1080.52</v>
      </c>
      <c r="N416" s="725">
        <v>7</v>
      </c>
      <c r="O416" s="808">
        <v>7</v>
      </c>
      <c r="P416" s="726"/>
      <c r="Q416" s="741">
        <v>0</v>
      </c>
      <c r="R416" s="725"/>
      <c r="S416" s="741">
        <v>0</v>
      </c>
      <c r="T416" s="808"/>
      <c r="U416" s="764">
        <v>0</v>
      </c>
    </row>
    <row r="417" spans="1:21" ht="14.4" customHeight="1" x14ac:dyDescent="0.3">
      <c r="A417" s="724">
        <v>25</v>
      </c>
      <c r="B417" s="725" t="s">
        <v>1114</v>
      </c>
      <c r="C417" s="725" t="s">
        <v>1228</v>
      </c>
      <c r="D417" s="806" t="s">
        <v>1630</v>
      </c>
      <c r="E417" s="807" t="s">
        <v>1264</v>
      </c>
      <c r="F417" s="725" t="s">
        <v>1220</v>
      </c>
      <c r="G417" s="725" t="s">
        <v>1269</v>
      </c>
      <c r="H417" s="725" t="s">
        <v>896</v>
      </c>
      <c r="I417" s="725" t="s">
        <v>1107</v>
      </c>
      <c r="J417" s="725" t="s">
        <v>1108</v>
      </c>
      <c r="K417" s="725" t="s">
        <v>1212</v>
      </c>
      <c r="L417" s="726">
        <v>225.06</v>
      </c>
      <c r="M417" s="726">
        <v>675.18000000000006</v>
      </c>
      <c r="N417" s="725">
        <v>3</v>
      </c>
      <c r="O417" s="808">
        <v>3</v>
      </c>
      <c r="P417" s="726"/>
      <c r="Q417" s="741">
        <v>0</v>
      </c>
      <c r="R417" s="725"/>
      <c r="S417" s="741">
        <v>0</v>
      </c>
      <c r="T417" s="808"/>
      <c r="U417" s="764">
        <v>0</v>
      </c>
    </row>
    <row r="418" spans="1:21" ht="14.4" customHeight="1" x14ac:dyDescent="0.3">
      <c r="A418" s="724">
        <v>25</v>
      </c>
      <c r="B418" s="725" t="s">
        <v>1114</v>
      </c>
      <c r="C418" s="725" t="s">
        <v>1228</v>
      </c>
      <c r="D418" s="806" t="s">
        <v>1630</v>
      </c>
      <c r="E418" s="807" t="s">
        <v>1264</v>
      </c>
      <c r="F418" s="725" t="s">
        <v>1220</v>
      </c>
      <c r="G418" s="725" t="s">
        <v>1272</v>
      </c>
      <c r="H418" s="725" t="s">
        <v>542</v>
      </c>
      <c r="I418" s="725" t="s">
        <v>1273</v>
      </c>
      <c r="J418" s="725" t="s">
        <v>1274</v>
      </c>
      <c r="K418" s="725" t="s">
        <v>1275</v>
      </c>
      <c r="L418" s="726">
        <v>132.97999999999999</v>
      </c>
      <c r="M418" s="726">
        <v>132.97999999999999</v>
      </c>
      <c r="N418" s="725">
        <v>1</v>
      </c>
      <c r="O418" s="808">
        <v>1</v>
      </c>
      <c r="P418" s="726"/>
      <c r="Q418" s="741">
        <v>0</v>
      </c>
      <c r="R418" s="725"/>
      <c r="S418" s="741">
        <v>0</v>
      </c>
      <c r="T418" s="808"/>
      <c r="U418" s="764">
        <v>0</v>
      </c>
    </row>
    <row r="419" spans="1:21" ht="14.4" customHeight="1" thickBot="1" x14ac:dyDescent="0.35">
      <c r="A419" s="730">
        <v>25</v>
      </c>
      <c r="B419" s="731" t="s">
        <v>1114</v>
      </c>
      <c r="C419" s="731" t="s">
        <v>1228</v>
      </c>
      <c r="D419" s="809" t="s">
        <v>1630</v>
      </c>
      <c r="E419" s="810" t="s">
        <v>1264</v>
      </c>
      <c r="F419" s="731" t="s">
        <v>1220</v>
      </c>
      <c r="G419" s="731" t="s">
        <v>1289</v>
      </c>
      <c r="H419" s="731" t="s">
        <v>542</v>
      </c>
      <c r="I419" s="731" t="s">
        <v>840</v>
      </c>
      <c r="J419" s="731" t="s">
        <v>841</v>
      </c>
      <c r="K419" s="731" t="s">
        <v>1298</v>
      </c>
      <c r="L419" s="732">
        <v>48.42</v>
      </c>
      <c r="M419" s="732">
        <v>48.42</v>
      </c>
      <c r="N419" s="731">
        <v>1</v>
      </c>
      <c r="O419" s="811">
        <v>1</v>
      </c>
      <c r="P419" s="732"/>
      <c r="Q419" s="742">
        <v>0</v>
      </c>
      <c r="R419" s="731"/>
      <c r="S419" s="742">
        <v>0</v>
      </c>
      <c r="T419" s="811"/>
      <c r="U419" s="765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4" t="s">
        <v>1632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320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812" t="s">
        <v>210</v>
      </c>
      <c r="B4" s="737" t="s">
        <v>14</v>
      </c>
      <c r="C4" s="738" t="s">
        <v>2</v>
      </c>
      <c r="D4" s="737" t="s">
        <v>14</v>
      </c>
      <c r="E4" s="738" t="s">
        <v>2</v>
      </c>
      <c r="F4" s="739" t="s">
        <v>14</v>
      </c>
    </row>
    <row r="5" spans="1:6" ht="14.4" customHeight="1" x14ac:dyDescent="0.3">
      <c r="A5" s="814" t="s">
        <v>1239</v>
      </c>
      <c r="B5" s="225">
        <v>6015.0200000000023</v>
      </c>
      <c r="C5" s="805">
        <v>0.45671578781123395</v>
      </c>
      <c r="D5" s="225">
        <v>7155.1400000000021</v>
      </c>
      <c r="E5" s="805">
        <v>0.5432842121887661</v>
      </c>
      <c r="F5" s="813">
        <v>13170.160000000003</v>
      </c>
    </row>
    <row r="6" spans="1:6" ht="14.4" customHeight="1" x14ac:dyDescent="0.3">
      <c r="A6" s="751" t="s">
        <v>1260</v>
      </c>
      <c r="B6" s="728">
        <v>2050.08</v>
      </c>
      <c r="C6" s="741">
        <v>0.39672415394618693</v>
      </c>
      <c r="D6" s="728">
        <v>3117.4400000000005</v>
      </c>
      <c r="E6" s="741">
        <v>0.60327584605381313</v>
      </c>
      <c r="F6" s="729">
        <v>5167.5200000000004</v>
      </c>
    </row>
    <row r="7" spans="1:6" ht="14.4" customHeight="1" x14ac:dyDescent="0.3">
      <c r="A7" s="751" t="s">
        <v>1244</v>
      </c>
      <c r="B7" s="728">
        <v>970.6</v>
      </c>
      <c r="C7" s="741">
        <v>0.38744960281026708</v>
      </c>
      <c r="D7" s="728">
        <v>1534.5</v>
      </c>
      <c r="E7" s="741">
        <v>0.61255039718973292</v>
      </c>
      <c r="F7" s="729">
        <v>2505.1</v>
      </c>
    </row>
    <row r="8" spans="1:6" ht="14.4" customHeight="1" x14ac:dyDescent="0.3">
      <c r="A8" s="751" t="s">
        <v>1242</v>
      </c>
      <c r="B8" s="728">
        <v>771.80000000000007</v>
      </c>
      <c r="C8" s="741">
        <v>0.12489238994647005</v>
      </c>
      <c r="D8" s="728">
        <v>5407.920000000001</v>
      </c>
      <c r="E8" s="741">
        <v>0.87510761005352988</v>
      </c>
      <c r="F8" s="729">
        <v>6179.7200000000012</v>
      </c>
    </row>
    <row r="9" spans="1:6" ht="14.4" customHeight="1" x14ac:dyDescent="0.3">
      <c r="A9" s="751" t="s">
        <v>1250</v>
      </c>
      <c r="B9" s="728">
        <v>212.14</v>
      </c>
      <c r="C9" s="741">
        <v>1.0518930256428053E-2</v>
      </c>
      <c r="D9" s="728">
        <v>19955.310000000005</v>
      </c>
      <c r="E9" s="741">
        <v>0.98948106974357197</v>
      </c>
      <c r="F9" s="729">
        <v>20167.450000000004</v>
      </c>
    </row>
    <row r="10" spans="1:6" ht="14.4" customHeight="1" x14ac:dyDescent="0.3">
      <c r="A10" s="751" t="s">
        <v>1254</v>
      </c>
      <c r="B10" s="728">
        <v>154.36000000000001</v>
      </c>
      <c r="C10" s="741">
        <v>0.13350054054054056</v>
      </c>
      <c r="D10" s="728">
        <v>1001.8900000000001</v>
      </c>
      <c r="E10" s="741">
        <v>0.8664994594594595</v>
      </c>
      <c r="F10" s="729">
        <v>1156.25</v>
      </c>
    </row>
    <row r="11" spans="1:6" ht="14.4" customHeight="1" x14ac:dyDescent="0.3">
      <c r="A11" s="751" t="s">
        <v>1263</v>
      </c>
      <c r="B11" s="728">
        <v>18.8</v>
      </c>
      <c r="C11" s="741">
        <v>0.66666666666666663</v>
      </c>
      <c r="D11" s="728">
        <v>9.4</v>
      </c>
      <c r="E11" s="741">
        <v>0.33333333333333331</v>
      </c>
      <c r="F11" s="729">
        <v>28.200000000000003</v>
      </c>
    </row>
    <row r="12" spans="1:6" ht="14.4" customHeight="1" x14ac:dyDescent="0.3">
      <c r="A12" s="751" t="s">
        <v>1262</v>
      </c>
      <c r="B12" s="728"/>
      <c r="C12" s="741">
        <v>0</v>
      </c>
      <c r="D12" s="728">
        <v>3357.0400000000004</v>
      </c>
      <c r="E12" s="741">
        <v>1</v>
      </c>
      <c r="F12" s="729">
        <v>3357.0400000000004</v>
      </c>
    </row>
    <row r="13" spans="1:6" ht="14.4" customHeight="1" x14ac:dyDescent="0.3">
      <c r="A13" s="751" t="s">
        <v>1255</v>
      </c>
      <c r="B13" s="728"/>
      <c r="C13" s="741">
        <v>0</v>
      </c>
      <c r="D13" s="728">
        <v>5062.8000000000011</v>
      </c>
      <c r="E13" s="741">
        <v>1</v>
      </c>
      <c r="F13" s="729">
        <v>5062.8000000000011</v>
      </c>
    </row>
    <row r="14" spans="1:6" ht="14.4" customHeight="1" x14ac:dyDescent="0.3">
      <c r="A14" s="751" t="s">
        <v>1234</v>
      </c>
      <c r="B14" s="728"/>
      <c r="C14" s="741">
        <v>0</v>
      </c>
      <c r="D14" s="728">
        <v>3087.2000000000007</v>
      </c>
      <c r="E14" s="741">
        <v>1</v>
      </c>
      <c r="F14" s="729">
        <v>3087.2000000000007</v>
      </c>
    </row>
    <row r="15" spans="1:6" ht="14.4" customHeight="1" x14ac:dyDescent="0.3">
      <c r="A15" s="751" t="s">
        <v>1256</v>
      </c>
      <c r="B15" s="728"/>
      <c r="C15" s="741">
        <v>0</v>
      </c>
      <c r="D15" s="728">
        <v>9724.8499999999985</v>
      </c>
      <c r="E15" s="741">
        <v>1</v>
      </c>
      <c r="F15" s="729">
        <v>9724.8499999999985</v>
      </c>
    </row>
    <row r="16" spans="1:6" ht="14.4" customHeight="1" x14ac:dyDescent="0.3">
      <c r="A16" s="751" t="s">
        <v>1248</v>
      </c>
      <c r="B16" s="728"/>
      <c r="C16" s="741">
        <v>0</v>
      </c>
      <c r="D16" s="728">
        <v>2388.0600000000009</v>
      </c>
      <c r="E16" s="741">
        <v>1</v>
      </c>
      <c r="F16" s="729">
        <v>2388.0600000000009</v>
      </c>
    </row>
    <row r="17" spans="1:6" ht="14.4" customHeight="1" x14ac:dyDescent="0.3">
      <c r="A17" s="751" t="s">
        <v>1259</v>
      </c>
      <c r="B17" s="728"/>
      <c r="C17" s="741">
        <v>0</v>
      </c>
      <c r="D17" s="728">
        <v>2443.52</v>
      </c>
      <c r="E17" s="741">
        <v>1</v>
      </c>
      <c r="F17" s="729">
        <v>2443.52</v>
      </c>
    </row>
    <row r="18" spans="1:6" ht="14.4" customHeight="1" x14ac:dyDescent="0.3">
      <c r="A18" s="751" t="s">
        <v>1237</v>
      </c>
      <c r="B18" s="728"/>
      <c r="C18" s="741">
        <v>0</v>
      </c>
      <c r="D18" s="728">
        <v>11863.679999999997</v>
      </c>
      <c r="E18" s="741">
        <v>1</v>
      </c>
      <c r="F18" s="729">
        <v>11863.679999999997</v>
      </c>
    </row>
    <row r="19" spans="1:6" ht="14.4" customHeight="1" x14ac:dyDescent="0.3">
      <c r="A19" s="751" t="s">
        <v>1241</v>
      </c>
      <c r="B19" s="728"/>
      <c r="C19" s="741">
        <v>0</v>
      </c>
      <c r="D19" s="728">
        <v>2006.6800000000003</v>
      </c>
      <c r="E19" s="741">
        <v>1</v>
      </c>
      <c r="F19" s="729">
        <v>2006.6800000000003</v>
      </c>
    </row>
    <row r="20" spans="1:6" ht="14.4" customHeight="1" x14ac:dyDescent="0.3">
      <c r="A20" s="751" t="s">
        <v>1252</v>
      </c>
      <c r="B20" s="728"/>
      <c r="C20" s="741">
        <v>0</v>
      </c>
      <c r="D20" s="728">
        <v>3709.9400000000005</v>
      </c>
      <c r="E20" s="741">
        <v>1</v>
      </c>
      <c r="F20" s="729">
        <v>3709.9400000000005</v>
      </c>
    </row>
    <row r="21" spans="1:6" ht="14.4" customHeight="1" x14ac:dyDescent="0.3">
      <c r="A21" s="751" t="s">
        <v>1261</v>
      </c>
      <c r="B21" s="728"/>
      <c r="C21" s="741">
        <v>0</v>
      </c>
      <c r="D21" s="728">
        <v>450.12</v>
      </c>
      <c r="E21" s="741">
        <v>1</v>
      </c>
      <c r="F21" s="729">
        <v>450.12</v>
      </c>
    </row>
    <row r="22" spans="1:6" ht="14.4" customHeight="1" x14ac:dyDescent="0.3">
      <c r="A22" s="751" t="s">
        <v>1235</v>
      </c>
      <c r="B22" s="728"/>
      <c r="C22" s="741">
        <v>0</v>
      </c>
      <c r="D22" s="728">
        <v>17251.940000000002</v>
      </c>
      <c r="E22" s="741">
        <v>1</v>
      </c>
      <c r="F22" s="729">
        <v>17251.940000000002</v>
      </c>
    </row>
    <row r="23" spans="1:6" ht="14.4" customHeight="1" x14ac:dyDescent="0.3">
      <c r="A23" s="751" t="s">
        <v>1257</v>
      </c>
      <c r="B23" s="728"/>
      <c r="C23" s="741">
        <v>0</v>
      </c>
      <c r="D23" s="728">
        <v>17021.399999999998</v>
      </c>
      <c r="E23" s="741">
        <v>1</v>
      </c>
      <c r="F23" s="729">
        <v>17021.399999999998</v>
      </c>
    </row>
    <row r="24" spans="1:6" ht="14.4" customHeight="1" x14ac:dyDescent="0.3">
      <c r="A24" s="751" t="s">
        <v>1265</v>
      </c>
      <c r="B24" s="728"/>
      <c r="C24" s="741">
        <v>0</v>
      </c>
      <c r="D24" s="728">
        <v>1234.8800000000001</v>
      </c>
      <c r="E24" s="741">
        <v>1</v>
      </c>
      <c r="F24" s="729">
        <v>1234.8800000000001</v>
      </c>
    </row>
    <row r="25" spans="1:6" ht="14.4" customHeight="1" x14ac:dyDescent="0.3">
      <c r="A25" s="751" t="s">
        <v>1246</v>
      </c>
      <c r="B25" s="728"/>
      <c r="C25" s="741">
        <v>0</v>
      </c>
      <c r="D25" s="728">
        <v>617.44000000000005</v>
      </c>
      <c r="E25" s="741">
        <v>1</v>
      </c>
      <c r="F25" s="729">
        <v>617.44000000000005</v>
      </c>
    </row>
    <row r="26" spans="1:6" ht="14.4" customHeight="1" x14ac:dyDescent="0.3">
      <c r="A26" s="751" t="s">
        <v>1267</v>
      </c>
      <c r="B26" s="728"/>
      <c r="C26" s="741">
        <v>0</v>
      </c>
      <c r="D26" s="728">
        <v>926.16000000000008</v>
      </c>
      <c r="E26" s="741">
        <v>1</v>
      </c>
      <c r="F26" s="729">
        <v>926.16000000000008</v>
      </c>
    </row>
    <row r="27" spans="1:6" ht="14.4" customHeight="1" x14ac:dyDescent="0.3">
      <c r="A27" s="751" t="s">
        <v>1247</v>
      </c>
      <c r="B27" s="728">
        <v>0</v>
      </c>
      <c r="C27" s="741"/>
      <c r="D27" s="728"/>
      <c r="E27" s="741"/>
      <c r="F27" s="729">
        <v>0</v>
      </c>
    </row>
    <row r="28" spans="1:6" ht="14.4" customHeight="1" x14ac:dyDescent="0.3">
      <c r="A28" s="751" t="s">
        <v>1268</v>
      </c>
      <c r="B28" s="728"/>
      <c r="C28" s="741">
        <v>0</v>
      </c>
      <c r="D28" s="728">
        <v>9615.2000000000007</v>
      </c>
      <c r="E28" s="741">
        <v>1</v>
      </c>
      <c r="F28" s="729">
        <v>9615.2000000000007</v>
      </c>
    </row>
    <row r="29" spans="1:6" ht="14.4" customHeight="1" x14ac:dyDescent="0.3">
      <c r="A29" s="751" t="s">
        <v>1243</v>
      </c>
      <c r="B29" s="728"/>
      <c r="C29" s="741">
        <v>0</v>
      </c>
      <c r="D29" s="728">
        <v>974.60000000000014</v>
      </c>
      <c r="E29" s="741">
        <v>1</v>
      </c>
      <c r="F29" s="729">
        <v>974.60000000000014</v>
      </c>
    </row>
    <row r="30" spans="1:6" ht="14.4" customHeight="1" x14ac:dyDescent="0.3">
      <c r="A30" s="751" t="s">
        <v>1238</v>
      </c>
      <c r="B30" s="728"/>
      <c r="C30" s="741">
        <v>0</v>
      </c>
      <c r="D30" s="728">
        <v>1346.1000000000001</v>
      </c>
      <c r="E30" s="741">
        <v>1</v>
      </c>
      <c r="F30" s="729">
        <v>1346.1000000000001</v>
      </c>
    </row>
    <row r="31" spans="1:6" ht="14.4" customHeight="1" x14ac:dyDescent="0.3">
      <c r="A31" s="751" t="s">
        <v>1264</v>
      </c>
      <c r="B31" s="728"/>
      <c r="C31" s="741">
        <v>0</v>
      </c>
      <c r="D31" s="728">
        <v>3202.6800000000003</v>
      </c>
      <c r="E31" s="741">
        <v>1</v>
      </c>
      <c r="F31" s="729">
        <v>3202.6800000000003</v>
      </c>
    </row>
    <row r="32" spans="1:6" ht="14.4" customHeight="1" x14ac:dyDescent="0.3">
      <c r="A32" s="751" t="s">
        <v>1240</v>
      </c>
      <c r="B32" s="728"/>
      <c r="C32" s="741">
        <v>0</v>
      </c>
      <c r="D32" s="728">
        <v>16224.620000000003</v>
      </c>
      <c r="E32" s="741">
        <v>1</v>
      </c>
      <c r="F32" s="729">
        <v>16224.620000000003</v>
      </c>
    </row>
    <row r="33" spans="1:6" ht="14.4" customHeight="1" x14ac:dyDescent="0.3">
      <c r="A33" s="751" t="s">
        <v>1258</v>
      </c>
      <c r="B33" s="728">
        <v>0</v>
      </c>
      <c r="C33" s="741">
        <v>0</v>
      </c>
      <c r="D33" s="728">
        <v>463.08000000000004</v>
      </c>
      <c r="E33" s="741">
        <v>1</v>
      </c>
      <c r="F33" s="729">
        <v>463.08000000000004</v>
      </c>
    </row>
    <row r="34" spans="1:6" ht="14.4" customHeight="1" x14ac:dyDescent="0.3">
      <c r="A34" s="751" t="s">
        <v>1236</v>
      </c>
      <c r="B34" s="728"/>
      <c r="C34" s="741">
        <v>0</v>
      </c>
      <c r="D34" s="728">
        <v>24481.590000000004</v>
      </c>
      <c r="E34" s="741">
        <v>1</v>
      </c>
      <c r="F34" s="729">
        <v>24481.590000000004</v>
      </c>
    </row>
    <row r="35" spans="1:6" ht="14.4" customHeight="1" x14ac:dyDescent="0.3">
      <c r="A35" s="751" t="s">
        <v>1251</v>
      </c>
      <c r="B35" s="728"/>
      <c r="C35" s="741">
        <v>0</v>
      </c>
      <c r="D35" s="728">
        <v>7043.08</v>
      </c>
      <c r="E35" s="741">
        <v>1</v>
      </c>
      <c r="F35" s="729">
        <v>7043.08</v>
      </c>
    </row>
    <row r="36" spans="1:6" ht="14.4" customHeight="1" thickBot="1" x14ac:dyDescent="0.35">
      <c r="A36" s="752" t="s">
        <v>1249</v>
      </c>
      <c r="B36" s="743"/>
      <c r="C36" s="744">
        <v>0</v>
      </c>
      <c r="D36" s="743">
        <v>1543.6000000000001</v>
      </c>
      <c r="E36" s="744">
        <v>1</v>
      </c>
      <c r="F36" s="745">
        <v>1543.6000000000001</v>
      </c>
    </row>
    <row r="37" spans="1:6" ht="14.4" customHeight="1" thickBot="1" x14ac:dyDescent="0.35">
      <c r="A37" s="746" t="s">
        <v>3</v>
      </c>
      <c r="B37" s="747">
        <v>10192.800000000003</v>
      </c>
      <c r="C37" s="748">
        <v>5.2428145079182822E-2</v>
      </c>
      <c r="D37" s="747">
        <v>184221.86000000002</v>
      </c>
      <c r="E37" s="748">
        <v>0.94757185492081708</v>
      </c>
      <c r="F37" s="749">
        <v>194414.66000000003</v>
      </c>
    </row>
    <row r="38" spans="1:6" ht="14.4" customHeight="1" thickBot="1" x14ac:dyDescent="0.35"/>
    <row r="39" spans="1:6" ht="14.4" customHeight="1" x14ac:dyDescent="0.3">
      <c r="A39" s="814" t="s">
        <v>1143</v>
      </c>
      <c r="B39" s="225">
        <v>5711.3200000000015</v>
      </c>
      <c r="C39" s="805">
        <v>3.6770011155284277E-2</v>
      </c>
      <c r="D39" s="225">
        <v>149614.17000000013</v>
      </c>
      <c r="E39" s="805">
        <v>0.96322998884471567</v>
      </c>
      <c r="F39" s="813">
        <v>155325.49000000014</v>
      </c>
    </row>
    <row r="40" spans="1:6" ht="14.4" customHeight="1" x14ac:dyDescent="0.3">
      <c r="A40" s="751" t="s">
        <v>1136</v>
      </c>
      <c r="B40" s="728">
        <v>4202.12</v>
      </c>
      <c r="C40" s="741">
        <v>0.23376500556580698</v>
      </c>
      <c r="D40" s="728">
        <v>13773.71</v>
      </c>
      <c r="E40" s="741">
        <v>0.76623499443419307</v>
      </c>
      <c r="F40" s="729">
        <v>17975.829999999998</v>
      </c>
    </row>
    <row r="41" spans="1:6" ht="14.4" customHeight="1" x14ac:dyDescent="0.3">
      <c r="A41" s="751" t="s">
        <v>1633</v>
      </c>
      <c r="B41" s="728">
        <v>145.30000000000001</v>
      </c>
      <c r="C41" s="741">
        <v>3.0613964856095407E-2</v>
      </c>
      <c r="D41" s="728">
        <v>4600.8999999999996</v>
      </c>
      <c r="E41" s="741">
        <v>0.96938603514390453</v>
      </c>
      <c r="F41" s="729">
        <v>4746.2</v>
      </c>
    </row>
    <row r="42" spans="1:6" ht="14.4" customHeight="1" x14ac:dyDescent="0.3">
      <c r="A42" s="751" t="s">
        <v>1634</v>
      </c>
      <c r="B42" s="728">
        <v>115.26</v>
      </c>
      <c r="C42" s="741">
        <v>1</v>
      </c>
      <c r="D42" s="728"/>
      <c r="E42" s="741">
        <v>0</v>
      </c>
      <c r="F42" s="729">
        <v>115.26</v>
      </c>
    </row>
    <row r="43" spans="1:6" ht="14.4" customHeight="1" x14ac:dyDescent="0.3">
      <c r="A43" s="751" t="s">
        <v>1131</v>
      </c>
      <c r="B43" s="728">
        <v>18.8</v>
      </c>
      <c r="C43" s="741">
        <v>0.66666666666666663</v>
      </c>
      <c r="D43" s="728">
        <v>9.4</v>
      </c>
      <c r="E43" s="741">
        <v>0.33333333333333331</v>
      </c>
      <c r="F43" s="729">
        <v>28.200000000000003</v>
      </c>
    </row>
    <row r="44" spans="1:6" ht="14.4" customHeight="1" x14ac:dyDescent="0.3">
      <c r="A44" s="751" t="s">
        <v>1635</v>
      </c>
      <c r="B44" s="728"/>
      <c r="C44" s="741">
        <v>0</v>
      </c>
      <c r="D44" s="728">
        <v>42.57</v>
      </c>
      <c r="E44" s="741">
        <v>1</v>
      </c>
      <c r="F44" s="729">
        <v>42.57</v>
      </c>
    </row>
    <row r="45" spans="1:6" ht="14.4" customHeight="1" x14ac:dyDescent="0.3">
      <c r="A45" s="751" t="s">
        <v>1636</v>
      </c>
      <c r="B45" s="728"/>
      <c r="C45" s="741">
        <v>0</v>
      </c>
      <c r="D45" s="728">
        <v>193.08</v>
      </c>
      <c r="E45" s="741">
        <v>1</v>
      </c>
      <c r="F45" s="729">
        <v>193.08</v>
      </c>
    </row>
    <row r="46" spans="1:6" ht="14.4" customHeight="1" x14ac:dyDescent="0.3">
      <c r="A46" s="751" t="s">
        <v>1127</v>
      </c>
      <c r="B46" s="728"/>
      <c r="C46" s="741"/>
      <c r="D46" s="728">
        <v>0</v>
      </c>
      <c r="E46" s="741"/>
      <c r="F46" s="729">
        <v>0</v>
      </c>
    </row>
    <row r="47" spans="1:6" ht="14.4" customHeight="1" x14ac:dyDescent="0.3">
      <c r="A47" s="751" t="s">
        <v>1637</v>
      </c>
      <c r="B47" s="728"/>
      <c r="C47" s="741">
        <v>0</v>
      </c>
      <c r="D47" s="728">
        <v>115.28</v>
      </c>
      <c r="E47" s="741">
        <v>1</v>
      </c>
      <c r="F47" s="729">
        <v>115.28</v>
      </c>
    </row>
    <row r="48" spans="1:6" ht="14.4" customHeight="1" x14ac:dyDescent="0.3">
      <c r="A48" s="751" t="s">
        <v>1140</v>
      </c>
      <c r="B48" s="728">
        <v>0</v>
      </c>
      <c r="C48" s="741"/>
      <c r="D48" s="728"/>
      <c r="E48" s="741"/>
      <c r="F48" s="729">
        <v>0</v>
      </c>
    </row>
    <row r="49" spans="1:6" ht="14.4" customHeight="1" x14ac:dyDescent="0.3">
      <c r="A49" s="751" t="s">
        <v>1638</v>
      </c>
      <c r="B49" s="728"/>
      <c r="C49" s="741">
        <v>0</v>
      </c>
      <c r="D49" s="728">
        <v>846.53000000000009</v>
      </c>
      <c r="E49" s="741">
        <v>1</v>
      </c>
      <c r="F49" s="729">
        <v>846.53000000000009</v>
      </c>
    </row>
    <row r="50" spans="1:6" ht="14.4" customHeight="1" x14ac:dyDescent="0.3">
      <c r="A50" s="751" t="s">
        <v>1639</v>
      </c>
      <c r="B50" s="728"/>
      <c r="C50" s="741">
        <v>0</v>
      </c>
      <c r="D50" s="728">
        <v>1836.25</v>
      </c>
      <c r="E50" s="741">
        <v>1</v>
      </c>
      <c r="F50" s="729">
        <v>1836.25</v>
      </c>
    </row>
    <row r="51" spans="1:6" ht="14.4" customHeight="1" x14ac:dyDescent="0.3">
      <c r="A51" s="751" t="s">
        <v>1144</v>
      </c>
      <c r="B51" s="728"/>
      <c r="C51" s="741">
        <v>0</v>
      </c>
      <c r="D51" s="728">
        <v>8645.2800000000007</v>
      </c>
      <c r="E51" s="741">
        <v>1</v>
      </c>
      <c r="F51" s="729">
        <v>8645.2800000000007</v>
      </c>
    </row>
    <row r="52" spans="1:6" ht="14.4" customHeight="1" x14ac:dyDescent="0.3">
      <c r="A52" s="751" t="s">
        <v>1129</v>
      </c>
      <c r="B52" s="728"/>
      <c r="C52" s="741">
        <v>0</v>
      </c>
      <c r="D52" s="728">
        <v>4175.21</v>
      </c>
      <c r="E52" s="741">
        <v>1</v>
      </c>
      <c r="F52" s="729">
        <v>4175.21</v>
      </c>
    </row>
    <row r="53" spans="1:6" ht="14.4" customHeight="1" thickBot="1" x14ac:dyDescent="0.35">
      <c r="A53" s="752" t="s">
        <v>1640</v>
      </c>
      <c r="B53" s="743"/>
      <c r="C53" s="744">
        <v>0</v>
      </c>
      <c r="D53" s="743">
        <v>369.48</v>
      </c>
      <c r="E53" s="744">
        <v>1</v>
      </c>
      <c r="F53" s="745">
        <v>369.48</v>
      </c>
    </row>
    <row r="54" spans="1:6" ht="14.4" customHeight="1" thickBot="1" x14ac:dyDescent="0.35">
      <c r="A54" s="746" t="s">
        <v>3</v>
      </c>
      <c r="B54" s="747">
        <v>10192.800000000001</v>
      </c>
      <c r="C54" s="748">
        <v>5.2428145079182781E-2</v>
      </c>
      <c r="D54" s="747">
        <v>184221.8600000001</v>
      </c>
      <c r="E54" s="748">
        <v>0.94757185492081697</v>
      </c>
      <c r="F54" s="749">
        <v>194414.66000000015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3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{CB7D10CF-E23E-4C2F-8DC1-604D94C8FB9F}</x14:id>
        </ext>
      </extLst>
    </cfRule>
  </conditionalFormatting>
  <conditionalFormatting sqref="F39:F5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{B18754E3-1A9E-44D6-9D8A-7BA1D97FB96D}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7D10CF-E23E-4C2F-8DC1-604D94C8FB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F5:F36</xm:sqref>
        </x14:conditionalFormatting>
        <x14:conditionalFormatting xmlns:xm="http://schemas.microsoft.com/office/excel/2006/main">
          <x14:cfRule type="dataBar" id="{B18754E3-1A9E-44D6-9D8A-7BA1D97FB9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F39:F53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1650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320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72</v>
      </c>
      <c r="G3" s="47">
        <f>SUBTOTAL(9,G6:G1048576)</f>
        <v>10192.799999999999</v>
      </c>
      <c r="H3" s="48">
        <f>IF(M3=0,0,G3/M3)</f>
        <v>5.2428145079182809E-2</v>
      </c>
      <c r="I3" s="47">
        <f>SUBTOTAL(9,I6:I1048576)</f>
        <v>1228</v>
      </c>
      <c r="J3" s="47">
        <f>SUBTOTAL(9,J6:J1048576)</f>
        <v>184221.86</v>
      </c>
      <c r="K3" s="48">
        <f>IF(M3=0,0,J3/M3)</f>
        <v>0.94757185492081708</v>
      </c>
      <c r="L3" s="47">
        <f>SUBTOTAL(9,L6:L1048576)</f>
        <v>1300</v>
      </c>
      <c r="M3" s="49">
        <f>SUBTOTAL(9,M6:M1048576)</f>
        <v>194414.66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812" t="s">
        <v>167</v>
      </c>
      <c r="B5" s="815" t="s">
        <v>163</v>
      </c>
      <c r="C5" s="815" t="s">
        <v>90</v>
      </c>
      <c r="D5" s="815" t="s">
        <v>164</v>
      </c>
      <c r="E5" s="815" t="s">
        <v>165</v>
      </c>
      <c r="F5" s="755" t="s">
        <v>28</v>
      </c>
      <c r="G5" s="755" t="s">
        <v>14</v>
      </c>
      <c r="H5" s="738" t="s">
        <v>166</v>
      </c>
      <c r="I5" s="737" t="s">
        <v>28</v>
      </c>
      <c r="J5" s="755" t="s">
        <v>14</v>
      </c>
      <c r="K5" s="738" t="s">
        <v>166</v>
      </c>
      <c r="L5" s="737" t="s">
        <v>28</v>
      </c>
      <c r="M5" s="756" t="s">
        <v>14</v>
      </c>
    </row>
    <row r="6" spans="1:13" ht="14.4" customHeight="1" x14ac:dyDescent="0.3">
      <c r="A6" s="799" t="s">
        <v>1234</v>
      </c>
      <c r="B6" s="800" t="s">
        <v>1173</v>
      </c>
      <c r="C6" s="800" t="s">
        <v>1015</v>
      </c>
      <c r="D6" s="800" t="s">
        <v>1108</v>
      </c>
      <c r="E6" s="800" t="s">
        <v>1174</v>
      </c>
      <c r="F6" s="225"/>
      <c r="G6" s="225"/>
      <c r="H6" s="805">
        <v>0</v>
      </c>
      <c r="I6" s="225">
        <v>20</v>
      </c>
      <c r="J6" s="225">
        <v>3087.2000000000007</v>
      </c>
      <c r="K6" s="805">
        <v>1</v>
      </c>
      <c r="L6" s="225">
        <v>20</v>
      </c>
      <c r="M6" s="813">
        <v>3087.2000000000007</v>
      </c>
    </row>
    <row r="7" spans="1:13" ht="14.4" customHeight="1" x14ac:dyDescent="0.3">
      <c r="A7" s="724" t="s">
        <v>1235</v>
      </c>
      <c r="B7" s="725" t="s">
        <v>1173</v>
      </c>
      <c r="C7" s="725" t="s">
        <v>1015</v>
      </c>
      <c r="D7" s="725" t="s">
        <v>1108</v>
      </c>
      <c r="E7" s="725" t="s">
        <v>1174</v>
      </c>
      <c r="F7" s="728"/>
      <c r="G7" s="728"/>
      <c r="H7" s="741">
        <v>0</v>
      </c>
      <c r="I7" s="728">
        <v>100</v>
      </c>
      <c r="J7" s="728">
        <v>15436.000000000002</v>
      </c>
      <c r="K7" s="741">
        <v>1</v>
      </c>
      <c r="L7" s="728">
        <v>100</v>
      </c>
      <c r="M7" s="729">
        <v>15436.000000000002</v>
      </c>
    </row>
    <row r="8" spans="1:13" ht="14.4" customHeight="1" x14ac:dyDescent="0.3">
      <c r="A8" s="724" t="s">
        <v>1235</v>
      </c>
      <c r="B8" s="725" t="s">
        <v>1641</v>
      </c>
      <c r="C8" s="725" t="s">
        <v>1313</v>
      </c>
      <c r="D8" s="725" t="s">
        <v>841</v>
      </c>
      <c r="E8" s="725" t="s">
        <v>1314</v>
      </c>
      <c r="F8" s="728"/>
      <c r="G8" s="728"/>
      <c r="H8" s="741">
        <v>0</v>
      </c>
      <c r="I8" s="728">
        <v>4</v>
      </c>
      <c r="J8" s="728">
        <v>96.88</v>
      </c>
      <c r="K8" s="741">
        <v>1</v>
      </c>
      <c r="L8" s="728">
        <v>4</v>
      </c>
      <c r="M8" s="729">
        <v>96.88</v>
      </c>
    </row>
    <row r="9" spans="1:13" ht="14.4" customHeight="1" x14ac:dyDescent="0.3">
      <c r="A9" s="724" t="s">
        <v>1235</v>
      </c>
      <c r="B9" s="725" t="s">
        <v>1641</v>
      </c>
      <c r="C9" s="725" t="s">
        <v>1290</v>
      </c>
      <c r="D9" s="725" t="s">
        <v>841</v>
      </c>
      <c r="E9" s="725" t="s">
        <v>1291</v>
      </c>
      <c r="F9" s="728"/>
      <c r="G9" s="728"/>
      <c r="H9" s="741">
        <v>0</v>
      </c>
      <c r="I9" s="728">
        <v>18</v>
      </c>
      <c r="J9" s="728">
        <v>871.56000000000006</v>
      </c>
      <c r="K9" s="741">
        <v>1</v>
      </c>
      <c r="L9" s="728">
        <v>18</v>
      </c>
      <c r="M9" s="729">
        <v>871.56000000000006</v>
      </c>
    </row>
    <row r="10" spans="1:13" ht="14.4" customHeight="1" x14ac:dyDescent="0.3">
      <c r="A10" s="724" t="s">
        <v>1235</v>
      </c>
      <c r="B10" s="725" t="s">
        <v>1191</v>
      </c>
      <c r="C10" s="725" t="s">
        <v>910</v>
      </c>
      <c r="D10" s="725" t="s">
        <v>1192</v>
      </c>
      <c r="E10" s="725" t="s">
        <v>1193</v>
      </c>
      <c r="F10" s="728"/>
      <c r="G10" s="728"/>
      <c r="H10" s="741"/>
      <c r="I10" s="728">
        <v>2</v>
      </c>
      <c r="J10" s="728">
        <v>0</v>
      </c>
      <c r="K10" s="741"/>
      <c r="L10" s="728">
        <v>2</v>
      </c>
      <c r="M10" s="729">
        <v>0</v>
      </c>
    </row>
    <row r="11" spans="1:13" ht="14.4" customHeight="1" x14ac:dyDescent="0.3">
      <c r="A11" s="724" t="s">
        <v>1235</v>
      </c>
      <c r="B11" s="725" t="s">
        <v>1642</v>
      </c>
      <c r="C11" s="725" t="s">
        <v>1406</v>
      </c>
      <c r="D11" s="725" t="s">
        <v>1407</v>
      </c>
      <c r="E11" s="725" t="s">
        <v>1408</v>
      </c>
      <c r="F11" s="728"/>
      <c r="G11" s="728"/>
      <c r="H11" s="741">
        <v>0</v>
      </c>
      <c r="I11" s="728">
        <v>6</v>
      </c>
      <c r="J11" s="728">
        <v>847.5</v>
      </c>
      <c r="K11" s="741">
        <v>1</v>
      </c>
      <c r="L11" s="728">
        <v>6</v>
      </c>
      <c r="M11" s="729">
        <v>847.5</v>
      </c>
    </row>
    <row r="12" spans="1:13" ht="14.4" customHeight="1" x14ac:dyDescent="0.3">
      <c r="A12" s="724" t="s">
        <v>1236</v>
      </c>
      <c r="B12" s="725" t="s">
        <v>1173</v>
      </c>
      <c r="C12" s="725" t="s">
        <v>1015</v>
      </c>
      <c r="D12" s="725" t="s">
        <v>1108</v>
      </c>
      <c r="E12" s="725" t="s">
        <v>1174</v>
      </c>
      <c r="F12" s="728"/>
      <c r="G12" s="728"/>
      <c r="H12" s="741">
        <v>0</v>
      </c>
      <c r="I12" s="728">
        <v>66</v>
      </c>
      <c r="J12" s="728">
        <v>10187.760000000006</v>
      </c>
      <c r="K12" s="741">
        <v>1</v>
      </c>
      <c r="L12" s="728">
        <v>66</v>
      </c>
      <c r="M12" s="729">
        <v>10187.760000000006</v>
      </c>
    </row>
    <row r="13" spans="1:13" ht="14.4" customHeight="1" x14ac:dyDescent="0.3">
      <c r="A13" s="724" t="s">
        <v>1236</v>
      </c>
      <c r="B13" s="725" t="s">
        <v>1173</v>
      </c>
      <c r="C13" s="725" t="s">
        <v>1111</v>
      </c>
      <c r="D13" s="725" t="s">
        <v>1210</v>
      </c>
      <c r="E13" s="725" t="s">
        <v>1211</v>
      </c>
      <c r="F13" s="728"/>
      <c r="G13" s="728"/>
      <c r="H13" s="741">
        <v>0</v>
      </c>
      <c r="I13" s="728">
        <v>2</v>
      </c>
      <c r="J13" s="728">
        <v>299.04000000000002</v>
      </c>
      <c r="K13" s="741">
        <v>1</v>
      </c>
      <c r="L13" s="728">
        <v>2</v>
      </c>
      <c r="M13" s="729">
        <v>299.04000000000002</v>
      </c>
    </row>
    <row r="14" spans="1:13" ht="14.4" customHeight="1" x14ac:dyDescent="0.3">
      <c r="A14" s="724" t="s">
        <v>1236</v>
      </c>
      <c r="B14" s="725" t="s">
        <v>1173</v>
      </c>
      <c r="C14" s="725" t="s">
        <v>1107</v>
      </c>
      <c r="D14" s="725" t="s">
        <v>1108</v>
      </c>
      <c r="E14" s="725" t="s">
        <v>1212</v>
      </c>
      <c r="F14" s="728"/>
      <c r="G14" s="728"/>
      <c r="H14" s="741">
        <v>0</v>
      </c>
      <c r="I14" s="728">
        <v>2</v>
      </c>
      <c r="J14" s="728">
        <v>450.12</v>
      </c>
      <c r="K14" s="741">
        <v>1</v>
      </c>
      <c r="L14" s="728">
        <v>2</v>
      </c>
      <c r="M14" s="729">
        <v>450.12</v>
      </c>
    </row>
    <row r="15" spans="1:13" ht="14.4" customHeight="1" x14ac:dyDescent="0.3">
      <c r="A15" s="724" t="s">
        <v>1236</v>
      </c>
      <c r="B15" s="725" t="s">
        <v>1184</v>
      </c>
      <c r="C15" s="725" t="s">
        <v>1587</v>
      </c>
      <c r="D15" s="725" t="s">
        <v>1588</v>
      </c>
      <c r="E15" s="725" t="s">
        <v>1589</v>
      </c>
      <c r="F15" s="728"/>
      <c r="G15" s="728"/>
      <c r="H15" s="741">
        <v>0</v>
      </c>
      <c r="I15" s="728">
        <v>4</v>
      </c>
      <c r="J15" s="728">
        <v>12927.24</v>
      </c>
      <c r="K15" s="741">
        <v>1</v>
      </c>
      <c r="L15" s="728">
        <v>4</v>
      </c>
      <c r="M15" s="729">
        <v>12927.24</v>
      </c>
    </row>
    <row r="16" spans="1:13" ht="14.4" customHeight="1" x14ac:dyDescent="0.3">
      <c r="A16" s="724" t="s">
        <v>1236</v>
      </c>
      <c r="B16" s="725" t="s">
        <v>1641</v>
      </c>
      <c r="C16" s="725" t="s">
        <v>1290</v>
      </c>
      <c r="D16" s="725" t="s">
        <v>841</v>
      </c>
      <c r="E16" s="725" t="s">
        <v>1291</v>
      </c>
      <c r="F16" s="728"/>
      <c r="G16" s="728"/>
      <c r="H16" s="741">
        <v>0</v>
      </c>
      <c r="I16" s="728">
        <v>4</v>
      </c>
      <c r="J16" s="728">
        <v>193.68</v>
      </c>
      <c r="K16" s="741">
        <v>1</v>
      </c>
      <c r="L16" s="728">
        <v>4</v>
      </c>
      <c r="M16" s="729">
        <v>193.68</v>
      </c>
    </row>
    <row r="17" spans="1:13" ht="14.4" customHeight="1" x14ac:dyDescent="0.3">
      <c r="A17" s="724" t="s">
        <v>1236</v>
      </c>
      <c r="B17" s="725" t="s">
        <v>1191</v>
      </c>
      <c r="C17" s="725" t="s">
        <v>910</v>
      </c>
      <c r="D17" s="725" t="s">
        <v>1192</v>
      </c>
      <c r="E17" s="725" t="s">
        <v>1193</v>
      </c>
      <c r="F17" s="728"/>
      <c r="G17" s="728"/>
      <c r="H17" s="741"/>
      <c r="I17" s="728">
        <v>8</v>
      </c>
      <c r="J17" s="728">
        <v>0</v>
      </c>
      <c r="K17" s="741"/>
      <c r="L17" s="728">
        <v>8</v>
      </c>
      <c r="M17" s="729">
        <v>0</v>
      </c>
    </row>
    <row r="18" spans="1:13" ht="14.4" customHeight="1" x14ac:dyDescent="0.3">
      <c r="A18" s="724" t="s">
        <v>1236</v>
      </c>
      <c r="B18" s="725" t="s">
        <v>1642</v>
      </c>
      <c r="C18" s="725" t="s">
        <v>1406</v>
      </c>
      <c r="D18" s="725" t="s">
        <v>1407</v>
      </c>
      <c r="E18" s="725" t="s">
        <v>1408</v>
      </c>
      <c r="F18" s="728"/>
      <c r="G18" s="728"/>
      <c r="H18" s="741">
        <v>0</v>
      </c>
      <c r="I18" s="728">
        <v>3</v>
      </c>
      <c r="J18" s="728">
        <v>423.75</v>
      </c>
      <c r="K18" s="741">
        <v>1</v>
      </c>
      <c r="L18" s="728">
        <v>3</v>
      </c>
      <c r="M18" s="729">
        <v>423.75</v>
      </c>
    </row>
    <row r="19" spans="1:13" ht="14.4" customHeight="1" x14ac:dyDescent="0.3">
      <c r="A19" s="724" t="s">
        <v>1237</v>
      </c>
      <c r="B19" s="725" t="s">
        <v>1173</v>
      </c>
      <c r="C19" s="725" t="s">
        <v>1015</v>
      </c>
      <c r="D19" s="725" t="s">
        <v>1108</v>
      </c>
      <c r="E19" s="725" t="s">
        <v>1174</v>
      </c>
      <c r="F19" s="728"/>
      <c r="G19" s="728"/>
      <c r="H19" s="741">
        <v>0</v>
      </c>
      <c r="I19" s="728">
        <v>73</v>
      </c>
      <c r="J19" s="728">
        <v>11268.279999999999</v>
      </c>
      <c r="K19" s="741">
        <v>1</v>
      </c>
      <c r="L19" s="728">
        <v>73</v>
      </c>
      <c r="M19" s="729">
        <v>11268.279999999999</v>
      </c>
    </row>
    <row r="20" spans="1:13" ht="14.4" customHeight="1" x14ac:dyDescent="0.3">
      <c r="A20" s="724" t="s">
        <v>1237</v>
      </c>
      <c r="B20" s="725" t="s">
        <v>1173</v>
      </c>
      <c r="C20" s="725" t="s">
        <v>1107</v>
      </c>
      <c r="D20" s="725" t="s">
        <v>1108</v>
      </c>
      <c r="E20" s="725" t="s">
        <v>1212</v>
      </c>
      <c r="F20" s="728"/>
      <c r="G20" s="728"/>
      <c r="H20" s="741">
        <v>0</v>
      </c>
      <c r="I20" s="728">
        <v>2</v>
      </c>
      <c r="J20" s="728">
        <v>450.12</v>
      </c>
      <c r="K20" s="741">
        <v>1</v>
      </c>
      <c r="L20" s="728">
        <v>2</v>
      </c>
      <c r="M20" s="729">
        <v>450.12</v>
      </c>
    </row>
    <row r="21" spans="1:13" ht="14.4" customHeight="1" x14ac:dyDescent="0.3">
      <c r="A21" s="724" t="s">
        <v>1237</v>
      </c>
      <c r="B21" s="725" t="s">
        <v>1641</v>
      </c>
      <c r="C21" s="725" t="s">
        <v>1313</v>
      </c>
      <c r="D21" s="725" t="s">
        <v>841</v>
      </c>
      <c r="E21" s="725" t="s">
        <v>1314</v>
      </c>
      <c r="F21" s="728"/>
      <c r="G21" s="728"/>
      <c r="H21" s="741">
        <v>0</v>
      </c>
      <c r="I21" s="728">
        <v>2</v>
      </c>
      <c r="J21" s="728">
        <v>48.44</v>
      </c>
      <c r="K21" s="741">
        <v>1</v>
      </c>
      <c r="L21" s="728">
        <v>2</v>
      </c>
      <c r="M21" s="729">
        <v>48.44</v>
      </c>
    </row>
    <row r="22" spans="1:13" ht="14.4" customHeight="1" x14ac:dyDescent="0.3">
      <c r="A22" s="724" t="s">
        <v>1237</v>
      </c>
      <c r="B22" s="725" t="s">
        <v>1641</v>
      </c>
      <c r="C22" s="725" t="s">
        <v>1290</v>
      </c>
      <c r="D22" s="725" t="s">
        <v>841</v>
      </c>
      <c r="E22" s="725" t="s">
        <v>1291</v>
      </c>
      <c r="F22" s="728"/>
      <c r="G22" s="728"/>
      <c r="H22" s="741">
        <v>0</v>
      </c>
      <c r="I22" s="728">
        <v>2</v>
      </c>
      <c r="J22" s="728">
        <v>96.84</v>
      </c>
      <c r="K22" s="741">
        <v>1</v>
      </c>
      <c r="L22" s="728">
        <v>2</v>
      </c>
      <c r="M22" s="729">
        <v>96.84</v>
      </c>
    </row>
    <row r="23" spans="1:13" ht="14.4" customHeight="1" x14ac:dyDescent="0.3">
      <c r="A23" s="724" t="s">
        <v>1238</v>
      </c>
      <c r="B23" s="725" t="s">
        <v>1173</v>
      </c>
      <c r="C23" s="725" t="s">
        <v>1015</v>
      </c>
      <c r="D23" s="725" t="s">
        <v>1108</v>
      </c>
      <c r="E23" s="725" t="s">
        <v>1174</v>
      </c>
      <c r="F23" s="728"/>
      <c r="G23" s="728"/>
      <c r="H23" s="741">
        <v>0</v>
      </c>
      <c r="I23" s="728">
        <v>8</v>
      </c>
      <c r="J23" s="728">
        <v>1234.8800000000001</v>
      </c>
      <c r="K23" s="741">
        <v>1</v>
      </c>
      <c r="L23" s="728">
        <v>8</v>
      </c>
      <c r="M23" s="729">
        <v>1234.8800000000001</v>
      </c>
    </row>
    <row r="24" spans="1:13" ht="14.4" customHeight="1" x14ac:dyDescent="0.3">
      <c r="A24" s="724" t="s">
        <v>1238</v>
      </c>
      <c r="B24" s="725" t="s">
        <v>1173</v>
      </c>
      <c r="C24" s="725" t="s">
        <v>1445</v>
      </c>
      <c r="D24" s="725" t="s">
        <v>1446</v>
      </c>
      <c r="E24" s="725" t="s">
        <v>1447</v>
      </c>
      <c r="F24" s="728"/>
      <c r="G24" s="728"/>
      <c r="H24" s="741">
        <v>0</v>
      </c>
      <c r="I24" s="728">
        <v>1</v>
      </c>
      <c r="J24" s="728">
        <v>111.22</v>
      </c>
      <c r="K24" s="741">
        <v>1</v>
      </c>
      <c r="L24" s="728">
        <v>1</v>
      </c>
      <c r="M24" s="729">
        <v>111.22</v>
      </c>
    </row>
    <row r="25" spans="1:13" ht="14.4" customHeight="1" x14ac:dyDescent="0.3">
      <c r="A25" s="724" t="s">
        <v>1239</v>
      </c>
      <c r="B25" s="725" t="s">
        <v>1173</v>
      </c>
      <c r="C25" s="725" t="s">
        <v>1015</v>
      </c>
      <c r="D25" s="725" t="s">
        <v>1108</v>
      </c>
      <c r="E25" s="725" t="s">
        <v>1174</v>
      </c>
      <c r="F25" s="728"/>
      <c r="G25" s="728"/>
      <c r="H25" s="741">
        <v>0</v>
      </c>
      <c r="I25" s="728">
        <v>44</v>
      </c>
      <c r="J25" s="728">
        <v>6791.840000000002</v>
      </c>
      <c r="K25" s="741">
        <v>1</v>
      </c>
      <c r="L25" s="728">
        <v>44</v>
      </c>
      <c r="M25" s="729">
        <v>6791.840000000002</v>
      </c>
    </row>
    <row r="26" spans="1:13" ht="14.4" customHeight="1" x14ac:dyDescent="0.3">
      <c r="A26" s="724" t="s">
        <v>1239</v>
      </c>
      <c r="B26" s="725" t="s">
        <v>1173</v>
      </c>
      <c r="C26" s="725" t="s">
        <v>1307</v>
      </c>
      <c r="D26" s="725" t="s">
        <v>1108</v>
      </c>
      <c r="E26" s="725" t="s">
        <v>1174</v>
      </c>
      <c r="F26" s="728">
        <v>27</v>
      </c>
      <c r="G26" s="728">
        <v>4167.7200000000012</v>
      </c>
      <c r="H26" s="741">
        <v>1</v>
      </c>
      <c r="I26" s="728"/>
      <c r="J26" s="728"/>
      <c r="K26" s="741">
        <v>0</v>
      </c>
      <c r="L26" s="728">
        <v>27</v>
      </c>
      <c r="M26" s="729">
        <v>4167.7200000000012</v>
      </c>
    </row>
    <row r="27" spans="1:13" ht="14.4" customHeight="1" x14ac:dyDescent="0.3">
      <c r="A27" s="724" t="s">
        <v>1239</v>
      </c>
      <c r="B27" s="725" t="s">
        <v>1173</v>
      </c>
      <c r="C27" s="725" t="s">
        <v>1593</v>
      </c>
      <c r="D27" s="725" t="s">
        <v>1108</v>
      </c>
      <c r="E27" s="725" t="s">
        <v>1174</v>
      </c>
      <c r="F27" s="728">
        <v>1</v>
      </c>
      <c r="G27" s="728">
        <v>154.36000000000001</v>
      </c>
      <c r="H27" s="741">
        <v>1</v>
      </c>
      <c r="I27" s="728"/>
      <c r="J27" s="728"/>
      <c r="K27" s="741">
        <v>0</v>
      </c>
      <c r="L27" s="728">
        <v>1</v>
      </c>
      <c r="M27" s="729">
        <v>154.36000000000001</v>
      </c>
    </row>
    <row r="28" spans="1:13" ht="14.4" customHeight="1" x14ac:dyDescent="0.3">
      <c r="A28" s="724" t="s">
        <v>1239</v>
      </c>
      <c r="B28" s="725" t="s">
        <v>1184</v>
      </c>
      <c r="C28" s="725" t="s">
        <v>1534</v>
      </c>
      <c r="D28" s="725" t="s">
        <v>1535</v>
      </c>
      <c r="E28" s="725" t="s">
        <v>1536</v>
      </c>
      <c r="F28" s="728">
        <v>2</v>
      </c>
      <c r="G28" s="728">
        <v>1692.94</v>
      </c>
      <c r="H28" s="741">
        <v>1</v>
      </c>
      <c r="I28" s="728"/>
      <c r="J28" s="728"/>
      <c r="K28" s="741">
        <v>0</v>
      </c>
      <c r="L28" s="728">
        <v>2</v>
      </c>
      <c r="M28" s="729">
        <v>1692.94</v>
      </c>
    </row>
    <row r="29" spans="1:13" ht="14.4" customHeight="1" x14ac:dyDescent="0.3">
      <c r="A29" s="724" t="s">
        <v>1239</v>
      </c>
      <c r="B29" s="725" t="s">
        <v>1641</v>
      </c>
      <c r="C29" s="725" t="s">
        <v>1313</v>
      </c>
      <c r="D29" s="725" t="s">
        <v>841</v>
      </c>
      <c r="E29" s="725" t="s">
        <v>1314</v>
      </c>
      <c r="F29" s="728"/>
      <c r="G29" s="728"/>
      <c r="H29" s="741">
        <v>0</v>
      </c>
      <c r="I29" s="728">
        <v>15</v>
      </c>
      <c r="J29" s="728">
        <v>363.29999999999995</v>
      </c>
      <c r="K29" s="741">
        <v>1</v>
      </c>
      <c r="L29" s="728">
        <v>15</v>
      </c>
      <c r="M29" s="729">
        <v>363.29999999999995</v>
      </c>
    </row>
    <row r="30" spans="1:13" ht="14.4" customHeight="1" x14ac:dyDescent="0.3">
      <c r="A30" s="724" t="s">
        <v>1239</v>
      </c>
      <c r="B30" s="725" t="s">
        <v>1191</v>
      </c>
      <c r="C30" s="725" t="s">
        <v>910</v>
      </c>
      <c r="D30" s="725" t="s">
        <v>1192</v>
      </c>
      <c r="E30" s="725" t="s">
        <v>1193</v>
      </c>
      <c r="F30" s="728"/>
      <c r="G30" s="728"/>
      <c r="H30" s="741"/>
      <c r="I30" s="728">
        <v>16</v>
      </c>
      <c r="J30" s="728">
        <v>0</v>
      </c>
      <c r="K30" s="741"/>
      <c r="L30" s="728">
        <v>16</v>
      </c>
      <c r="M30" s="729">
        <v>0</v>
      </c>
    </row>
    <row r="31" spans="1:13" ht="14.4" customHeight="1" x14ac:dyDescent="0.3">
      <c r="A31" s="724" t="s">
        <v>1240</v>
      </c>
      <c r="B31" s="725" t="s">
        <v>1173</v>
      </c>
      <c r="C31" s="725" t="s">
        <v>1015</v>
      </c>
      <c r="D31" s="725" t="s">
        <v>1108</v>
      </c>
      <c r="E31" s="725" t="s">
        <v>1174</v>
      </c>
      <c r="F31" s="728"/>
      <c r="G31" s="728"/>
      <c r="H31" s="741">
        <v>0</v>
      </c>
      <c r="I31" s="728">
        <v>97</v>
      </c>
      <c r="J31" s="728">
        <v>14972.920000000002</v>
      </c>
      <c r="K31" s="741">
        <v>1</v>
      </c>
      <c r="L31" s="728">
        <v>97</v>
      </c>
      <c r="M31" s="729">
        <v>14972.920000000002</v>
      </c>
    </row>
    <row r="32" spans="1:13" ht="14.4" customHeight="1" x14ac:dyDescent="0.3">
      <c r="A32" s="724" t="s">
        <v>1240</v>
      </c>
      <c r="B32" s="725" t="s">
        <v>1173</v>
      </c>
      <c r="C32" s="725" t="s">
        <v>1111</v>
      </c>
      <c r="D32" s="725" t="s">
        <v>1210</v>
      </c>
      <c r="E32" s="725" t="s">
        <v>1211</v>
      </c>
      <c r="F32" s="728"/>
      <c r="G32" s="728"/>
      <c r="H32" s="741">
        <v>0</v>
      </c>
      <c r="I32" s="728">
        <v>1</v>
      </c>
      <c r="J32" s="728">
        <v>149.52000000000001</v>
      </c>
      <c r="K32" s="741">
        <v>1</v>
      </c>
      <c r="L32" s="728">
        <v>1</v>
      </c>
      <c r="M32" s="729">
        <v>149.52000000000001</v>
      </c>
    </row>
    <row r="33" spans="1:13" ht="14.4" customHeight="1" x14ac:dyDescent="0.3">
      <c r="A33" s="724" t="s">
        <v>1240</v>
      </c>
      <c r="B33" s="725" t="s">
        <v>1173</v>
      </c>
      <c r="C33" s="725" t="s">
        <v>1610</v>
      </c>
      <c r="D33" s="725" t="s">
        <v>1611</v>
      </c>
      <c r="E33" s="725" t="s">
        <v>1643</v>
      </c>
      <c r="F33" s="728"/>
      <c r="G33" s="728"/>
      <c r="H33" s="741">
        <v>0</v>
      </c>
      <c r="I33" s="728">
        <v>4</v>
      </c>
      <c r="J33" s="728">
        <v>302.92</v>
      </c>
      <c r="K33" s="741">
        <v>1</v>
      </c>
      <c r="L33" s="728">
        <v>4</v>
      </c>
      <c r="M33" s="729">
        <v>302.92</v>
      </c>
    </row>
    <row r="34" spans="1:13" ht="14.4" customHeight="1" x14ac:dyDescent="0.3">
      <c r="A34" s="724" t="s">
        <v>1240</v>
      </c>
      <c r="B34" s="725" t="s">
        <v>1641</v>
      </c>
      <c r="C34" s="725" t="s">
        <v>1313</v>
      </c>
      <c r="D34" s="725" t="s">
        <v>841</v>
      </c>
      <c r="E34" s="725" t="s">
        <v>1314</v>
      </c>
      <c r="F34" s="728"/>
      <c r="G34" s="728"/>
      <c r="H34" s="741">
        <v>0</v>
      </c>
      <c r="I34" s="728">
        <v>33</v>
      </c>
      <c r="J34" s="728">
        <v>799.26</v>
      </c>
      <c r="K34" s="741">
        <v>1</v>
      </c>
      <c r="L34" s="728">
        <v>33</v>
      </c>
      <c r="M34" s="729">
        <v>799.26</v>
      </c>
    </row>
    <row r="35" spans="1:13" ht="14.4" customHeight="1" x14ac:dyDescent="0.3">
      <c r="A35" s="724" t="s">
        <v>1240</v>
      </c>
      <c r="B35" s="725" t="s">
        <v>1641</v>
      </c>
      <c r="C35" s="725" t="s">
        <v>1356</v>
      </c>
      <c r="D35" s="725" t="s">
        <v>841</v>
      </c>
      <c r="E35" s="725" t="s">
        <v>1357</v>
      </c>
      <c r="F35" s="728"/>
      <c r="G35" s="728"/>
      <c r="H35" s="741"/>
      <c r="I35" s="728">
        <v>2</v>
      </c>
      <c r="J35" s="728">
        <v>0</v>
      </c>
      <c r="K35" s="741"/>
      <c r="L35" s="728">
        <v>2</v>
      </c>
      <c r="M35" s="729">
        <v>0</v>
      </c>
    </row>
    <row r="36" spans="1:13" ht="14.4" customHeight="1" x14ac:dyDescent="0.3">
      <c r="A36" s="724" t="s">
        <v>1241</v>
      </c>
      <c r="B36" s="725" t="s">
        <v>1173</v>
      </c>
      <c r="C36" s="725" t="s">
        <v>1015</v>
      </c>
      <c r="D36" s="725" t="s">
        <v>1108</v>
      </c>
      <c r="E36" s="725" t="s">
        <v>1174</v>
      </c>
      <c r="F36" s="728"/>
      <c r="G36" s="728"/>
      <c r="H36" s="741">
        <v>0</v>
      </c>
      <c r="I36" s="728">
        <v>13</v>
      </c>
      <c r="J36" s="728">
        <v>2006.6800000000003</v>
      </c>
      <c r="K36" s="741">
        <v>1</v>
      </c>
      <c r="L36" s="728">
        <v>13</v>
      </c>
      <c r="M36" s="729">
        <v>2006.6800000000003</v>
      </c>
    </row>
    <row r="37" spans="1:13" ht="14.4" customHeight="1" x14ac:dyDescent="0.3">
      <c r="A37" s="724" t="s">
        <v>1242</v>
      </c>
      <c r="B37" s="725" t="s">
        <v>1644</v>
      </c>
      <c r="C37" s="725" t="s">
        <v>1383</v>
      </c>
      <c r="D37" s="725" t="s">
        <v>1384</v>
      </c>
      <c r="E37" s="725" t="s">
        <v>1385</v>
      </c>
      <c r="F37" s="728"/>
      <c r="G37" s="728"/>
      <c r="H37" s="741">
        <v>0</v>
      </c>
      <c r="I37" s="728">
        <v>2</v>
      </c>
      <c r="J37" s="728">
        <v>115.28</v>
      </c>
      <c r="K37" s="741">
        <v>1</v>
      </c>
      <c r="L37" s="728">
        <v>2</v>
      </c>
      <c r="M37" s="729">
        <v>115.28</v>
      </c>
    </row>
    <row r="38" spans="1:13" ht="14.4" customHeight="1" x14ac:dyDescent="0.3">
      <c r="A38" s="724" t="s">
        <v>1242</v>
      </c>
      <c r="B38" s="725" t="s">
        <v>1173</v>
      </c>
      <c r="C38" s="725" t="s">
        <v>1015</v>
      </c>
      <c r="D38" s="725" t="s">
        <v>1108</v>
      </c>
      <c r="E38" s="725" t="s">
        <v>1174</v>
      </c>
      <c r="F38" s="728"/>
      <c r="G38" s="728"/>
      <c r="H38" s="741">
        <v>0</v>
      </c>
      <c r="I38" s="728">
        <v>30</v>
      </c>
      <c r="J38" s="728">
        <v>4630.8000000000011</v>
      </c>
      <c r="K38" s="741">
        <v>1</v>
      </c>
      <c r="L38" s="728">
        <v>30</v>
      </c>
      <c r="M38" s="729">
        <v>4630.8000000000011</v>
      </c>
    </row>
    <row r="39" spans="1:13" ht="14.4" customHeight="1" x14ac:dyDescent="0.3">
      <c r="A39" s="724" t="s">
        <v>1242</v>
      </c>
      <c r="B39" s="725" t="s">
        <v>1173</v>
      </c>
      <c r="C39" s="725" t="s">
        <v>1307</v>
      </c>
      <c r="D39" s="725" t="s">
        <v>1108</v>
      </c>
      <c r="E39" s="725" t="s">
        <v>1174</v>
      </c>
      <c r="F39" s="728">
        <v>5</v>
      </c>
      <c r="G39" s="728">
        <v>771.80000000000007</v>
      </c>
      <c r="H39" s="741">
        <v>1</v>
      </c>
      <c r="I39" s="728"/>
      <c r="J39" s="728"/>
      <c r="K39" s="741">
        <v>0</v>
      </c>
      <c r="L39" s="728">
        <v>5</v>
      </c>
      <c r="M39" s="729">
        <v>771.80000000000007</v>
      </c>
    </row>
    <row r="40" spans="1:13" ht="14.4" customHeight="1" x14ac:dyDescent="0.3">
      <c r="A40" s="724" t="s">
        <v>1242</v>
      </c>
      <c r="B40" s="725" t="s">
        <v>1641</v>
      </c>
      <c r="C40" s="725" t="s">
        <v>1290</v>
      </c>
      <c r="D40" s="725" t="s">
        <v>841</v>
      </c>
      <c r="E40" s="725" t="s">
        <v>1291</v>
      </c>
      <c r="F40" s="728"/>
      <c r="G40" s="728"/>
      <c r="H40" s="741">
        <v>0</v>
      </c>
      <c r="I40" s="728">
        <v>2</v>
      </c>
      <c r="J40" s="728">
        <v>96.84</v>
      </c>
      <c r="K40" s="741">
        <v>1</v>
      </c>
      <c r="L40" s="728">
        <v>2</v>
      </c>
      <c r="M40" s="729">
        <v>96.84</v>
      </c>
    </row>
    <row r="41" spans="1:13" ht="14.4" customHeight="1" x14ac:dyDescent="0.3">
      <c r="A41" s="724" t="s">
        <v>1242</v>
      </c>
      <c r="B41" s="725" t="s">
        <v>1642</v>
      </c>
      <c r="C41" s="725" t="s">
        <v>1406</v>
      </c>
      <c r="D41" s="725" t="s">
        <v>1407</v>
      </c>
      <c r="E41" s="725" t="s">
        <v>1408</v>
      </c>
      <c r="F41" s="728"/>
      <c r="G41" s="728"/>
      <c r="H41" s="741">
        <v>0</v>
      </c>
      <c r="I41" s="728">
        <v>4</v>
      </c>
      <c r="J41" s="728">
        <v>565</v>
      </c>
      <c r="K41" s="741">
        <v>1</v>
      </c>
      <c r="L41" s="728">
        <v>4</v>
      </c>
      <c r="M41" s="729">
        <v>565</v>
      </c>
    </row>
    <row r="42" spans="1:13" ht="14.4" customHeight="1" x14ac:dyDescent="0.3">
      <c r="A42" s="724" t="s">
        <v>1243</v>
      </c>
      <c r="B42" s="725" t="s">
        <v>1173</v>
      </c>
      <c r="C42" s="725" t="s">
        <v>1015</v>
      </c>
      <c r="D42" s="725" t="s">
        <v>1108</v>
      </c>
      <c r="E42" s="725" t="s">
        <v>1174</v>
      </c>
      <c r="F42" s="728"/>
      <c r="G42" s="728"/>
      <c r="H42" s="741">
        <v>0</v>
      </c>
      <c r="I42" s="728">
        <v>6</v>
      </c>
      <c r="J42" s="728">
        <v>926.16000000000008</v>
      </c>
      <c r="K42" s="741">
        <v>1</v>
      </c>
      <c r="L42" s="728">
        <v>6</v>
      </c>
      <c r="M42" s="729">
        <v>926.16000000000008</v>
      </c>
    </row>
    <row r="43" spans="1:13" ht="14.4" customHeight="1" x14ac:dyDescent="0.3">
      <c r="A43" s="724" t="s">
        <v>1243</v>
      </c>
      <c r="B43" s="725" t="s">
        <v>1641</v>
      </c>
      <c r="C43" s="725" t="s">
        <v>1313</v>
      </c>
      <c r="D43" s="725" t="s">
        <v>841</v>
      </c>
      <c r="E43" s="725" t="s">
        <v>1314</v>
      </c>
      <c r="F43" s="728"/>
      <c r="G43" s="728"/>
      <c r="H43" s="741">
        <v>0</v>
      </c>
      <c r="I43" s="728">
        <v>2</v>
      </c>
      <c r="J43" s="728">
        <v>48.44</v>
      </c>
      <c r="K43" s="741">
        <v>1</v>
      </c>
      <c r="L43" s="728">
        <v>2</v>
      </c>
      <c r="M43" s="729">
        <v>48.44</v>
      </c>
    </row>
    <row r="44" spans="1:13" ht="14.4" customHeight="1" x14ac:dyDescent="0.3">
      <c r="A44" s="724" t="s">
        <v>1244</v>
      </c>
      <c r="B44" s="725" t="s">
        <v>1173</v>
      </c>
      <c r="C44" s="725" t="s">
        <v>1015</v>
      </c>
      <c r="D44" s="725" t="s">
        <v>1108</v>
      </c>
      <c r="E44" s="725" t="s">
        <v>1174</v>
      </c>
      <c r="F44" s="728"/>
      <c r="G44" s="728"/>
      <c r="H44" s="741">
        <v>0</v>
      </c>
      <c r="I44" s="728">
        <v>9</v>
      </c>
      <c r="J44" s="728">
        <v>1389.2400000000002</v>
      </c>
      <c r="K44" s="741">
        <v>1</v>
      </c>
      <c r="L44" s="728">
        <v>9</v>
      </c>
      <c r="M44" s="729">
        <v>1389.2400000000002</v>
      </c>
    </row>
    <row r="45" spans="1:13" ht="14.4" customHeight="1" x14ac:dyDescent="0.3">
      <c r="A45" s="724" t="s">
        <v>1244</v>
      </c>
      <c r="B45" s="725" t="s">
        <v>1173</v>
      </c>
      <c r="C45" s="725" t="s">
        <v>1307</v>
      </c>
      <c r="D45" s="725" t="s">
        <v>1108</v>
      </c>
      <c r="E45" s="725" t="s">
        <v>1174</v>
      </c>
      <c r="F45" s="728">
        <v>1</v>
      </c>
      <c r="G45" s="728">
        <v>154.36000000000001</v>
      </c>
      <c r="H45" s="741">
        <v>1</v>
      </c>
      <c r="I45" s="728"/>
      <c r="J45" s="728"/>
      <c r="K45" s="741">
        <v>0</v>
      </c>
      <c r="L45" s="728">
        <v>1</v>
      </c>
      <c r="M45" s="729">
        <v>154.36000000000001</v>
      </c>
    </row>
    <row r="46" spans="1:13" ht="14.4" customHeight="1" x14ac:dyDescent="0.3">
      <c r="A46" s="724" t="s">
        <v>1244</v>
      </c>
      <c r="B46" s="725" t="s">
        <v>1184</v>
      </c>
      <c r="C46" s="725" t="s">
        <v>1424</v>
      </c>
      <c r="D46" s="725" t="s">
        <v>1425</v>
      </c>
      <c r="E46" s="725" t="s">
        <v>1426</v>
      </c>
      <c r="F46" s="728">
        <v>6</v>
      </c>
      <c r="G46" s="728">
        <v>816.24</v>
      </c>
      <c r="H46" s="741">
        <v>1</v>
      </c>
      <c r="I46" s="728"/>
      <c r="J46" s="728"/>
      <c r="K46" s="741">
        <v>0</v>
      </c>
      <c r="L46" s="728">
        <v>6</v>
      </c>
      <c r="M46" s="729">
        <v>816.24</v>
      </c>
    </row>
    <row r="47" spans="1:13" ht="14.4" customHeight="1" x14ac:dyDescent="0.3">
      <c r="A47" s="724" t="s">
        <v>1244</v>
      </c>
      <c r="B47" s="725" t="s">
        <v>1641</v>
      </c>
      <c r="C47" s="725" t="s">
        <v>1290</v>
      </c>
      <c r="D47" s="725" t="s">
        <v>841</v>
      </c>
      <c r="E47" s="725" t="s">
        <v>1291</v>
      </c>
      <c r="F47" s="728"/>
      <c r="G47" s="728"/>
      <c r="H47" s="741">
        <v>0</v>
      </c>
      <c r="I47" s="728">
        <v>3</v>
      </c>
      <c r="J47" s="728">
        <v>145.26</v>
      </c>
      <c r="K47" s="741">
        <v>1</v>
      </c>
      <c r="L47" s="728">
        <v>3</v>
      </c>
      <c r="M47" s="729">
        <v>145.26</v>
      </c>
    </row>
    <row r="48" spans="1:13" ht="14.4" customHeight="1" x14ac:dyDescent="0.3">
      <c r="A48" s="724" t="s">
        <v>1244</v>
      </c>
      <c r="B48" s="725" t="s">
        <v>1201</v>
      </c>
      <c r="C48" s="725" t="s">
        <v>1435</v>
      </c>
      <c r="D48" s="725" t="s">
        <v>1436</v>
      </c>
      <c r="E48" s="725" t="s">
        <v>1437</v>
      </c>
      <c r="F48" s="728">
        <v>6</v>
      </c>
      <c r="G48" s="728">
        <v>0</v>
      </c>
      <c r="H48" s="741"/>
      <c r="I48" s="728"/>
      <c r="J48" s="728"/>
      <c r="K48" s="741"/>
      <c r="L48" s="728">
        <v>6</v>
      </c>
      <c r="M48" s="729">
        <v>0</v>
      </c>
    </row>
    <row r="49" spans="1:13" ht="14.4" customHeight="1" x14ac:dyDescent="0.3">
      <c r="A49" s="724" t="s">
        <v>1246</v>
      </c>
      <c r="B49" s="725" t="s">
        <v>1173</v>
      </c>
      <c r="C49" s="725" t="s">
        <v>1015</v>
      </c>
      <c r="D49" s="725" t="s">
        <v>1108</v>
      </c>
      <c r="E49" s="725" t="s">
        <v>1174</v>
      </c>
      <c r="F49" s="728"/>
      <c r="G49" s="728"/>
      <c r="H49" s="741">
        <v>0</v>
      </c>
      <c r="I49" s="728">
        <v>4</v>
      </c>
      <c r="J49" s="728">
        <v>617.44000000000005</v>
      </c>
      <c r="K49" s="741">
        <v>1</v>
      </c>
      <c r="L49" s="728">
        <v>4</v>
      </c>
      <c r="M49" s="729">
        <v>617.44000000000005</v>
      </c>
    </row>
    <row r="50" spans="1:13" ht="14.4" customHeight="1" x14ac:dyDescent="0.3">
      <c r="A50" s="724" t="s">
        <v>1247</v>
      </c>
      <c r="B50" s="725" t="s">
        <v>1173</v>
      </c>
      <c r="C50" s="725" t="s">
        <v>1286</v>
      </c>
      <c r="D50" s="725" t="s">
        <v>1108</v>
      </c>
      <c r="E50" s="725" t="s">
        <v>1287</v>
      </c>
      <c r="F50" s="728">
        <v>2</v>
      </c>
      <c r="G50" s="728">
        <v>0</v>
      </c>
      <c r="H50" s="741"/>
      <c r="I50" s="728"/>
      <c r="J50" s="728"/>
      <c r="K50" s="741"/>
      <c r="L50" s="728">
        <v>2</v>
      </c>
      <c r="M50" s="729">
        <v>0</v>
      </c>
    </row>
    <row r="51" spans="1:13" ht="14.4" customHeight="1" x14ac:dyDescent="0.3">
      <c r="A51" s="724" t="s">
        <v>1248</v>
      </c>
      <c r="B51" s="725" t="s">
        <v>1173</v>
      </c>
      <c r="C51" s="725" t="s">
        <v>1015</v>
      </c>
      <c r="D51" s="725" t="s">
        <v>1108</v>
      </c>
      <c r="E51" s="725" t="s">
        <v>1174</v>
      </c>
      <c r="F51" s="728"/>
      <c r="G51" s="728"/>
      <c r="H51" s="741">
        <v>0</v>
      </c>
      <c r="I51" s="728">
        <v>15</v>
      </c>
      <c r="J51" s="728">
        <v>2315.4000000000005</v>
      </c>
      <c r="K51" s="741">
        <v>1</v>
      </c>
      <c r="L51" s="728">
        <v>15</v>
      </c>
      <c r="M51" s="729">
        <v>2315.4000000000005</v>
      </c>
    </row>
    <row r="52" spans="1:13" ht="14.4" customHeight="1" x14ac:dyDescent="0.3">
      <c r="A52" s="724" t="s">
        <v>1248</v>
      </c>
      <c r="B52" s="725" t="s">
        <v>1641</v>
      </c>
      <c r="C52" s="725" t="s">
        <v>1313</v>
      </c>
      <c r="D52" s="725" t="s">
        <v>841</v>
      </c>
      <c r="E52" s="725" t="s">
        <v>1314</v>
      </c>
      <c r="F52" s="728"/>
      <c r="G52" s="728"/>
      <c r="H52" s="741">
        <v>0</v>
      </c>
      <c r="I52" s="728">
        <v>3</v>
      </c>
      <c r="J52" s="728">
        <v>72.66</v>
      </c>
      <c r="K52" s="741">
        <v>1</v>
      </c>
      <c r="L52" s="728">
        <v>3</v>
      </c>
      <c r="M52" s="729">
        <v>72.66</v>
      </c>
    </row>
    <row r="53" spans="1:13" ht="14.4" customHeight="1" x14ac:dyDescent="0.3">
      <c r="A53" s="724" t="s">
        <v>1249</v>
      </c>
      <c r="B53" s="725" t="s">
        <v>1173</v>
      </c>
      <c r="C53" s="725" t="s">
        <v>1015</v>
      </c>
      <c r="D53" s="725" t="s">
        <v>1108</v>
      </c>
      <c r="E53" s="725" t="s">
        <v>1174</v>
      </c>
      <c r="F53" s="728"/>
      <c r="G53" s="728"/>
      <c r="H53" s="741">
        <v>0</v>
      </c>
      <c r="I53" s="728">
        <v>10</v>
      </c>
      <c r="J53" s="728">
        <v>1543.6000000000001</v>
      </c>
      <c r="K53" s="741">
        <v>1</v>
      </c>
      <c r="L53" s="728">
        <v>10</v>
      </c>
      <c r="M53" s="729">
        <v>1543.6000000000001</v>
      </c>
    </row>
    <row r="54" spans="1:13" ht="14.4" customHeight="1" x14ac:dyDescent="0.3">
      <c r="A54" s="724" t="s">
        <v>1250</v>
      </c>
      <c r="B54" s="725" t="s">
        <v>1173</v>
      </c>
      <c r="C54" s="725" t="s">
        <v>1015</v>
      </c>
      <c r="D54" s="725" t="s">
        <v>1108</v>
      </c>
      <c r="E54" s="725" t="s">
        <v>1174</v>
      </c>
      <c r="F54" s="728"/>
      <c r="G54" s="728"/>
      <c r="H54" s="741">
        <v>0</v>
      </c>
      <c r="I54" s="728">
        <v>123</v>
      </c>
      <c r="J54" s="728">
        <v>18986.280000000006</v>
      </c>
      <c r="K54" s="741">
        <v>1</v>
      </c>
      <c r="L54" s="728">
        <v>123</v>
      </c>
      <c r="M54" s="729">
        <v>18986.280000000006</v>
      </c>
    </row>
    <row r="55" spans="1:13" ht="14.4" customHeight="1" x14ac:dyDescent="0.3">
      <c r="A55" s="724" t="s">
        <v>1250</v>
      </c>
      <c r="B55" s="725" t="s">
        <v>1173</v>
      </c>
      <c r="C55" s="725" t="s">
        <v>1445</v>
      </c>
      <c r="D55" s="725" t="s">
        <v>1446</v>
      </c>
      <c r="E55" s="725" t="s">
        <v>1447</v>
      </c>
      <c r="F55" s="728"/>
      <c r="G55" s="728"/>
      <c r="H55" s="741">
        <v>0</v>
      </c>
      <c r="I55" s="728">
        <v>2</v>
      </c>
      <c r="J55" s="728">
        <v>222.44</v>
      </c>
      <c r="K55" s="741">
        <v>1</v>
      </c>
      <c r="L55" s="728">
        <v>2</v>
      </c>
      <c r="M55" s="729">
        <v>222.44</v>
      </c>
    </row>
    <row r="56" spans="1:13" ht="14.4" customHeight="1" x14ac:dyDescent="0.3">
      <c r="A56" s="724" t="s">
        <v>1250</v>
      </c>
      <c r="B56" s="725" t="s">
        <v>1645</v>
      </c>
      <c r="C56" s="725" t="s">
        <v>1449</v>
      </c>
      <c r="D56" s="725" t="s">
        <v>1450</v>
      </c>
      <c r="E56" s="725" t="s">
        <v>1451</v>
      </c>
      <c r="F56" s="728"/>
      <c r="G56" s="728"/>
      <c r="H56" s="741">
        <v>0</v>
      </c>
      <c r="I56" s="728">
        <v>1</v>
      </c>
      <c r="J56" s="728">
        <v>141.09</v>
      </c>
      <c r="K56" s="741">
        <v>1</v>
      </c>
      <c r="L56" s="728">
        <v>1</v>
      </c>
      <c r="M56" s="729">
        <v>141.09</v>
      </c>
    </row>
    <row r="57" spans="1:13" ht="14.4" customHeight="1" x14ac:dyDescent="0.3">
      <c r="A57" s="724" t="s">
        <v>1250</v>
      </c>
      <c r="B57" s="725" t="s">
        <v>1641</v>
      </c>
      <c r="C57" s="725" t="s">
        <v>1313</v>
      </c>
      <c r="D57" s="725" t="s">
        <v>841</v>
      </c>
      <c r="E57" s="725" t="s">
        <v>1314</v>
      </c>
      <c r="F57" s="728"/>
      <c r="G57" s="728"/>
      <c r="H57" s="741">
        <v>0</v>
      </c>
      <c r="I57" s="728">
        <v>25</v>
      </c>
      <c r="J57" s="728">
        <v>605.5</v>
      </c>
      <c r="K57" s="741">
        <v>1</v>
      </c>
      <c r="L57" s="728">
        <v>25</v>
      </c>
      <c r="M57" s="729">
        <v>605.5</v>
      </c>
    </row>
    <row r="58" spans="1:13" ht="14.4" customHeight="1" x14ac:dyDescent="0.3">
      <c r="A58" s="724" t="s">
        <v>1250</v>
      </c>
      <c r="B58" s="725" t="s">
        <v>1641</v>
      </c>
      <c r="C58" s="725" t="s">
        <v>1467</v>
      </c>
      <c r="D58" s="725" t="s">
        <v>841</v>
      </c>
      <c r="E58" s="725" t="s">
        <v>1468</v>
      </c>
      <c r="F58" s="728">
        <v>1</v>
      </c>
      <c r="G58" s="728">
        <v>0</v>
      </c>
      <c r="H58" s="741"/>
      <c r="I58" s="728"/>
      <c r="J58" s="728"/>
      <c r="K58" s="741"/>
      <c r="L58" s="728">
        <v>1</v>
      </c>
      <c r="M58" s="729">
        <v>0</v>
      </c>
    </row>
    <row r="59" spans="1:13" ht="14.4" customHeight="1" x14ac:dyDescent="0.3">
      <c r="A59" s="724" t="s">
        <v>1250</v>
      </c>
      <c r="B59" s="725" t="s">
        <v>1641</v>
      </c>
      <c r="C59" s="725" t="s">
        <v>1469</v>
      </c>
      <c r="D59" s="725" t="s">
        <v>841</v>
      </c>
      <c r="E59" s="725" t="s">
        <v>1314</v>
      </c>
      <c r="F59" s="728">
        <v>4</v>
      </c>
      <c r="G59" s="728">
        <v>96.88</v>
      </c>
      <c r="H59" s="741">
        <v>1</v>
      </c>
      <c r="I59" s="728"/>
      <c r="J59" s="728"/>
      <c r="K59" s="741">
        <v>0</v>
      </c>
      <c r="L59" s="728">
        <v>4</v>
      </c>
      <c r="M59" s="729">
        <v>96.88</v>
      </c>
    </row>
    <row r="60" spans="1:13" ht="14.4" customHeight="1" x14ac:dyDescent="0.3">
      <c r="A60" s="724" t="s">
        <v>1250</v>
      </c>
      <c r="B60" s="725" t="s">
        <v>1191</v>
      </c>
      <c r="C60" s="725" t="s">
        <v>910</v>
      </c>
      <c r="D60" s="725" t="s">
        <v>1192</v>
      </c>
      <c r="E60" s="725" t="s">
        <v>1193</v>
      </c>
      <c r="F60" s="728"/>
      <c r="G60" s="728"/>
      <c r="H60" s="741"/>
      <c r="I60" s="728">
        <v>2</v>
      </c>
      <c r="J60" s="728">
        <v>0</v>
      </c>
      <c r="K60" s="741"/>
      <c r="L60" s="728">
        <v>2</v>
      </c>
      <c r="M60" s="729">
        <v>0</v>
      </c>
    </row>
    <row r="61" spans="1:13" ht="14.4" customHeight="1" x14ac:dyDescent="0.3">
      <c r="A61" s="724" t="s">
        <v>1250</v>
      </c>
      <c r="B61" s="725" t="s">
        <v>1646</v>
      </c>
      <c r="C61" s="725" t="s">
        <v>1454</v>
      </c>
      <c r="D61" s="725" t="s">
        <v>1455</v>
      </c>
      <c r="E61" s="725" t="s">
        <v>1456</v>
      </c>
      <c r="F61" s="728">
        <v>1</v>
      </c>
      <c r="G61" s="728">
        <v>115.26</v>
      </c>
      <c r="H61" s="741">
        <v>1</v>
      </c>
      <c r="I61" s="728"/>
      <c r="J61" s="728"/>
      <c r="K61" s="741">
        <v>0</v>
      </c>
      <c r="L61" s="728">
        <v>1</v>
      </c>
      <c r="M61" s="729">
        <v>115.26</v>
      </c>
    </row>
    <row r="62" spans="1:13" ht="14.4" customHeight="1" x14ac:dyDescent="0.3">
      <c r="A62" s="724" t="s">
        <v>1251</v>
      </c>
      <c r="B62" s="725" t="s">
        <v>1173</v>
      </c>
      <c r="C62" s="725" t="s">
        <v>1015</v>
      </c>
      <c r="D62" s="725" t="s">
        <v>1108</v>
      </c>
      <c r="E62" s="725" t="s">
        <v>1174</v>
      </c>
      <c r="F62" s="728"/>
      <c r="G62" s="728"/>
      <c r="H62" s="741">
        <v>0</v>
      </c>
      <c r="I62" s="728">
        <v>45</v>
      </c>
      <c r="J62" s="728">
        <v>6946.2</v>
      </c>
      <c r="K62" s="741">
        <v>1</v>
      </c>
      <c r="L62" s="728">
        <v>45</v>
      </c>
      <c r="M62" s="729">
        <v>6946.2</v>
      </c>
    </row>
    <row r="63" spans="1:13" ht="14.4" customHeight="1" x14ac:dyDescent="0.3">
      <c r="A63" s="724" t="s">
        <v>1251</v>
      </c>
      <c r="B63" s="725" t="s">
        <v>1641</v>
      </c>
      <c r="C63" s="725" t="s">
        <v>1313</v>
      </c>
      <c r="D63" s="725" t="s">
        <v>841</v>
      </c>
      <c r="E63" s="725" t="s">
        <v>1314</v>
      </c>
      <c r="F63" s="728"/>
      <c r="G63" s="728"/>
      <c r="H63" s="741">
        <v>0</v>
      </c>
      <c r="I63" s="728">
        <v>4</v>
      </c>
      <c r="J63" s="728">
        <v>96.88</v>
      </c>
      <c r="K63" s="741">
        <v>1</v>
      </c>
      <c r="L63" s="728">
        <v>4</v>
      </c>
      <c r="M63" s="729">
        <v>96.88</v>
      </c>
    </row>
    <row r="64" spans="1:13" ht="14.4" customHeight="1" x14ac:dyDescent="0.3">
      <c r="A64" s="724" t="s">
        <v>1252</v>
      </c>
      <c r="B64" s="725" t="s">
        <v>1173</v>
      </c>
      <c r="C64" s="725" t="s">
        <v>1015</v>
      </c>
      <c r="D64" s="725" t="s">
        <v>1108</v>
      </c>
      <c r="E64" s="725" t="s">
        <v>1174</v>
      </c>
      <c r="F64" s="728"/>
      <c r="G64" s="728"/>
      <c r="H64" s="741">
        <v>0</v>
      </c>
      <c r="I64" s="728">
        <v>23</v>
      </c>
      <c r="J64" s="728">
        <v>3550.2800000000007</v>
      </c>
      <c r="K64" s="741">
        <v>1</v>
      </c>
      <c r="L64" s="728">
        <v>23</v>
      </c>
      <c r="M64" s="729">
        <v>3550.2800000000007</v>
      </c>
    </row>
    <row r="65" spans="1:13" ht="14.4" customHeight="1" x14ac:dyDescent="0.3">
      <c r="A65" s="724" t="s">
        <v>1252</v>
      </c>
      <c r="B65" s="725" t="s">
        <v>1173</v>
      </c>
      <c r="C65" s="725" t="s">
        <v>1445</v>
      </c>
      <c r="D65" s="725" t="s">
        <v>1446</v>
      </c>
      <c r="E65" s="725" t="s">
        <v>1447</v>
      </c>
      <c r="F65" s="728"/>
      <c r="G65" s="728"/>
      <c r="H65" s="741">
        <v>0</v>
      </c>
      <c r="I65" s="728">
        <v>1</v>
      </c>
      <c r="J65" s="728">
        <v>111.22</v>
      </c>
      <c r="K65" s="741">
        <v>1</v>
      </c>
      <c r="L65" s="728">
        <v>1</v>
      </c>
      <c r="M65" s="729">
        <v>111.22</v>
      </c>
    </row>
    <row r="66" spans="1:13" ht="14.4" customHeight="1" x14ac:dyDescent="0.3">
      <c r="A66" s="724" t="s">
        <v>1252</v>
      </c>
      <c r="B66" s="725" t="s">
        <v>1641</v>
      </c>
      <c r="C66" s="725" t="s">
        <v>1313</v>
      </c>
      <c r="D66" s="725" t="s">
        <v>841</v>
      </c>
      <c r="E66" s="725" t="s">
        <v>1314</v>
      </c>
      <c r="F66" s="728"/>
      <c r="G66" s="728"/>
      <c r="H66" s="741">
        <v>0</v>
      </c>
      <c r="I66" s="728">
        <v>2</v>
      </c>
      <c r="J66" s="728">
        <v>48.44</v>
      </c>
      <c r="K66" s="741">
        <v>1</v>
      </c>
      <c r="L66" s="728">
        <v>2</v>
      </c>
      <c r="M66" s="729">
        <v>48.44</v>
      </c>
    </row>
    <row r="67" spans="1:13" ht="14.4" customHeight="1" x14ac:dyDescent="0.3">
      <c r="A67" s="724" t="s">
        <v>1254</v>
      </c>
      <c r="B67" s="725" t="s">
        <v>1173</v>
      </c>
      <c r="C67" s="725" t="s">
        <v>1015</v>
      </c>
      <c r="D67" s="725" t="s">
        <v>1108</v>
      </c>
      <c r="E67" s="725" t="s">
        <v>1174</v>
      </c>
      <c r="F67" s="728"/>
      <c r="G67" s="728"/>
      <c r="H67" s="741">
        <v>0</v>
      </c>
      <c r="I67" s="728">
        <v>6</v>
      </c>
      <c r="J67" s="728">
        <v>926.16000000000008</v>
      </c>
      <c r="K67" s="741">
        <v>1</v>
      </c>
      <c r="L67" s="728">
        <v>6</v>
      </c>
      <c r="M67" s="729">
        <v>926.16000000000008</v>
      </c>
    </row>
    <row r="68" spans="1:13" ht="14.4" customHeight="1" x14ac:dyDescent="0.3">
      <c r="A68" s="724" t="s">
        <v>1254</v>
      </c>
      <c r="B68" s="725" t="s">
        <v>1173</v>
      </c>
      <c r="C68" s="725" t="s">
        <v>1610</v>
      </c>
      <c r="D68" s="725" t="s">
        <v>1611</v>
      </c>
      <c r="E68" s="725" t="s">
        <v>1643</v>
      </c>
      <c r="F68" s="728"/>
      <c r="G68" s="728"/>
      <c r="H68" s="741">
        <v>0</v>
      </c>
      <c r="I68" s="728">
        <v>1</v>
      </c>
      <c r="J68" s="728">
        <v>75.73</v>
      </c>
      <c r="K68" s="741">
        <v>1</v>
      </c>
      <c r="L68" s="728">
        <v>1</v>
      </c>
      <c r="M68" s="729">
        <v>75.73</v>
      </c>
    </row>
    <row r="69" spans="1:13" ht="14.4" customHeight="1" x14ac:dyDescent="0.3">
      <c r="A69" s="724" t="s">
        <v>1254</v>
      </c>
      <c r="B69" s="725" t="s">
        <v>1173</v>
      </c>
      <c r="C69" s="725" t="s">
        <v>1593</v>
      </c>
      <c r="D69" s="725" t="s">
        <v>1108</v>
      </c>
      <c r="E69" s="725" t="s">
        <v>1174</v>
      </c>
      <c r="F69" s="728">
        <v>1</v>
      </c>
      <c r="G69" s="728">
        <v>154.36000000000001</v>
      </c>
      <c r="H69" s="741">
        <v>1</v>
      </c>
      <c r="I69" s="728"/>
      <c r="J69" s="728"/>
      <c r="K69" s="741">
        <v>0</v>
      </c>
      <c r="L69" s="728">
        <v>1</v>
      </c>
      <c r="M69" s="729">
        <v>154.36000000000001</v>
      </c>
    </row>
    <row r="70" spans="1:13" ht="14.4" customHeight="1" x14ac:dyDescent="0.3">
      <c r="A70" s="724" t="s">
        <v>1255</v>
      </c>
      <c r="B70" s="725" t="s">
        <v>1173</v>
      </c>
      <c r="C70" s="725" t="s">
        <v>1015</v>
      </c>
      <c r="D70" s="725" t="s">
        <v>1108</v>
      </c>
      <c r="E70" s="725" t="s">
        <v>1174</v>
      </c>
      <c r="F70" s="728"/>
      <c r="G70" s="728"/>
      <c r="H70" s="741">
        <v>0</v>
      </c>
      <c r="I70" s="728">
        <v>28</v>
      </c>
      <c r="J70" s="728">
        <v>4322.0800000000008</v>
      </c>
      <c r="K70" s="741">
        <v>1</v>
      </c>
      <c r="L70" s="728">
        <v>28</v>
      </c>
      <c r="M70" s="729">
        <v>4322.0800000000008</v>
      </c>
    </row>
    <row r="71" spans="1:13" ht="14.4" customHeight="1" x14ac:dyDescent="0.3">
      <c r="A71" s="724" t="s">
        <v>1255</v>
      </c>
      <c r="B71" s="725" t="s">
        <v>1173</v>
      </c>
      <c r="C71" s="725" t="s">
        <v>1107</v>
      </c>
      <c r="D71" s="725" t="s">
        <v>1108</v>
      </c>
      <c r="E71" s="725" t="s">
        <v>1212</v>
      </c>
      <c r="F71" s="728"/>
      <c r="G71" s="728"/>
      <c r="H71" s="741">
        <v>0</v>
      </c>
      <c r="I71" s="728">
        <v>2</v>
      </c>
      <c r="J71" s="728">
        <v>450.12</v>
      </c>
      <c r="K71" s="741">
        <v>1</v>
      </c>
      <c r="L71" s="728">
        <v>2</v>
      </c>
      <c r="M71" s="729">
        <v>450.12</v>
      </c>
    </row>
    <row r="72" spans="1:13" ht="14.4" customHeight="1" x14ac:dyDescent="0.3">
      <c r="A72" s="724" t="s">
        <v>1255</v>
      </c>
      <c r="B72" s="725" t="s">
        <v>1641</v>
      </c>
      <c r="C72" s="725" t="s">
        <v>1313</v>
      </c>
      <c r="D72" s="725" t="s">
        <v>841</v>
      </c>
      <c r="E72" s="725" t="s">
        <v>1314</v>
      </c>
      <c r="F72" s="728"/>
      <c r="G72" s="728"/>
      <c r="H72" s="741">
        <v>0</v>
      </c>
      <c r="I72" s="728">
        <v>8</v>
      </c>
      <c r="J72" s="728">
        <v>193.76</v>
      </c>
      <c r="K72" s="741">
        <v>1</v>
      </c>
      <c r="L72" s="728">
        <v>8</v>
      </c>
      <c r="M72" s="729">
        <v>193.76</v>
      </c>
    </row>
    <row r="73" spans="1:13" ht="14.4" customHeight="1" x14ac:dyDescent="0.3">
      <c r="A73" s="724" t="s">
        <v>1255</v>
      </c>
      <c r="B73" s="725" t="s">
        <v>1641</v>
      </c>
      <c r="C73" s="725" t="s">
        <v>1290</v>
      </c>
      <c r="D73" s="725" t="s">
        <v>841</v>
      </c>
      <c r="E73" s="725" t="s">
        <v>1291</v>
      </c>
      <c r="F73" s="728"/>
      <c r="G73" s="728"/>
      <c r="H73" s="741">
        <v>0</v>
      </c>
      <c r="I73" s="728">
        <v>2</v>
      </c>
      <c r="J73" s="728">
        <v>96.84</v>
      </c>
      <c r="K73" s="741">
        <v>1</v>
      </c>
      <c r="L73" s="728">
        <v>2</v>
      </c>
      <c r="M73" s="729">
        <v>96.84</v>
      </c>
    </row>
    <row r="74" spans="1:13" ht="14.4" customHeight="1" x14ac:dyDescent="0.3">
      <c r="A74" s="724" t="s">
        <v>1256</v>
      </c>
      <c r="B74" s="725" t="s">
        <v>1647</v>
      </c>
      <c r="C74" s="725" t="s">
        <v>1507</v>
      </c>
      <c r="D74" s="725" t="s">
        <v>1508</v>
      </c>
      <c r="E74" s="725" t="s">
        <v>1509</v>
      </c>
      <c r="F74" s="728"/>
      <c r="G74" s="728"/>
      <c r="H74" s="741">
        <v>0</v>
      </c>
      <c r="I74" s="728">
        <v>2</v>
      </c>
      <c r="J74" s="728">
        <v>369.48</v>
      </c>
      <c r="K74" s="741">
        <v>1</v>
      </c>
      <c r="L74" s="728">
        <v>2</v>
      </c>
      <c r="M74" s="729">
        <v>369.48</v>
      </c>
    </row>
    <row r="75" spans="1:13" ht="14.4" customHeight="1" x14ac:dyDescent="0.3">
      <c r="A75" s="724" t="s">
        <v>1256</v>
      </c>
      <c r="B75" s="725" t="s">
        <v>1157</v>
      </c>
      <c r="C75" s="725" t="s">
        <v>1281</v>
      </c>
      <c r="D75" s="725" t="s">
        <v>941</v>
      </c>
      <c r="E75" s="725" t="s">
        <v>1160</v>
      </c>
      <c r="F75" s="728"/>
      <c r="G75" s="728"/>
      <c r="H75" s="741">
        <v>0</v>
      </c>
      <c r="I75" s="728">
        <v>4</v>
      </c>
      <c r="J75" s="728">
        <v>2945.32</v>
      </c>
      <c r="K75" s="741">
        <v>1</v>
      </c>
      <c r="L75" s="728">
        <v>4</v>
      </c>
      <c r="M75" s="729">
        <v>2945.32</v>
      </c>
    </row>
    <row r="76" spans="1:13" ht="14.4" customHeight="1" x14ac:dyDescent="0.3">
      <c r="A76" s="724" t="s">
        <v>1256</v>
      </c>
      <c r="B76" s="725" t="s">
        <v>1648</v>
      </c>
      <c r="C76" s="725" t="s">
        <v>1503</v>
      </c>
      <c r="D76" s="725" t="s">
        <v>1504</v>
      </c>
      <c r="E76" s="725" t="s">
        <v>1505</v>
      </c>
      <c r="F76" s="728"/>
      <c r="G76" s="728"/>
      <c r="H76" s="741">
        <v>0</v>
      </c>
      <c r="I76" s="728">
        <v>4</v>
      </c>
      <c r="J76" s="728">
        <v>193.08</v>
      </c>
      <c r="K76" s="741">
        <v>1</v>
      </c>
      <c r="L76" s="728">
        <v>4</v>
      </c>
      <c r="M76" s="729">
        <v>193.08</v>
      </c>
    </row>
    <row r="77" spans="1:13" ht="14.4" customHeight="1" x14ac:dyDescent="0.3">
      <c r="A77" s="724" t="s">
        <v>1256</v>
      </c>
      <c r="B77" s="725" t="s">
        <v>1173</v>
      </c>
      <c r="C77" s="725" t="s">
        <v>1015</v>
      </c>
      <c r="D77" s="725" t="s">
        <v>1108</v>
      </c>
      <c r="E77" s="725" t="s">
        <v>1174</v>
      </c>
      <c r="F77" s="728"/>
      <c r="G77" s="728"/>
      <c r="H77" s="741">
        <v>0</v>
      </c>
      <c r="I77" s="728">
        <v>40</v>
      </c>
      <c r="J77" s="728">
        <v>6174.4000000000005</v>
      </c>
      <c r="K77" s="741">
        <v>1</v>
      </c>
      <c r="L77" s="728">
        <v>40</v>
      </c>
      <c r="M77" s="729">
        <v>6174.4000000000005</v>
      </c>
    </row>
    <row r="78" spans="1:13" ht="14.4" customHeight="1" x14ac:dyDescent="0.3">
      <c r="A78" s="724" t="s">
        <v>1256</v>
      </c>
      <c r="B78" s="725" t="s">
        <v>1649</v>
      </c>
      <c r="C78" s="725" t="s">
        <v>1485</v>
      </c>
      <c r="D78" s="725" t="s">
        <v>1486</v>
      </c>
      <c r="E78" s="725" t="s">
        <v>1487</v>
      </c>
      <c r="F78" s="728"/>
      <c r="G78" s="728"/>
      <c r="H78" s="741">
        <v>0</v>
      </c>
      <c r="I78" s="728">
        <v>1</v>
      </c>
      <c r="J78" s="728">
        <v>42.57</v>
      </c>
      <c r="K78" s="741">
        <v>1</v>
      </c>
      <c r="L78" s="728">
        <v>1</v>
      </c>
      <c r="M78" s="729">
        <v>42.57</v>
      </c>
    </row>
    <row r="79" spans="1:13" ht="14.4" customHeight="1" x14ac:dyDescent="0.3">
      <c r="A79" s="724" t="s">
        <v>1257</v>
      </c>
      <c r="B79" s="725" t="s">
        <v>1157</v>
      </c>
      <c r="C79" s="725" t="s">
        <v>1324</v>
      </c>
      <c r="D79" s="725" t="s">
        <v>941</v>
      </c>
      <c r="E79" s="725" t="s">
        <v>1161</v>
      </c>
      <c r="F79" s="728"/>
      <c r="G79" s="728"/>
      <c r="H79" s="741">
        <v>0</v>
      </c>
      <c r="I79" s="728">
        <v>1</v>
      </c>
      <c r="J79" s="728">
        <v>490.89</v>
      </c>
      <c r="K79" s="741">
        <v>1</v>
      </c>
      <c r="L79" s="728">
        <v>1</v>
      </c>
      <c r="M79" s="729">
        <v>490.89</v>
      </c>
    </row>
    <row r="80" spans="1:13" ht="14.4" customHeight="1" x14ac:dyDescent="0.3">
      <c r="A80" s="724" t="s">
        <v>1257</v>
      </c>
      <c r="B80" s="725" t="s">
        <v>1157</v>
      </c>
      <c r="C80" s="725" t="s">
        <v>1325</v>
      </c>
      <c r="D80" s="725" t="s">
        <v>938</v>
      </c>
      <c r="E80" s="725" t="s">
        <v>1326</v>
      </c>
      <c r="F80" s="728"/>
      <c r="G80" s="728"/>
      <c r="H80" s="741">
        <v>0</v>
      </c>
      <c r="I80" s="728">
        <v>2</v>
      </c>
      <c r="J80" s="728">
        <v>739</v>
      </c>
      <c r="K80" s="741">
        <v>1</v>
      </c>
      <c r="L80" s="728">
        <v>2</v>
      </c>
      <c r="M80" s="729">
        <v>739</v>
      </c>
    </row>
    <row r="81" spans="1:13" ht="14.4" customHeight="1" x14ac:dyDescent="0.3">
      <c r="A81" s="724" t="s">
        <v>1257</v>
      </c>
      <c r="B81" s="725" t="s">
        <v>1173</v>
      </c>
      <c r="C81" s="725" t="s">
        <v>1015</v>
      </c>
      <c r="D81" s="725" t="s">
        <v>1108</v>
      </c>
      <c r="E81" s="725" t="s">
        <v>1174</v>
      </c>
      <c r="F81" s="728"/>
      <c r="G81" s="728"/>
      <c r="H81" s="741">
        <v>0</v>
      </c>
      <c r="I81" s="728">
        <v>93</v>
      </c>
      <c r="J81" s="728">
        <v>14355.479999999998</v>
      </c>
      <c r="K81" s="741">
        <v>1</v>
      </c>
      <c r="L81" s="728">
        <v>93</v>
      </c>
      <c r="M81" s="729">
        <v>14355.479999999998</v>
      </c>
    </row>
    <row r="82" spans="1:13" ht="14.4" customHeight="1" x14ac:dyDescent="0.3">
      <c r="A82" s="724" t="s">
        <v>1257</v>
      </c>
      <c r="B82" s="725" t="s">
        <v>1173</v>
      </c>
      <c r="C82" s="725" t="s">
        <v>1111</v>
      </c>
      <c r="D82" s="725" t="s">
        <v>1210</v>
      </c>
      <c r="E82" s="725" t="s">
        <v>1211</v>
      </c>
      <c r="F82" s="728"/>
      <c r="G82" s="728"/>
      <c r="H82" s="741">
        <v>0</v>
      </c>
      <c r="I82" s="728">
        <v>2</v>
      </c>
      <c r="J82" s="728">
        <v>299.04000000000002</v>
      </c>
      <c r="K82" s="741">
        <v>1</v>
      </c>
      <c r="L82" s="728">
        <v>2</v>
      </c>
      <c r="M82" s="729">
        <v>299.04000000000002</v>
      </c>
    </row>
    <row r="83" spans="1:13" ht="14.4" customHeight="1" x14ac:dyDescent="0.3">
      <c r="A83" s="724" t="s">
        <v>1257</v>
      </c>
      <c r="B83" s="725" t="s">
        <v>1184</v>
      </c>
      <c r="C83" s="725" t="s">
        <v>1587</v>
      </c>
      <c r="D83" s="725" t="s">
        <v>1588</v>
      </c>
      <c r="E83" s="725" t="s">
        <v>1589</v>
      </c>
      <c r="F83" s="728"/>
      <c r="G83" s="728"/>
      <c r="H83" s="741">
        <v>0</v>
      </c>
      <c r="I83" s="728">
        <v>1</v>
      </c>
      <c r="J83" s="728">
        <v>846.47</v>
      </c>
      <c r="K83" s="741">
        <v>1</v>
      </c>
      <c r="L83" s="728">
        <v>1</v>
      </c>
      <c r="M83" s="729">
        <v>846.47</v>
      </c>
    </row>
    <row r="84" spans="1:13" ht="14.4" customHeight="1" x14ac:dyDescent="0.3">
      <c r="A84" s="724" t="s">
        <v>1257</v>
      </c>
      <c r="B84" s="725" t="s">
        <v>1641</v>
      </c>
      <c r="C84" s="725" t="s">
        <v>1290</v>
      </c>
      <c r="D84" s="725" t="s">
        <v>841</v>
      </c>
      <c r="E84" s="725" t="s">
        <v>1291</v>
      </c>
      <c r="F84" s="728"/>
      <c r="G84" s="728"/>
      <c r="H84" s="741">
        <v>0</v>
      </c>
      <c r="I84" s="728">
        <v>6</v>
      </c>
      <c r="J84" s="728">
        <v>290.52</v>
      </c>
      <c r="K84" s="741">
        <v>1</v>
      </c>
      <c r="L84" s="728">
        <v>6</v>
      </c>
      <c r="M84" s="729">
        <v>290.52</v>
      </c>
    </row>
    <row r="85" spans="1:13" ht="14.4" customHeight="1" x14ac:dyDescent="0.3">
      <c r="A85" s="724" t="s">
        <v>1257</v>
      </c>
      <c r="B85" s="725" t="s">
        <v>1191</v>
      </c>
      <c r="C85" s="725" t="s">
        <v>910</v>
      </c>
      <c r="D85" s="725" t="s">
        <v>1192</v>
      </c>
      <c r="E85" s="725" t="s">
        <v>1193</v>
      </c>
      <c r="F85" s="728"/>
      <c r="G85" s="728"/>
      <c r="H85" s="741"/>
      <c r="I85" s="728">
        <v>4</v>
      </c>
      <c r="J85" s="728">
        <v>0</v>
      </c>
      <c r="K85" s="741"/>
      <c r="L85" s="728">
        <v>4</v>
      </c>
      <c r="M85" s="729">
        <v>0</v>
      </c>
    </row>
    <row r="86" spans="1:13" ht="14.4" customHeight="1" x14ac:dyDescent="0.3">
      <c r="A86" s="724" t="s">
        <v>1258</v>
      </c>
      <c r="B86" s="725" t="s">
        <v>1173</v>
      </c>
      <c r="C86" s="725" t="s">
        <v>1286</v>
      </c>
      <c r="D86" s="725" t="s">
        <v>1108</v>
      </c>
      <c r="E86" s="725" t="s">
        <v>1287</v>
      </c>
      <c r="F86" s="728">
        <v>3</v>
      </c>
      <c r="G86" s="728">
        <v>0</v>
      </c>
      <c r="H86" s="741"/>
      <c r="I86" s="728"/>
      <c r="J86" s="728"/>
      <c r="K86" s="741"/>
      <c r="L86" s="728">
        <v>3</v>
      </c>
      <c r="M86" s="729">
        <v>0</v>
      </c>
    </row>
    <row r="87" spans="1:13" ht="14.4" customHeight="1" x14ac:dyDescent="0.3">
      <c r="A87" s="724" t="s">
        <v>1258</v>
      </c>
      <c r="B87" s="725" t="s">
        <v>1173</v>
      </c>
      <c r="C87" s="725" t="s">
        <v>1015</v>
      </c>
      <c r="D87" s="725" t="s">
        <v>1108</v>
      </c>
      <c r="E87" s="725" t="s">
        <v>1174</v>
      </c>
      <c r="F87" s="728"/>
      <c r="G87" s="728"/>
      <c r="H87" s="741">
        <v>0</v>
      </c>
      <c r="I87" s="728">
        <v>3</v>
      </c>
      <c r="J87" s="728">
        <v>463.08000000000004</v>
      </c>
      <c r="K87" s="741">
        <v>1</v>
      </c>
      <c r="L87" s="728">
        <v>3</v>
      </c>
      <c r="M87" s="729">
        <v>463.08000000000004</v>
      </c>
    </row>
    <row r="88" spans="1:13" ht="14.4" customHeight="1" x14ac:dyDescent="0.3">
      <c r="A88" s="724" t="s">
        <v>1259</v>
      </c>
      <c r="B88" s="725" t="s">
        <v>1173</v>
      </c>
      <c r="C88" s="725" t="s">
        <v>1015</v>
      </c>
      <c r="D88" s="725" t="s">
        <v>1108</v>
      </c>
      <c r="E88" s="725" t="s">
        <v>1174</v>
      </c>
      <c r="F88" s="728"/>
      <c r="G88" s="728"/>
      <c r="H88" s="741">
        <v>0</v>
      </c>
      <c r="I88" s="728">
        <v>12</v>
      </c>
      <c r="J88" s="728">
        <v>1852.3200000000002</v>
      </c>
      <c r="K88" s="741">
        <v>1</v>
      </c>
      <c r="L88" s="728">
        <v>12</v>
      </c>
      <c r="M88" s="729">
        <v>1852.3200000000002</v>
      </c>
    </row>
    <row r="89" spans="1:13" ht="14.4" customHeight="1" x14ac:dyDescent="0.3">
      <c r="A89" s="724" t="s">
        <v>1259</v>
      </c>
      <c r="B89" s="725" t="s">
        <v>1173</v>
      </c>
      <c r="C89" s="725" t="s">
        <v>1107</v>
      </c>
      <c r="D89" s="725" t="s">
        <v>1108</v>
      </c>
      <c r="E89" s="725" t="s">
        <v>1212</v>
      </c>
      <c r="F89" s="728"/>
      <c r="G89" s="728"/>
      <c r="H89" s="741">
        <v>0</v>
      </c>
      <c r="I89" s="728">
        <v>2</v>
      </c>
      <c r="J89" s="728">
        <v>450.12</v>
      </c>
      <c r="K89" s="741">
        <v>1</v>
      </c>
      <c r="L89" s="728">
        <v>2</v>
      </c>
      <c r="M89" s="729">
        <v>450.12</v>
      </c>
    </row>
    <row r="90" spans="1:13" ht="14.4" customHeight="1" x14ac:dyDescent="0.3">
      <c r="A90" s="724" t="s">
        <v>1259</v>
      </c>
      <c r="B90" s="725" t="s">
        <v>1645</v>
      </c>
      <c r="C90" s="725" t="s">
        <v>1513</v>
      </c>
      <c r="D90" s="725" t="s">
        <v>1450</v>
      </c>
      <c r="E90" s="725" t="s">
        <v>1514</v>
      </c>
      <c r="F90" s="728"/>
      <c r="G90" s="728"/>
      <c r="H90" s="741">
        <v>0</v>
      </c>
      <c r="I90" s="728">
        <v>2</v>
      </c>
      <c r="J90" s="728">
        <v>141.08000000000001</v>
      </c>
      <c r="K90" s="741">
        <v>1</v>
      </c>
      <c r="L90" s="728">
        <v>2</v>
      </c>
      <c r="M90" s="729">
        <v>141.08000000000001</v>
      </c>
    </row>
    <row r="91" spans="1:13" ht="14.4" customHeight="1" x14ac:dyDescent="0.3">
      <c r="A91" s="724" t="s">
        <v>1260</v>
      </c>
      <c r="B91" s="725" t="s">
        <v>1173</v>
      </c>
      <c r="C91" s="725" t="s">
        <v>1286</v>
      </c>
      <c r="D91" s="725" t="s">
        <v>1108</v>
      </c>
      <c r="E91" s="725" t="s">
        <v>1287</v>
      </c>
      <c r="F91" s="728">
        <v>3</v>
      </c>
      <c r="G91" s="728">
        <v>0</v>
      </c>
      <c r="H91" s="741"/>
      <c r="I91" s="728"/>
      <c r="J91" s="728"/>
      <c r="K91" s="741"/>
      <c r="L91" s="728">
        <v>3</v>
      </c>
      <c r="M91" s="729">
        <v>0</v>
      </c>
    </row>
    <row r="92" spans="1:13" ht="14.4" customHeight="1" x14ac:dyDescent="0.3">
      <c r="A92" s="724" t="s">
        <v>1260</v>
      </c>
      <c r="B92" s="725" t="s">
        <v>1173</v>
      </c>
      <c r="C92" s="725" t="s">
        <v>1015</v>
      </c>
      <c r="D92" s="725" t="s">
        <v>1108</v>
      </c>
      <c r="E92" s="725" t="s">
        <v>1174</v>
      </c>
      <c r="F92" s="728"/>
      <c r="G92" s="728"/>
      <c r="H92" s="741">
        <v>0</v>
      </c>
      <c r="I92" s="728">
        <v>18</v>
      </c>
      <c r="J92" s="728">
        <v>2778.4800000000005</v>
      </c>
      <c r="K92" s="741">
        <v>1</v>
      </c>
      <c r="L92" s="728">
        <v>18</v>
      </c>
      <c r="M92" s="729">
        <v>2778.4800000000005</v>
      </c>
    </row>
    <row r="93" spans="1:13" ht="14.4" customHeight="1" x14ac:dyDescent="0.3">
      <c r="A93" s="724" t="s">
        <v>1260</v>
      </c>
      <c r="B93" s="725" t="s">
        <v>1173</v>
      </c>
      <c r="C93" s="725" t="s">
        <v>1307</v>
      </c>
      <c r="D93" s="725" t="s">
        <v>1108</v>
      </c>
      <c r="E93" s="725" t="s">
        <v>1174</v>
      </c>
      <c r="F93" s="728">
        <v>2</v>
      </c>
      <c r="G93" s="728">
        <v>308.72000000000003</v>
      </c>
      <c r="H93" s="741">
        <v>1</v>
      </c>
      <c r="I93" s="728"/>
      <c r="J93" s="728"/>
      <c r="K93" s="741">
        <v>0</v>
      </c>
      <c r="L93" s="728">
        <v>2</v>
      </c>
      <c r="M93" s="729">
        <v>308.72000000000003</v>
      </c>
    </row>
    <row r="94" spans="1:13" ht="14.4" customHeight="1" x14ac:dyDescent="0.3">
      <c r="A94" s="724" t="s">
        <v>1260</v>
      </c>
      <c r="B94" s="725" t="s">
        <v>1184</v>
      </c>
      <c r="C94" s="725" t="s">
        <v>1534</v>
      </c>
      <c r="D94" s="725" t="s">
        <v>1535</v>
      </c>
      <c r="E94" s="725" t="s">
        <v>1536</v>
      </c>
      <c r="F94" s="728">
        <v>2</v>
      </c>
      <c r="G94" s="728">
        <v>1692.94</v>
      </c>
      <c r="H94" s="741">
        <v>1</v>
      </c>
      <c r="I94" s="728"/>
      <c r="J94" s="728"/>
      <c r="K94" s="741">
        <v>0</v>
      </c>
      <c r="L94" s="728">
        <v>2</v>
      </c>
      <c r="M94" s="729">
        <v>1692.94</v>
      </c>
    </row>
    <row r="95" spans="1:13" ht="14.4" customHeight="1" x14ac:dyDescent="0.3">
      <c r="A95" s="724" t="s">
        <v>1260</v>
      </c>
      <c r="B95" s="725" t="s">
        <v>1641</v>
      </c>
      <c r="C95" s="725" t="s">
        <v>1313</v>
      </c>
      <c r="D95" s="725" t="s">
        <v>841</v>
      </c>
      <c r="E95" s="725" t="s">
        <v>1314</v>
      </c>
      <c r="F95" s="728"/>
      <c r="G95" s="728"/>
      <c r="H95" s="741">
        <v>0</v>
      </c>
      <c r="I95" s="728">
        <v>2</v>
      </c>
      <c r="J95" s="728">
        <v>48.44</v>
      </c>
      <c r="K95" s="741">
        <v>1</v>
      </c>
      <c r="L95" s="728">
        <v>2</v>
      </c>
      <c r="M95" s="729">
        <v>48.44</v>
      </c>
    </row>
    <row r="96" spans="1:13" ht="14.4" customHeight="1" x14ac:dyDescent="0.3">
      <c r="A96" s="724" t="s">
        <v>1260</v>
      </c>
      <c r="B96" s="725" t="s">
        <v>1641</v>
      </c>
      <c r="C96" s="725" t="s">
        <v>1290</v>
      </c>
      <c r="D96" s="725" t="s">
        <v>841</v>
      </c>
      <c r="E96" s="725" t="s">
        <v>1291</v>
      </c>
      <c r="F96" s="728"/>
      <c r="G96" s="728"/>
      <c r="H96" s="741">
        <v>0</v>
      </c>
      <c r="I96" s="728">
        <v>6</v>
      </c>
      <c r="J96" s="728">
        <v>290.52000000000004</v>
      </c>
      <c r="K96" s="741">
        <v>1</v>
      </c>
      <c r="L96" s="728">
        <v>6</v>
      </c>
      <c r="M96" s="729">
        <v>290.52000000000004</v>
      </c>
    </row>
    <row r="97" spans="1:13" ht="14.4" customHeight="1" x14ac:dyDescent="0.3">
      <c r="A97" s="724" t="s">
        <v>1260</v>
      </c>
      <c r="B97" s="725" t="s">
        <v>1641</v>
      </c>
      <c r="C97" s="725" t="s">
        <v>1543</v>
      </c>
      <c r="D97" s="725" t="s">
        <v>841</v>
      </c>
      <c r="E97" s="725" t="s">
        <v>1544</v>
      </c>
      <c r="F97" s="728">
        <v>1</v>
      </c>
      <c r="G97" s="728">
        <v>48.42</v>
      </c>
      <c r="H97" s="741">
        <v>1</v>
      </c>
      <c r="I97" s="728"/>
      <c r="J97" s="728"/>
      <c r="K97" s="741">
        <v>0</v>
      </c>
      <c r="L97" s="728">
        <v>1</v>
      </c>
      <c r="M97" s="729">
        <v>48.42</v>
      </c>
    </row>
    <row r="98" spans="1:13" ht="14.4" customHeight="1" x14ac:dyDescent="0.3">
      <c r="A98" s="724" t="s">
        <v>1260</v>
      </c>
      <c r="B98" s="725" t="s">
        <v>1191</v>
      </c>
      <c r="C98" s="725" t="s">
        <v>910</v>
      </c>
      <c r="D98" s="725" t="s">
        <v>1192</v>
      </c>
      <c r="E98" s="725" t="s">
        <v>1193</v>
      </c>
      <c r="F98" s="728"/>
      <c r="G98" s="728"/>
      <c r="H98" s="741"/>
      <c r="I98" s="728">
        <v>2</v>
      </c>
      <c r="J98" s="728">
        <v>0</v>
      </c>
      <c r="K98" s="741"/>
      <c r="L98" s="728">
        <v>2</v>
      </c>
      <c r="M98" s="729">
        <v>0</v>
      </c>
    </row>
    <row r="99" spans="1:13" ht="14.4" customHeight="1" x14ac:dyDescent="0.3">
      <c r="A99" s="724" t="s">
        <v>1261</v>
      </c>
      <c r="B99" s="725" t="s">
        <v>1173</v>
      </c>
      <c r="C99" s="725" t="s">
        <v>1107</v>
      </c>
      <c r="D99" s="725" t="s">
        <v>1108</v>
      </c>
      <c r="E99" s="725" t="s">
        <v>1212</v>
      </c>
      <c r="F99" s="728"/>
      <c r="G99" s="728"/>
      <c r="H99" s="741">
        <v>0</v>
      </c>
      <c r="I99" s="728">
        <v>2</v>
      </c>
      <c r="J99" s="728">
        <v>450.12</v>
      </c>
      <c r="K99" s="741">
        <v>1</v>
      </c>
      <c r="L99" s="728">
        <v>2</v>
      </c>
      <c r="M99" s="729">
        <v>450.12</v>
      </c>
    </row>
    <row r="100" spans="1:13" ht="14.4" customHeight="1" x14ac:dyDescent="0.3">
      <c r="A100" s="724" t="s">
        <v>1262</v>
      </c>
      <c r="B100" s="725" t="s">
        <v>1173</v>
      </c>
      <c r="C100" s="725" t="s">
        <v>1015</v>
      </c>
      <c r="D100" s="725" t="s">
        <v>1108</v>
      </c>
      <c r="E100" s="725" t="s">
        <v>1174</v>
      </c>
      <c r="F100" s="728"/>
      <c r="G100" s="728"/>
      <c r="H100" s="741">
        <v>0</v>
      </c>
      <c r="I100" s="728">
        <v>13</v>
      </c>
      <c r="J100" s="728">
        <v>2006.6800000000003</v>
      </c>
      <c r="K100" s="741">
        <v>1</v>
      </c>
      <c r="L100" s="728">
        <v>13</v>
      </c>
      <c r="M100" s="729">
        <v>2006.6800000000003</v>
      </c>
    </row>
    <row r="101" spans="1:13" ht="14.4" customHeight="1" x14ac:dyDescent="0.3">
      <c r="A101" s="724" t="s">
        <v>1262</v>
      </c>
      <c r="B101" s="725" t="s">
        <v>1173</v>
      </c>
      <c r="C101" s="725" t="s">
        <v>1107</v>
      </c>
      <c r="D101" s="725" t="s">
        <v>1108</v>
      </c>
      <c r="E101" s="725" t="s">
        <v>1212</v>
      </c>
      <c r="F101" s="728"/>
      <c r="G101" s="728"/>
      <c r="H101" s="741">
        <v>0</v>
      </c>
      <c r="I101" s="728">
        <v>6</v>
      </c>
      <c r="J101" s="728">
        <v>1350.3600000000001</v>
      </c>
      <c r="K101" s="741">
        <v>1</v>
      </c>
      <c r="L101" s="728">
        <v>6</v>
      </c>
      <c r="M101" s="729">
        <v>1350.3600000000001</v>
      </c>
    </row>
    <row r="102" spans="1:13" ht="14.4" customHeight="1" x14ac:dyDescent="0.3">
      <c r="A102" s="724" t="s">
        <v>1263</v>
      </c>
      <c r="B102" s="725" t="s">
        <v>1173</v>
      </c>
      <c r="C102" s="725" t="s">
        <v>1286</v>
      </c>
      <c r="D102" s="725" t="s">
        <v>1108</v>
      </c>
      <c r="E102" s="725" t="s">
        <v>1287</v>
      </c>
      <c r="F102" s="728">
        <v>2</v>
      </c>
      <c r="G102" s="728">
        <v>0</v>
      </c>
      <c r="H102" s="741"/>
      <c r="I102" s="728"/>
      <c r="J102" s="728"/>
      <c r="K102" s="741"/>
      <c r="L102" s="728">
        <v>2</v>
      </c>
      <c r="M102" s="729">
        <v>0</v>
      </c>
    </row>
    <row r="103" spans="1:13" ht="14.4" customHeight="1" x14ac:dyDescent="0.3">
      <c r="A103" s="724" t="s">
        <v>1263</v>
      </c>
      <c r="B103" s="725" t="s">
        <v>1199</v>
      </c>
      <c r="C103" s="725" t="s">
        <v>1546</v>
      </c>
      <c r="D103" s="725" t="s">
        <v>565</v>
      </c>
      <c r="E103" s="725" t="s">
        <v>1547</v>
      </c>
      <c r="F103" s="728">
        <v>2</v>
      </c>
      <c r="G103" s="728">
        <v>18.8</v>
      </c>
      <c r="H103" s="741">
        <v>0.66666666666666663</v>
      </c>
      <c r="I103" s="728">
        <v>1</v>
      </c>
      <c r="J103" s="728">
        <v>9.4</v>
      </c>
      <c r="K103" s="741">
        <v>0.33333333333333331</v>
      </c>
      <c r="L103" s="728">
        <v>3</v>
      </c>
      <c r="M103" s="729">
        <v>28.200000000000003</v>
      </c>
    </row>
    <row r="104" spans="1:13" ht="14.4" customHeight="1" x14ac:dyDescent="0.3">
      <c r="A104" s="724" t="s">
        <v>1264</v>
      </c>
      <c r="B104" s="725" t="s">
        <v>1173</v>
      </c>
      <c r="C104" s="725" t="s">
        <v>1015</v>
      </c>
      <c r="D104" s="725" t="s">
        <v>1108</v>
      </c>
      <c r="E104" s="725" t="s">
        <v>1174</v>
      </c>
      <c r="F104" s="728"/>
      <c r="G104" s="728"/>
      <c r="H104" s="741">
        <v>0</v>
      </c>
      <c r="I104" s="728">
        <v>12</v>
      </c>
      <c r="J104" s="728">
        <v>1852.3200000000002</v>
      </c>
      <c r="K104" s="741">
        <v>1</v>
      </c>
      <c r="L104" s="728">
        <v>12</v>
      </c>
      <c r="M104" s="729">
        <v>1852.3200000000002</v>
      </c>
    </row>
    <row r="105" spans="1:13" ht="14.4" customHeight="1" x14ac:dyDescent="0.3">
      <c r="A105" s="724" t="s">
        <v>1264</v>
      </c>
      <c r="B105" s="725" t="s">
        <v>1173</v>
      </c>
      <c r="C105" s="725" t="s">
        <v>1107</v>
      </c>
      <c r="D105" s="725" t="s">
        <v>1108</v>
      </c>
      <c r="E105" s="725" t="s">
        <v>1212</v>
      </c>
      <c r="F105" s="728"/>
      <c r="G105" s="728"/>
      <c r="H105" s="741">
        <v>0</v>
      </c>
      <c r="I105" s="728">
        <v>6</v>
      </c>
      <c r="J105" s="728">
        <v>1350.36</v>
      </c>
      <c r="K105" s="741">
        <v>1</v>
      </c>
      <c r="L105" s="728">
        <v>6</v>
      </c>
      <c r="M105" s="729">
        <v>1350.36</v>
      </c>
    </row>
    <row r="106" spans="1:13" ht="14.4" customHeight="1" x14ac:dyDescent="0.3">
      <c r="A106" s="724" t="s">
        <v>1265</v>
      </c>
      <c r="B106" s="725" t="s">
        <v>1173</v>
      </c>
      <c r="C106" s="725" t="s">
        <v>1015</v>
      </c>
      <c r="D106" s="725" t="s">
        <v>1108</v>
      </c>
      <c r="E106" s="725" t="s">
        <v>1174</v>
      </c>
      <c r="F106" s="728"/>
      <c r="G106" s="728"/>
      <c r="H106" s="741">
        <v>0</v>
      </c>
      <c r="I106" s="728">
        <v>8</v>
      </c>
      <c r="J106" s="728">
        <v>1234.8800000000001</v>
      </c>
      <c r="K106" s="741">
        <v>1</v>
      </c>
      <c r="L106" s="728">
        <v>8</v>
      </c>
      <c r="M106" s="729">
        <v>1234.8800000000001</v>
      </c>
    </row>
    <row r="107" spans="1:13" ht="14.4" customHeight="1" x14ac:dyDescent="0.3">
      <c r="A107" s="724" t="s">
        <v>1267</v>
      </c>
      <c r="B107" s="725" t="s">
        <v>1173</v>
      </c>
      <c r="C107" s="725" t="s">
        <v>1015</v>
      </c>
      <c r="D107" s="725" t="s">
        <v>1108</v>
      </c>
      <c r="E107" s="725" t="s">
        <v>1174</v>
      </c>
      <c r="F107" s="728"/>
      <c r="G107" s="728"/>
      <c r="H107" s="741">
        <v>0</v>
      </c>
      <c r="I107" s="728">
        <v>6</v>
      </c>
      <c r="J107" s="728">
        <v>926.16000000000008</v>
      </c>
      <c r="K107" s="741">
        <v>1</v>
      </c>
      <c r="L107" s="728">
        <v>6</v>
      </c>
      <c r="M107" s="729">
        <v>926.16000000000008</v>
      </c>
    </row>
    <row r="108" spans="1:13" ht="14.4" customHeight="1" x14ac:dyDescent="0.3">
      <c r="A108" s="724" t="s">
        <v>1268</v>
      </c>
      <c r="B108" s="725" t="s">
        <v>1146</v>
      </c>
      <c r="C108" s="725" t="s">
        <v>1578</v>
      </c>
      <c r="D108" s="725" t="s">
        <v>1579</v>
      </c>
      <c r="E108" s="725" t="s">
        <v>1580</v>
      </c>
      <c r="F108" s="728"/>
      <c r="G108" s="728"/>
      <c r="H108" s="741">
        <v>0</v>
      </c>
      <c r="I108" s="728">
        <v>42</v>
      </c>
      <c r="J108" s="728">
        <v>8645.2800000000007</v>
      </c>
      <c r="K108" s="741">
        <v>1</v>
      </c>
      <c r="L108" s="728">
        <v>42</v>
      </c>
      <c r="M108" s="729">
        <v>8645.2800000000007</v>
      </c>
    </row>
    <row r="109" spans="1:13" ht="14.4" customHeight="1" x14ac:dyDescent="0.3">
      <c r="A109" s="724" t="s">
        <v>1268</v>
      </c>
      <c r="B109" s="725" t="s">
        <v>1173</v>
      </c>
      <c r="C109" s="725" t="s">
        <v>1015</v>
      </c>
      <c r="D109" s="725" t="s">
        <v>1108</v>
      </c>
      <c r="E109" s="725" t="s">
        <v>1174</v>
      </c>
      <c r="F109" s="728"/>
      <c r="G109" s="728"/>
      <c r="H109" s="741">
        <v>0</v>
      </c>
      <c r="I109" s="728">
        <v>2</v>
      </c>
      <c r="J109" s="728">
        <v>308.72000000000003</v>
      </c>
      <c r="K109" s="741">
        <v>1</v>
      </c>
      <c r="L109" s="728">
        <v>2</v>
      </c>
      <c r="M109" s="729">
        <v>308.72000000000003</v>
      </c>
    </row>
    <row r="110" spans="1:13" ht="14.4" customHeight="1" x14ac:dyDescent="0.3">
      <c r="A110" s="724" t="s">
        <v>1268</v>
      </c>
      <c r="B110" s="725" t="s">
        <v>1645</v>
      </c>
      <c r="C110" s="725" t="s">
        <v>1449</v>
      </c>
      <c r="D110" s="725" t="s">
        <v>1450</v>
      </c>
      <c r="E110" s="725" t="s">
        <v>1451</v>
      </c>
      <c r="F110" s="728"/>
      <c r="G110" s="728"/>
      <c r="H110" s="741">
        <v>0</v>
      </c>
      <c r="I110" s="728">
        <v>4</v>
      </c>
      <c r="J110" s="728">
        <v>564.36</v>
      </c>
      <c r="K110" s="741">
        <v>1</v>
      </c>
      <c r="L110" s="728">
        <v>4</v>
      </c>
      <c r="M110" s="729">
        <v>564.36</v>
      </c>
    </row>
    <row r="111" spans="1:13" ht="14.4" customHeight="1" thickBot="1" x14ac:dyDescent="0.35">
      <c r="A111" s="730" t="s">
        <v>1268</v>
      </c>
      <c r="B111" s="731" t="s">
        <v>1641</v>
      </c>
      <c r="C111" s="731" t="s">
        <v>1290</v>
      </c>
      <c r="D111" s="731" t="s">
        <v>841</v>
      </c>
      <c r="E111" s="731" t="s">
        <v>1291</v>
      </c>
      <c r="F111" s="734"/>
      <c r="G111" s="734"/>
      <c r="H111" s="742">
        <v>0</v>
      </c>
      <c r="I111" s="734">
        <v>2</v>
      </c>
      <c r="J111" s="734">
        <v>96.84</v>
      </c>
      <c r="K111" s="742">
        <v>1</v>
      </c>
      <c r="L111" s="734">
        <v>2</v>
      </c>
      <c r="M111" s="735">
        <v>96.84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178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320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18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252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540</v>
      </c>
      <c r="B5" s="709" t="s">
        <v>541</v>
      </c>
      <c r="C5" s="710" t="s">
        <v>542</v>
      </c>
      <c r="D5" s="710" t="s">
        <v>542</v>
      </c>
      <c r="E5" s="710"/>
      <c r="F5" s="710" t="s">
        <v>542</v>
      </c>
      <c r="G5" s="710" t="s">
        <v>542</v>
      </c>
      <c r="H5" s="710" t="s">
        <v>542</v>
      </c>
      <c r="I5" s="711" t="s">
        <v>542</v>
      </c>
      <c r="J5" s="712" t="s">
        <v>74</v>
      </c>
    </row>
    <row r="6" spans="1:10" ht="14.4" customHeight="1" x14ac:dyDescent="0.3">
      <c r="A6" s="708" t="s">
        <v>540</v>
      </c>
      <c r="B6" s="709" t="s">
        <v>343</v>
      </c>
      <c r="C6" s="710">
        <v>0.78635999999999995</v>
      </c>
      <c r="D6" s="710">
        <v>-23.5593</v>
      </c>
      <c r="E6" s="710"/>
      <c r="F6" s="710">
        <v>0</v>
      </c>
      <c r="G6" s="710">
        <v>1.25</v>
      </c>
      <c r="H6" s="710">
        <v>-1.25</v>
      </c>
      <c r="I6" s="711">
        <v>0</v>
      </c>
      <c r="J6" s="712" t="s">
        <v>1</v>
      </c>
    </row>
    <row r="7" spans="1:10" ht="14.4" customHeight="1" x14ac:dyDescent="0.3">
      <c r="A7" s="708" t="s">
        <v>540</v>
      </c>
      <c r="B7" s="709" t="s">
        <v>344</v>
      </c>
      <c r="C7" s="710">
        <v>70.151399999999995</v>
      </c>
      <c r="D7" s="710">
        <v>24.008250000000004</v>
      </c>
      <c r="E7" s="710"/>
      <c r="F7" s="710">
        <v>389.53701000000001</v>
      </c>
      <c r="G7" s="710">
        <v>99.999999999999986</v>
      </c>
      <c r="H7" s="710">
        <v>289.53701000000001</v>
      </c>
      <c r="I7" s="711">
        <v>3.8953701000000005</v>
      </c>
      <c r="J7" s="712" t="s">
        <v>1</v>
      </c>
    </row>
    <row r="8" spans="1:10" ht="14.4" customHeight="1" x14ac:dyDescent="0.3">
      <c r="A8" s="708" t="s">
        <v>540</v>
      </c>
      <c r="B8" s="709" t="s">
        <v>345</v>
      </c>
      <c r="C8" s="710">
        <v>0</v>
      </c>
      <c r="D8" s="710">
        <v>0</v>
      </c>
      <c r="E8" s="710"/>
      <c r="F8" s="710">
        <v>0.90249999999999997</v>
      </c>
      <c r="G8" s="710">
        <v>2.5</v>
      </c>
      <c r="H8" s="710">
        <v>-1.5975000000000001</v>
      </c>
      <c r="I8" s="711">
        <v>0.36099999999999999</v>
      </c>
      <c r="J8" s="712" t="s">
        <v>1</v>
      </c>
    </row>
    <row r="9" spans="1:10" ht="14.4" customHeight="1" x14ac:dyDescent="0.3">
      <c r="A9" s="708" t="s">
        <v>540</v>
      </c>
      <c r="B9" s="709" t="s">
        <v>346</v>
      </c>
      <c r="C9" s="710">
        <v>0</v>
      </c>
      <c r="D9" s="710">
        <v>0</v>
      </c>
      <c r="E9" s="710"/>
      <c r="F9" s="710">
        <v>0</v>
      </c>
      <c r="G9" s="710">
        <v>0.5</v>
      </c>
      <c r="H9" s="710">
        <v>-0.5</v>
      </c>
      <c r="I9" s="711">
        <v>0</v>
      </c>
      <c r="J9" s="712" t="s">
        <v>1</v>
      </c>
    </row>
    <row r="10" spans="1:10" ht="14.4" customHeight="1" x14ac:dyDescent="0.3">
      <c r="A10" s="708" t="s">
        <v>540</v>
      </c>
      <c r="B10" s="709" t="s">
        <v>347</v>
      </c>
      <c r="C10" s="710">
        <v>0</v>
      </c>
      <c r="D10" s="710">
        <v>1.1155200000000001</v>
      </c>
      <c r="E10" s="710"/>
      <c r="F10" s="710">
        <v>2.6309499999999999</v>
      </c>
      <c r="G10" s="710">
        <v>0.25</v>
      </c>
      <c r="H10" s="710">
        <v>2.3809499999999999</v>
      </c>
      <c r="I10" s="711">
        <v>10.5238</v>
      </c>
      <c r="J10" s="712" t="s">
        <v>1</v>
      </c>
    </row>
    <row r="11" spans="1:10" ht="14.4" customHeight="1" x14ac:dyDescent="0.3">
      <c r="A11" s="708" t="s">
        <v>540</v>
      </c>
      <c r="B11" s="709" t="s">
        <v>348</v>
      </c>
      <c r="C11" s="710" t="s">
        <v>542</v>
      </c>
      <c r="D11" s="710">
        <v>0</v>
      </c>
      <c r="E11" s="710"/>
      <c r="F11" s="710">
        <v>0</v>
      </c>
      <c r="G11" s="710">
        <v>5.4553543519999997E-2</v>
      </c>
      <c r="H11" s="710">
        <v>-5.4553543519999997E-2</v>
      </c>
      <c r="I11" s="711">
        <v>0</v>
      </c>
      <c r="J11" s="712" t="s">
        <v>1</v>
      </c>
    </row>
    <row r="12" spans="1:10" ht="14.4" customHeight="1" x14ac:dyDescent="0.3">
      <c r="A12" s="708" t="s">
        <v>540</v>
      </c>
      <c r="B12" s="709" t="s">
        <v>349</v>
      </c>
      <c r="C12" s="710">
        <v>43.651579999999996</v>
      </c>
      <c r="D12" s="710">
        <v>68.461690000000004</v>
      </c>
      <c r="E12" s="710"/>
      <c r="F12" s="710">
        <v>80.378190000000004</v>
      </c>
      <c r="G12" s="710">
        <v>112.49999999999949</v>
      </c>
      <c r="H12" s="710">
        <v>-32.121809999999485</v>
      </c>
      <c r="I12" s="711">
        <v>0.71447280000000324</v>
      </c>
      <c r="J12" s="712" t="s">
        <v>1</v>
      </c>
    </row>
    <row r="13" spans="1:10" ht="14.4" customHeight="1" x14ac:dyDescent="0.3">
      <c r="A13" s="708" t="s">
        <v>540</v>
      </c>
      <c r="B13" s="709" t="s">
        <v>350</v>
      </c>
      <c r="C13" s="710">
        <v>47.989059999999995</v>
      </c>
      <c r="D13" s="710">
        <v>97.443099999999987</v>
      </c>
      <c r="E13" s="710"/>
      <c r="F13" s="710">
        <v>63.997519999999994</v>
      </c>
      <c r="G13" s="710">
        <v>99.999999999999488</v>
      </c>
      <c r="H13" s="710">
        <v>-36.002479999999494</v>
      </c>
      <c r="I13" s="711">
        <v>0.63997520000000319</v>
      </c>
      <c r="J13" s="712" t="s">
        <v>1</v>
      </c>
    </row>
    <row r="14" spans="1:10" ht="14.4" customHeight="1" x14ac:dyDescent="0.3">
      <c r="A14" s="708" t="s">
        <v>540</v>
      </c>
      <c r="B14" s="709" t="s">
        <v>351</v>
      </c>
      <c r="C14" s="710">
        <v>3.2679999999999998</v>
      </c>
      <c r="D14" s="710">
        <v>6.8621999999999996</v>
      </c>
      <c r="E14" s="710"/>
      <c r="F14" s="710">
        <v>9.6895000000000007</v>
      </c>
      <c r="G14" s="710">
        <v>10</v>
      </c>
      <c r="H14" s="710">
        <v>-0.31049999999999933</v>
      </c>
      <c r="I14" s="711">
        <v>0.96895000000000009</v>
      </c>
      <c r="J14" s="712" t="s">
        <v>1</v>
      </c>
    </row>
    <row r="15" spans="1:10" ht="14.4" customHeight="1" x14ac:dyDescent="0.3">
      <c r="A15" s="708" t="s">
        <v>540</v>
      </c>
      <c r="B15" s="709" t="s">
        <v>352</v>
      </c>
      <c r="C15" s="710">
        <v>51.293739999999993</v>
      </c>
      <c r="D15" s="710">
        <v>92.127899999999997</v>
      </c>
      <c r="E15" s="710"/>
      <c r="F15" s="710">
        <v>119.50134999999999</v>
      </c>
      <c r="G15" s="710">
        <v>124.99999999999974</v>
      </c>
      <c r="H15" s="710">
        <v>-5.4986499999997562</v>
      </c>
      <c r="I15" s="711">
        <v>0.95601080000000183</v>
      </c>
      <c r="J15" s="712" t="s">
        <v>1</v>
      </c>
    </row>
    <row r="16" spans="1:10" ht="14.4" customHeight="1" x14ac:dyDescent="0.3">
      <c r="A16" s="708" t="s">
        <v>540</v>
      </c>
      <c r="B16" s="709" t="s">
        <v>353</v>
      </c>
      <c r="C16" s="710">
        <v>2.7279999999999998</v>
      </c>
      <c r="D16" s="710">
        <v>3.327</v>
      </c>
      <c r="E16" s="710"/>
      <c r="F16" s="710">
        <v>3.7130000000000001</v>
      </c>
      <c r="G16" s="710">
        <v>4.9999999999989999</v>
      </c>
      <c r="H16" s="710">
        <v>-1.2869999999989998</v>
      </c>
      <c r="I16" s="711">
        <v>0.74260000000014859</v>
      </c>
      <c r="J16" s="712" t="s">
        <v>1</v>
      </c>
    </row>
    <row r="17" spans="1:10" ht="14.4" customHeight="1" x14ac:dyDescent="0.3">
      <c r="A17" s="708" t="s">
        <v>540</v>
      </c>
      <c r="B17" s="709" t="s">
        <v>354</v>
      </c>
      <c r="C17" s="710">
        <v>28.387999999999998</v>
      </c>
      <c r="D17" s="710">
        <v>33.397419999999997</v>
      </c>
      <c r="E17" s="710"/>
      <c r="F17" s="710">
        <v>36.678100000000001</v>
      </c>
      <c r="G17" s="710">
        <v>58.749999999999247</v>
      </c>
      <c r="H17" s="710">
        <v>-22.071899999999246</v>
      </c>
      <c r="I17" s="711">
        <v>0.62430808510639102</v>
      </c>
      <c r="J17" s="712" t="s">
        <v>1</v>
      </c>
    </row>
    <row r="18" spans="1:10" ht="14.4" customHeight="1" x14ac:dyDescent="0.3">
      <c r="A18" s="708" t="s">
        <v>540</v>
      </c>
      <c r="B18" s="709" t="s">
        <v>355</v>
      </c>
      <c r="C18" s="710">
        <v>0</v>
      </c>
      <c r="D18" s="710">
        <v>4.6916700000000002</v>
      </c>
      <c r="E18" s="710"/>
      <c r="F18" s="710">
        <v>0</v>
      </c>
      <c r="G18" s="710">
        <v>1.5</v>
      </c>
      <c r="H18" s="710">
        <v>-1.5</v>
      </c>
      <c r="I18" s="711">
        <v>0</v>
      </c>
      <c r="J18" s="712" t="s">
        <v>1</v>
      </c>
    </row>
    <row r="19" spans="1:10" ht="14.4" customHeight="1" x14ac:dyDescent="0.3">
      <c r="A19" s="708" t="s">
        <v>540</v>
      </c>
      <c r="B19" s="709" t="s">
        <v>356</v>
      </c>
      <c r="C19" s="710">
        <v>0.2782</v>
      </c>
      <c r="D19" s="710">
        <v>0</v>
      </c>
      <c r="E19" s="710"/>
      <c r="F19" s="710">
        <v>0</v>
      </c>
      <c r="G19" s="710">
        <v>0.25</v>
      </c>
      <c r="H19" s="710">
        <v>-0.25</v>
      </c>
      <c r="I19" s="711">
        <v>0</v>
      </c>
      <c r="J19" s="712" t="s">
        <v>1</v>
      </c>
    </row>
    <row r="20" spans="1:10" ht="14.4" customHeight="1" x14ac:dyDescent="0.3">
      <c r="A20" s="708" t="s">
        <v>540</v>
      </c>
      <c r="B20" s="709" t="s">
        <v>357</v>
      </c>
      <c r="C20" s="710">
        <v>107.02094</v>
      </c>
      <c r="D20" s="710">
        <v>243.87492</v>
      </c>
      <c r="E20" s="710"/>
      <c r="F20" s="710">
        <v>202.43151999999998</v>
      </c>
      <c r="G20" s="710">
        <v>274.88183341407199</v>
      </c>
      <c r="H20" s="710">
        <v>-72.450313414072014</v>
      </c>
      <c r="I20" s="711">
        <v>0.73643106016054727</v>
      </c>
      <c r="J20" s="712" t="s">
        <v>1</v>
      </c>
    </row>
    <row r="21" spans="1:10" ht="14.4" customHeight="1" x14ac:dyDescent="0.3">
      <c r="A21" s="708" t="s">
        <v>540</v>
      </c>
      <c r="B21" s="709" t="s">
        <v>543</v>
      </c>
      <c r="C21" s="710">
        <v>355.55527999999998</v>
      </c>
      <c r="D21" s="710">
        <v>551.75036999999998</v>
      </c>
      <c r="E21" s="710"/>
      <c r="F21" s="710">
        <v>909.45963999999981</v>
      </c>
      <c r="G21" s="710">
        <v>792.43638695758887</v>
      </c>
      <c r="H21" s="710">
        <v>117.02325304241094</v>
      </c>
      <c r="I21" s="711">
        <v>1.1476752644987691</v>
      </c>
      <c r="J21" s="712" t="s">
        <v>544</v>
      </c>
    </row>
    <row r="23" spans="1:10" ht="14.4" customHeight="1" x14ac:dyDescent="0.3">
      <c r="A23" s="708" t="s">
        <v>540</v>
      </c>
      <c r="B23" s="709" t="s">
        <v>541</v>
      </c>
      <c r="C23" s="710" t="s">
        <v>542</v>
      </c>
      <c r="D23" s="710" t="s">
        <v>542</v>
      </c>
      <c r="E23" s="710"/>
      <c r="F23" s="710" t="s">
        <v>542</v>
      </c>
      <c r="G23" s="710" t="s">
        <v>542</v>
      </c>
      <c r="H23" s="710" t="s">
        <v>542</v>
      </c>
      <c r="I23" s="711" t="s">
        <v>542</v>
      </c>
      <c r="J23" s="712" t="s">
        <v>74</v>
      </c>
    </row>
    <row r="24" spans="1:10" ht="14.4" customHeight="1" x14ac:dyDescent="0.3">
      <c r="A24" s="708" t="s">
        <v>545</v>
      </c>
      <c r="B24" s="709" t="s">
        <v>546</v>
      </c>
      <c r="C24" s="710" t="s">
        <v>542</v>
      </c>
      <c r="D24" s="710" t="s">
        <v>542</v>
      </c>
      <c r="E24" s="710"/>
      <c r="F24" s="710" t="s">
        <v>542</v>
      </c>
      <c r="G24" s="710" t="s">
        <v>542</v>
      </c>
      <c r="H24" s="710" t="s">
        <v>542</v>
      </c>
      <c r="I24" s="711" t="s">
        <v>542</v>
      </c>
      <c r="J24" s="712" t="s">
        <v>0</v>
      </c>
    </row>
    <row r="25" spans="1:10" ht="14.4" customHeight="1" x14ac:dyDescent="0.3">
      <c r="A25" s="708" t="s">
        <v>545</v>
      </c>
      <c r="B25" s="709" t="s">
        <v>347</v>
      </c>
      <c r="C25" s="710">
        <v>0</v>
      </c>
      <c r="D25" s="710">
        <v>1.1155200000000001</v>
      </c>
      <c r="E25" s="710"/>
      <c r="F25" s="710">
        <v>2.6309499999999999</v>
      </c>
      <c r="G25" s="710">
        <v>0.25</v>
      </c>
      <c r="H25" s="710">
        <v>2.3809499999999999</v>
      </c>
      <c r="I25" s="711">
        <v>10.5238</v>
      </c>
      <c r="J25" s="712" t="s">
        <v>1</v>
      </c>
    </row>
    <row r="26" spans="1:10" ht="14.4" customHeight="1" x14ac:dyDescent="0.3">
      <c r="A26" s="708" t="s">
        <v>545</v>
      </c>
      <c r="B26" s="709" t="s">
        <v>349</v>
      </c>
      <c r="C26" s="710">
        <v>7.3768599999999998</v>
      </c>
      <c r="D26" s="710">
        <v>5.6813400000000005</v>
      </c>
      <c r="E26" s="710"/>
      <c r="F26" s="710">
        <v>1.8374999999999999</v>
      </c>
      <c r="G26" s="710">
        <v>8.9063542420037507</v>
      </c>
      <c r="H26" s="710">
        <v>-7.0688542420037503</v>
      </c>
      <c r="I26" s="711">
        <v>0.20631337470657346</v>
      </c>
      <c r="J26" s="712" t="s">
        <v>1</v>
      </c>
    </row>
    <row r="27" spans="1:10" ht="14.4" customHeight="1" x14ac:dyDescent="0.3">
      <c r="A27" s="708" t="s">
        <v>545</v>
      </c>
      <c r="B27" s="709" t="s">
        <v>350</v>
      </c>
      <c r="C27" s="710">
        <v>9.1445299999999996</v>
      </c>
      <c r="D27" s="710">
        <v>39.575879999999998</v>
      </c>
      <c r="E27" s="710"/>
      <c r="F27" s="710">
        <v>12.09413</v>
      </c>
      <c r="G27" s="710">
        <v>25.796776360641999</v>
      </c>
      <c r="H27" s="710">
        <v>-13.702646360641999</v>
      </c>
      <c r="I27" s="711">
        <v>0.46882330687069673</v>
      </c>
      <c r="J27" s="712" t="s">
        <v>1</v>
      </c>
    </row>
    <row r="28" spans="1:10" ht="14.4" customHeight="1" x14ac:dyDescent="0.3">
      <c r="A28" s="708" t="s">
        <v>545</v>
      </c>
      <c r="B28" s="709" t="s">
        <v>351</v>
      </c>
      <c r="C28" s="710">
        <v>3.2679999999999998</v>
      </c>
      <c r="D28" s="710">
        <v>6.8621999999999996</v>
      </c>
      <c r="E28" s="710"/>
      <c r="F28" s="710">
        <v>9.6895000000000007</v>
      </c>
      <c r="G28" s="710">
        <v>10</v>
      </c>
      <c r="H28" s="710">
        <v>-0.31049999999999933</v>
      </c>
      <c r="I28" s="711">
        <v>0.96895000000000009</v>
      </c>
      <c r="J28" s="712" t="s">
        <v>1</v>
      </c>
    </row>
    <row r="29" spans="1:10" ht="14.4" customHeight="1" x14ac:dyDescent="0.3">
      <c r="A29" s="708" t="s">
        <v>545</v>
      </c>
      <c r="B29" s="709" t="s">
        <v>352</v>
      </c>
      <c r="C29" s="710">
        <v>11.16794</v>
      </c>
      <c r="D29" s="710">
        <v>10.47644</v>
      </c>
      <c r="E29" s="710"/>
      <c r="F29" s="710">
        <v>9.3776599999999988</v>
      </c>
      <c r="G29" s="710">
        <v>9.5151808029407494</v>
      </c>
      <c r="H29" s="710">
        <v>-0.13752080294075064</v>
      </c>
      <c r="I29" s="711">
        <v>0.98554722124688909</v>
      </c>
      <c r="J29" s="712" t="s">
        <v>1</v>
      </c>
    </row>
    <row r="30" spans="1:10" ht="14.4" customHeight="1" x14ac:dyDescent="0.3">
      <c r="A30" s="708" t="s">
        <v>545</v>
      </c>
      <c r="B30" s="709" t="s">
        <v>353</v>
      </c>
      <c r="C30" s="710">
        <v>1.0249999999999999</v>
      </c>
      <c r="D30" s="710">
        <v>0.73199999999999998</v>
      </c>
      <c r="E30" s="710"/>
      <c r="F30" s="710">
        <v>0.69599999999999995</v>
      </c>
      <c r="G30" s="710">
        <v>0.66050495942275</v>
      </c>
      <c r="H30" s="710">
        <v>3.5495040577249948E-2</v>
      </c>
      <c r="I30" s="711">
        <v>1.0537392491470026</v>
      </c>
      <c r="J30" s="712" t="s">
        <v>1</v>
      </c>
    </row>
    <row r="31" spans="1:10" ht="14.4" customHeight="1" x14ac:dyDescent="0.3">
      <c r="A31" s="708" t="s">
        <v>545</v>
      </c>
      <c r="B31" s="709" t="s">
        <v>354</v>
      </c>
      <c r="C31" s="710">
        <v>5.7714999999999996</v>
      </c>
      <c r="D31" s="710">
        <v>5.8832199999999997</v>
      </c>
      <c r="E31" s="710"/>
      <c r="F31" s="710">
        <v>1.38</v>
      </c>
      <c r="G31" s="710">
        <v>5.1647813870729999</v>
      </c>
      <c r="H31" s="710">
        <v>-3.784781387073</v>
      </c>
      <c r="I31" s="711">
        <v>0.26719427146597535</v>
      </c>
      <c r="J31" s="712" t="s">
        <v>1</v>
      </c>
    </row>
    <row r="32" spans="1:10" ht="14.4" customHeight="1" x14ac:dyDescent="0.3">
      <c r="A32" s="708" t="s">
        <v>545</v>
      </c>
      <c r="B32" s="709" t="s">
        <v>355</v>
      </c>
      <c r="C32" s="710">
        <v>0</v>
      </c>
      <c r="D32" s="710">
        <v>4.6916700000000002</v>
      </c>
      <c r="E32" s="710"/>
      <c r="F32" s="710">
        <v>0</v>
      </c>
      <c r="G32" s="710">
        <v>1.5</v>
      </c>
      <c r="H32" s="710">
        <v>-1.5</v>
      </c>
      <c r="I32" s="711">
        <v>0</v>
      </c>
      <c r="J32" s="712" t="s">
        <v>1</v>
      </c>
    </row>
    <row r="33" spans="1:10" ht="14.4" customHeight="1" x14ac:dyDescent="0.3">
      <c r="A33" s="708" t="s">
        <v>545</v>
      </c>
      <c r="B33" s="709" t="s">
        <v>356</v>
      </c>
      <c r="C33" s="710">
        <v>0.2782</v>
      </c>
      <c r="D33" s="710">
        <v>0</v>
      </c>
      <c r="E33" s="710"/>
      <c r="F33" s="710" t="s">
        <v>542</v>
      </c>
      <c r="G33" s="710" t="s">
        <v>542</v>
      </c>
      <c r="H33" s="710" t="s">
        <v>542</v>
      </c>
      <c r="I33" s="711" t="s">
        <v>542</v>
      </c>
      <c r="J33" s="712" t="s">
        <v>1</v>
      </c>
    </row>
    <row r="34" spans="1:10" ht="14.4" customHeight="1" x14ac:dyDescent="0.3">
      <c r="A34" s="708" t="s">
        <v>545</v>
      </c>
      <c r="B34" s="709" t="s">
        <v>357</v>
      </c>
      <c r="C34" s="710">
        <v>0</v>
      </c>
      <c r="D34" s="710" t="s">
        <v>542</v>
      </c>
      <c r="E34" s="710"/>
      <c r="F34" s="710" t="s">
        <v>542</v>
      </c>
      <c r="G34" s="710" t="s">
        <v>542</v>
      </c>
      <c r="H34" s="710" t="s">
        <v>542</v>
      </c>
      <c r="I34" s="711" t="s">
        <v>542</v>
      </c>
      <c r="J34" s="712" t="s">
        <v>1</v>
      </c>
    </row>
    <row r="35" spans="1:10" ht="14.4" customHeight="1" x14ac:dyDescent="0.3">
      <c r="A35" s="708" t="s">
        <v>545</v>
      </c>
      <c r="B35" s="709" t="s">
        <v>547</v>
      </c>
      <c r="C35" s="710">
        <v>38.032029999999992</v>
      </c>
      <c r="D35" s="710">
        <v>75.018270000000001</v>
      </c>
      <c r="E35" s="710"/>
      <c r="F35" s="710">
        <v>37.705739999999999</v>
      </c>
      <c r="G35" s="710">
        <v>61.793597752082249</v>
      </c>
      <c r="H35" s="710">
        <v>-24.08785775208225</v>
      </c>
      <c r="I35" s="711">
        <v>0.61018845595099591</v>
      </c>
      <c r="J35" s="712" t="s">
        <v>548</v>
      </c>
    </row>
    <row r="36" spans="1:10" ht="14.4" customHeight="1" x14ac:dyDescent="0.3">
      <c r="A36" s="708" t="s">
        <v>542</v>
      </c>
      <c r="B36" s="709" t="s">
        <v>542</v>
      </c>
      <c r="C36" s="710" t="s">
        <v>542</v>
      </c>
      <c r="D36" s="710" t="s">
        <v>542</v>
      </c>
      <c r="E36" s="710"/>
      <c r="F36" s="710" t="s">
        <v>542</v>
      </c>
      <c r="G36" s="710" t="s">
        <v>542</v>
      </c>
      <c r="H36" s="710" t="s">
        <v>542</v>
      </c>
      <c r="I36" s="711" t="s">
        <v>542</v>
      </c>
      <c r="J36" s="712" t="s">
        <v>549</v>
      </c>
    </row>
    <row r="37" spans="1:10" ht="14.4" customHeight="1" x14ac:dyDescent="0.3">
      <c r="A37" s="708" t="s">
        <v>550</v>
      </c>
      <c r="B37" s="709" t="s">
        <v>551</v>
      </c>
      <c r="C37" s="710" t="s">
        <v>542</v>
      </c>
      <c r="D37" s="710" t="s">
        <v>542</v>
      </c>
      <c r="E37" s="710"/>
      <c r="F37" s="710" t="s">
        <v>542</v>
      </c>
      <c r="G37" s="710" t="s">
        <v>542</v>
      </c>
      <c r="H37" s="710" t="s">
        <v>542</v>
      </c>
      <c r="I37" s="711" t="s">
        <v>542</v>
      </c>
      <c r="J37" s="712" t="s">
        <v>0</v>
      </c>
    </row>
    <row r="38" spans="1:10" ht="14.4" customHeight="1" x14ac:dyDescent="0.3">
      <c r="A38" s="708" t="s">
        <v>550</v>
      </c>
      <c r="B38" s="709" t="s">
        <v>344</v>
      </c>
      <c r="C38" s="710">
        <v>70.151399999999995</v>
      </c>
      <c r="D38" s="710">
        <v>19.608250000000002</v>
      </c>
      <c r="E38" s="710"/>
      <c r="F38" s="710">
        <v>389.53701000000001</v>
      </c>
      <c r="G38" s="710">
        <v>32.8144142812165</v>
      </c>
      <c r="H38" s="710">
        <v>356.72259571878351</v>
      </c>
      <c r="I38" s="711">
        <v>11.870911565317114</v>
      </c>
      <c r="J38" s="712" t="s">
        <v>1</v>
      </c>
    </row>
    <row r="39" spans="1:10" ht="14.4" customHeight="1" x14ac:dyDescent="0.3">
      <c r="A39" s="708" t="s">
        <v>550</v>
      </c>
      <c r="B39" s="709" t="s">
        <v>345</v>
      </c>
      <c r="C39" s="710">
        <v>0</v>
      </c>
      <c r="D39" s="710">
        <v>0</v>
      </c>
      <c r="E39" s="710"/>
      <c r="F39" s="710">
        <v>0.90249999999999997</v>
      </c>
      <c r="G39" s="710">
        <v>2.5</v>
      </c>
      <c r="H39" s="710">
        <v>-1.5975000000000001</v>
      </c>
      <c r="I39" s="711">
        <v>0.36099999999999999</v>
      </c>
      <c r="J39" s="712" t="s">
        <v>1</v>
      </c>
    </row>
    <row r="40" spans="1:10" ht="14.4" customHeight="1" x14ac:dyDescent="0.3">
      <c r="A40" s="708" t="s">
        <v>550</v>
      </c>
      <c r="B40" s="709" t="s">
        <v>349</v>
      </c>
      <c r="C40" s="710">
        <v>12.67191</v>
      </c>
      <c r="D40" s="710">
        <v>11.954969999999999</v>
      </c>
      <c r="E40" s="710"/>
      <c r="F40" s="710">
        <v>17.604430000000001</v>
      </c>
      <c r="G40" s="710">
        <v>12.73068939775025</v>
      </c>
      <c r="H40" s="710">
        <v>4.8737406022497503</v>
      </c>
      <c r="I40" s="711">
        <v>1.3828339887949062</v>
      </c>
      <c r="J40" s="712" t="s">
        <v>1</v>
      </c>
    </row>
    <row r="41" spans="1:10" ht="14.4" customHeight="1" x14ac:dyDescent="0.3">
      <c r="A41" s="708" t="s">
        <v>550</v>
      </c>
      <c r="B41" s="709" t="s">
        <v>350</v>
      </c>
      <c r="C41" s="710">
        <v>3.3185700000000002</v>
      </c>
      <c r="D41" s="710">
        <v>12.379999999999999</v>
      </c>
      <c r="E41" s="710"/>
      <c r="F41" s="710">
        <v>11.10399</v>
      </c>
      <c r="G41" s="710">
        <v>16.853375595040749</v>
      </c>
      <c r="H41" s="710">
        <v>-5.7493855950407493</v>
      </c>
      <c r="I41" s="711">
        <v>0.65885851397434259</v>
      </c>
      <c r="J41" s="712" t="s">
        <v>1</v>
      </c>
    </row>
    <row r="42" spans="1:10" ht="14.4" customHeight="1" x14ac:dyDescent="0.3">
      <c r="A42" s="708" t="s">
        <v>550</v>
      </c>
      <c r="B42" s="709" t="s">
        <v>352</v>
      </c>
      <c r="C42" s="710">
        <v>18.185939999999999</v>
      </c>
      <c r="D42" s="710">
        <v>17.122230000000002</v>
      </c>
      <c r="E42" s="710"/>
      <c r="F42" s="710">
        <v>16.926069999999999</v>
      </c>
      <c r="G42" s="710">
        <v>19.058597391185</v>
      </c>
      <c r="H42" s="710">
        <v>-2.1325273911850005</v>
      </c>
      <c r="I42" s="711">
        <v>0.88810680306561596</v>
      </c>
      <c r="J42" s="712" t="s">
        <v>1</v>
      </c>
    </row>
    <row r="43" spans="1:10" ht="14.4" customHeight="1" x14ac:dyDescent="0.3">
      <c r="A43" s="708" t="s">
        <v>550</v>
      </c>
      <c r="B43" s="709" t="s">
        <v>353</v>
      </c>
      <c r="C43" s="710">
        <v>0.52200000000000002</v>
      </c>
      <c r="D43" s="710">
        <v>0.878</v>
      </c>
      <c r="E43" s="710"/>
      <c r="F43" s="710">
        <v>0.48</v>
      </c>
      <c r="G43" s="710">
        <v>0.61401036970224998</v>
      </c>
      <c r="H43" s="710">
        <v>-0.13401036970225</v>
      </c>
      <c r="I43" s="711">
        <v>0.78174575493369081</v>
      </c>
      <c r="J43" s="712" t="s">
        <v>1</v>
      </c>
    </row>
    <row r="44" spans="1:10" ht="14.4" customHeight="1" x14ac:dyDescent="0.3">
      <c r="A44" s="708" t="s">
        <v>550</v>
      </c>
      <c r="B44" s="709" t="s">
        <v>354</v>
      </c>
      <c r="C44" s="710">
        <v>8.2447599999999994</v>
      </c>
      <c r="D44" s="710">
        <v>8.52</v>
      </c>
      <c r="E44" s="710"/>
      <c r="F44" s="710">
        <v>3.4499999999999997</v>
      </c>
      <c r="G44" s="710">
        <v>10.917538078394999</v>
      </c>
      <c r="H44" s="710">
        <v>-7.4675380783950001</v>
      </c>
      <c r="I44" s="711">
        <v>0.31600530955117939</v>
      </c>
      <c r="J44" s="712" t="s">
        <v>1</v>
      </c>
    </row>
    <row r="45" spans="1:10" ht="14.4" customHeight="1" x14ac:dyDescent="0.3">
      <c r="A45" s="708" t="s">
        <v>550</v>
      </c>
      <c r="B45" s="709" t="s">
        <v>357</v>
      </c>
      <c r="C45" s="710">
        <v>14.37336</v>
      </c>
      <c r="D45" s="710">
        <v>16.513409999999997</v>
      </c>
      <c r="E45" s="710"/>
      <c r="F45" s="710">
        <v>0.78560999999999126</v>
      </c>
      <c r="G45" s="710">
        <v>55</v>
      </c>
      <c r="H45" s="710">
        <v>-54.214390000000009</v>
      </c>
      <c r="I45" s="711">
        <v>1.4283818181818023E-2</v>
      </c>
      <c r="J45" s="712" t="s">
        <v>1</v>
      </c>
    </row>
    <row r="46" spans="1:10" ht="14.4" customHeight="1" x14ac:dyDescent="0.3">
      <c r="A46" s="708" t="s">
        <v>550</v>
      </c>
      <c r="B46" s="709" t="s">
        <v>552</v>
      </c>
      <c r="C46" s="710">
        <v>127.46794</v>
      </c>
      <c r="D46" s="710">
        <v>86.976859999999988</v>
      </c>
      <c r="E46" s="710"/>
      <c r="F46" s="710">
        <v>440.78960999999993</v>
      </c>
      <c r="G46" s="710">
        <v>150.48862511328974</v>
      </c>
      <c r="H46" s="710">
        <v>290.30098488671018</v>
      </c>
      <c r="I46" s="711">
        <v>2.9290559978747095</v>
      </c>
      <c r="J46" s="712" t="s">
        <v>548</v>
      </c>
    </row>
    <row r="47" spans="1:10" ht="14.4" customHeight="1" x14ac:dyDescent="0.3">
      <c r="A47" s="708" t="s">
        <v>542</v>
      </c>
      <c r="B47" s="709" t="s">
        <v>542</v>
      </c>
      <c r="C47" s="710" t="s">
        <v>542</v>
      </c>
      <c r="D47" s="710" t="s">
        <v>542</v>
      </c>
      <c r="E47" s="710"/>
      <c r="F47" s="710" t="s">
        <v>542</v>
      </c>
      <c r="G47" s="710" t="s">
        <v>542</v>
      </c>
      <c r="H47" s="710" t="s">
        <v>542</v>
      </c>
      <c r="I47" s="711" t="s">
        <v>542</v>
      </c>
      <c r="J47" s="712" t="s">
        <v>549</v>
      </c>
    </row>
    <row r="48" spans="1:10" ht="14.4" customHeight="1" x14ac:dyDescent="0.3">
      <c r="A48" s="708" t="s">
        <v>553</v>
      </c>
      <c r="B48" s="709" t="s">
        <v>554</v>
      </c>
      <c r="C48" s="710" t="s">
        <v>542</v>
      </c>
      <c r="D48" s="710" t="s">
        <v>542</v>
      </c>
      <c r="E48" s="710"/>
      <c r="F48" s="710" t="s">
        <v>542</v>
      </c>
      <c r="G48" s="710" t="s">
        <v>542</v>
      </c>
      <c r="H48" s="710" t="s">
        <v>542</v>
      </c>
      <c r="I48" s="711" t="s">
        <v>542</v>
      </c>
      <c r="J48" s="712" t="s">
        <v>0</v>
      </c>
    </row>
    <row r="49" spans="1:10" ht="14.4" customHeight="1" x14ac:dyDescent="0.3">
      <c r="A49" s="708" t="s">
        <v>553</v>
      </c>
      <c r="B49" s="709" t="s">
        <v>344</v>
      </c>
      <c r="C49" s="710" t="s">
        <v>542</v>
      </c>
      <c r="D49" s="710">
        <v>4.4000000000000004</v>
      </c>
      <c r="E49" s="710"/>
      <c r="F49" s="710">
        <v>0</v>
      </c>
      <c r="G49" s="710">
        <v>36.031210645967498</v>
      </c>
      <c r="H49" s="710">
        <v>-36.031210645967498</v>
      </c>
      <c r="I49" s="711">
        <v>0</v>
      </c>
      <c r="J49" s="712" t="s">
        <v>1</v>
      </c>
    </row>
    <row r="50" spans="1:10" ht="14.4" customHeight="1" x14ac:dyDescent="0.3">
      <c r="A50" s="708" t="s">
        <v>553</v>
      </c>
      <c r="B50" s="709" t="s">
        <v>349</v>
      </c>
      <c r="C50" s="710">
        <v>12.93627</v>
      </c>
      <c r="D50" s="710">
        <v>30.38691</v>
      </c>
      <c r="E50" s="710"/>
      <c r="F50" s="710">
        <v>31.575420000000001</v>
      </c>
      <c r="G50" s="710">
        <v>48.050789532845499</v>
      </c>
      <c r="H50" s="710">
        <v>-16.475369532845498</v>
      </c>
      <c r="I50" s="711">
        <v>0.65712593501541472</v>
      </c>
      <c r="J50" s="712" t="s">
        <v>1</v>
      </c>
    </row>
    <row r="51" spans="1:10" ht="14.4" customHeight="1" x14ac:dyDescent="0.3">
      <c r="A51" s="708" t="s">
        <v>553</v>
      </c>
      <c r="B51" s="709" t="s">
        <v>350</v>
      </c>
      <c r="C51" s="710">
        <v>1.2012</v>
      </c>
      <c r="D51" s="710">
        <v>2.7223000000000002</v>
      </c>
      <c r="E51" s="710"/>
      <c r="F51" s="710">
        <v>4.7485999999999997</v>
      </c>
      <c r="G51" s="710">
        <v>5.0205839147072497</v>
      </c>
      <c r="H51" s="710">
        <v>-0.27198391470725003</v>
      </c>
      <c r="I51" s="711">
        <v>0.94582623867504678</v>
      </c>
      <c r="J51" s="712" t="s">
        <v>1</v>
      </c>
    </row>
    <row r="52" spans="1:10" ht="14.4" customHeight="1" x14ac:dyDescent="0.3">
      <c r="A52" s="708" t="s">
        <v>553</v>
      </c>
      <c r="B52" s="709" t="s">
        <v>352</v>
      </c>
      <c r="C52" s="710">
        <v>6.6285999999999996</v>
      </c>
      <c r="D52" s="710">
        <v>35.827500000000001</v>
      </c>
      <c r="E52" s="710"/>
      <c r="F52" s="710">
        <v>36.441049999999997</v>
      </c>
      <c r="G52" s="710">
        <v>39.1794748828775</v>
      </c>
      <c r="H52" s="710">
        <v>-2.7384248828775029</v>
      </c>
      <c r="I52" s="711">
        <v>0.93010562568631394</v>
      </c>
      <c r="J52" s="712" t="s">
        <v>1</v>
      </c>
    </row>
    <row r="53" spans="1:10" ht="14.4" customHeight="1" x14ac:dyDescent="0.3">
      <c r="A53" s="708" t="s">
        <v>553</v>
      </c>
      <c r="B53" s="709" t="s">
        <v>353</v>
      </c>
      <c r="C53" s="710">
        <v>0.6</v>
      </c>
      <c r="D53" s="710">
        <v>1.2370000000000001</v>
      </c>
      <c r="E53" s="710"/>
      <c r="F53" s="710">
        <v>1.1360000000000001</v>
      </c>
      <c r="G53" s="710">
        <v>2.0091298467084999</v>
      </c>
      <c r="H53" s="710">
        <v>-0.8731298467084998</v>
      </c>
      <c r="I53" s="711">
        <v>0.56541890603092504</v>
      </c>
      <c r="J53" s="712" t="s">
        <v>1</v>
      </c>
    </row>
    <row r="54" spans="1:10" ht="14.4" customHeight="1" x14ac:dyDescent="0.3">
      <c r="A54" s="708" t="s">
        <v>553</v>
      </c>
      <c r="B54" s="709" t="s">
        <v>354</v>
      </c>
      <c r="C54" s="710">
        <v>6.4942399999999996</v>
      </c>
      <c r="D54" s="710">
        <v>10.366</v>
      </c>
      <c r="E54" s="710"/>
      <c r="F54" s="710">
        <v>11.5083</v>
      </c>
      <c r="G54" s="710">
        <v>15.26374552357275</v>
      </c>
      <c r="H54" s="710">
        <v>-3.7554455235727495</v>
      </c>
      <c r="I54" s="711">
        <v>0.75396304152391813</v>
      </c>
      <c r="J54" s="712" t="s">
        <v>1</v>
      </c>
    </row>
    <row r="55" spans="1:10" ht="14.4" customHeight="1" x14ac:dyDescent="0.3">
      <c r="A55" s="708" t="s">
        <v>553</v>
      </c>
      <c r="B55" s="709" t="s">
        <v>357</v>
      </c>
      <c r="C55" s="710">
        <v>20.20025</v>
      </c>
      <c r="D55" s="710">
        <v>42.395960000000002</v>
      </c>
      <c r="E55" s="710"/>
      <c r="F55" s="710">
        <v>34.962559999999996</v>
      </c>
      <c r="G55" s="710">
        <v>63.881833414071991</v>
      </c>
      <c r="H55" s="710">
        <v>-28.919273414071995</v>
      </c>
      <c r="I55" s="711">
        <v>0.54730050988640522</v>
      </c>
      <c r="J55" s="712" t="s">
        <v>1</v>
      </c>
    </row>
    <row r="56" spans="1:10" ht="14.4" customHeight="1" x14ac:dyDescent="0.3">
      <c r="A56" s="708" t="s">
        <v>553</v>
      </c>
      <c r="B56" s="709" t="s">
        <v>555</v>
      </c>
      <c r="C56" s="710">
        <v>48.060559999999995</v>
      </c>
      <c r="D56" s="710">
        <v>127.33566999999999</v>
      </c>
      <c r="E56" s="710"/>
      <c r="F56" s="710">
        <v>120.37193000000001</v>
      </c>
      <c r="G56" s="710">
        <v>209.43676776075097</v>
      </c>
      <c r="H56" s="710">
        <v>-89.064837760750962</v>
      </c>
      <c r="I56" s="711">
        <v>0.57474115594405217</v>
      </c>
      <c r="J56" s="712" t="s">
        <v>548</v>
      </c>
    </row>
    <row r="57" spans="1:10" ht="14.4" customHeight="1" x14ac:dyDescent="0.3">
      <c r="A57" s="708" t="s">
        <v>542</v>
      </c>
      <c r="B57" s="709" t="s">
        <v>542</v>
      </c>
      <c r="C57" s="710" t="s">
        <v>542</v>
      </c>
      <c r="D57" s="710" t="s">
        <v>542</v>
      </c>
      <c r="E57" s="710"/>
      <c r="F57" s="710" t="s">
        <v>542</v>
      </c>
      <c r="G57" s="710" t="s">
        <v>542</v>
      </c>
      <c r="H57" s="710" t="s">
        <v>542</v>
      </c>
      <c r="I57" s="711" t="s">
        <v>542</v>
      </c>
      <c r="J57" s="712" t="s">
        <v>549</v>
      </c>
    </row>
    <row r="58" spans="1:10" ht="14.4" customHeight="1" x14ac:dyDescent="0.3">
      <c r="A58" s="708" t="s">
        <v>556</v>
      </c>
      <c r="B58" s="709" t="s">
        <v>557</v>
      </c>
      <c r="C58" s="710" t="s">
        <v>542</v>
      </c>
      <c r="D58" s="710" t="s">
        <v>542</v>
      </c>
      <c r="E58" s="710"/>
      <c r="F58" s="710" t="s">
        <v>542</v>
      </c>
      <c r="G58" s="710" t="s">
        <v>542</v>
      </c>
      <c r="H58" s="710" t="s">
        <v>542</v>
      </c>
      <c r="I58" s="711" t="s">
        <v>542</v>
      </c>
      <c r="J58" s="712" t="s">
        <v>0</v>
      </c>
    </row>
    <row r="59" spans="1:10" ht="14.4" customHeight="1" x14ac:dyDescent="0.3">
      <c r="A59" s="708" t="s">
        <v>556</v>
      </c>
      <c r="B59" s="709" t="s">
        <v>343</v>
      </c>
      <c r="C59" s="710">
        <v>0.78635999999999995</v>
      </c>
      <c r="D59" s="710">
        <v>-23.5593</v>
      </c>
      <c r="E59" s="710"/>
      <c r="F59" s="710">
        <v>0</v>
      </c>
      <c r="G59" s="710">
        <v>1.25</v>
      </c>
      <c r="H59" s="710">
        <v>-1.25</v>
      </c>
      <c r="I59" s="711">
        <v>0</v>
      </c>
      <c r="J59" s="712" t="s">
        <v>1</v>
      </c>
    </row>
    <row r="60" spans="1:10" ht="14.4" customHeight="1" x14ac:dyDescent="0.3">
      <c r="A60" s="708" t="s">
        <v>556</v>
      </c>
      <c r="B60" s="709" t="s">
        <v>344</v>
      </c>
      <c r="C60" s="710" t="s">
        <v>542</v>
      </c>
      <c r="D60" s="710">
        <v>0</v>
      </c>
      <c r="E60" s="710"/>
      <c r="F60" s="710">
        <v>0</v>
      </c>
      <c r="G60" s="710">
        <v>27.711560309710752</v>
      </c>
      <c r="H60" s="710">
        <v>-27.711560309710752</v>
      </c>
      <c r="I60" s="711">
        <v>0</v>
      </c>
      <c r="J60" s="712" t="s">
        <v>1</v>
      </c>
    </row>
    <row r="61" spans="1:10" ht="14.4" customHeight="1" x14ac:dyDescent="0.3">
      <c r="A61" s="708" t="s">
        <v>556</v>
      </c>
      <c r="B61" s="709" t="s">
        <v>346</v>
      </c>
      <c r="C61" s="710">
        <v>0</v>
      </c>
      <c r="D61" s="710">
        <v>0</v>
      </c>
      <c r="E61" s="710"/>
      <c r="F61" s="710">
        <v>0</v>
      </c>
      <c r="G61" s="710">
        <v>0.5</v>
      </c>
      <c r="H61" s="710">
        <v>-0.5</v>
      </c>
      <c r="I61" s="711">
        <v>0</v>
      </c>
      <c r="J61" s="712" t="s">
        <v>1</v>
      </c>
    </row>
    <row r="62" spans="1:10" ht="14.4" customHeight="1" x14ac:dyDescent="0.3">
      <c r="A62" s="708" t="s">
        <v>556</v>
      </c>
      <c r="B62" s="709" t="s">
        <v>347</v>
      </c>
      <c r="C62" s="710">
        <v>0</v>
      </c>
      <c r="D62" s="710" t="s">
        <v>542</v>
      </c>
      <c r="E62" s="710"/>
      <c r="F62" s="710" t="s">
        <v>542</v>
      </c>
      <c r="G62" s="710" t="s">
        <v>542</v>
      </c>
      <c r="H62" s="710" t="s">
        <v>542</v>
      </c>
      <c r="I62" s="711" t="s">
        <v>542</v>
      </c>
      <c r="J62" s="712" t="s">
        <v>1</v>
      </c>
    </row>
    <row r="63" spans="1:10" ht="14.4" customHeight="1" x14ac:dyDescent="0.3">
      <c r="A63" s="708" t="s">
        <v>556</v>
      </c>
      <c r="B63" s="709" t="s">
        <v>348</v>
      </c>
      <c r="C63" s="710" t="s">
        <v>542</v>
      </c>
      <c r="D63" s="710">
        <v>0</v>
      </c>
      <c r="E63" s="710"/>
      <c r="F63" s="710">
        <v>0</v>
      </c>
      <c r="G63" s="710">
        <v>5.4553543519999997E-2</v>
      </c>
      <c r="H63" s="710">
        <v>-5.4553543519999997E-2</v>
      </c>
      <c r="I63" s="711">
        <v>0</v>
      </c>
      <c r="J63" s="712" t="s">
        <v>1</v>
      </c>
    </row>
    <row r="64" spans="1:10" ht="14.4" customHeight="1" x14ac:dyDescent="0.3">
      <c r="A64" s="708" t="s">
        <v>556</v>
      </c>
      <c r="B64" s="709" t="s">
        <v>349</v>
      </c>
      <c r="C64" s="710">
        <v>10.666539999999999</v>
      </c>
      <c r="D64" s="710">
        <v>20.438470000000002</v>
      </c>
      <c r="E64" s="710"/>
      <c r="F64" s="710">
        <v>6.4389700000000003</v>
      </c>
      <c r="G64" s="710">
        <v>19.29758255871775</v>
      </c>
      <c r="H64" s="710">
        <v>-12.858612558717748</v>
      </c>
      <c r="I64" s="711">
        <v>0.33366718242597559</v>
      </c>
      <c r="J64" s="712" t="s">
        <v>1</v>
      </c>
    </row>
    <row r="65" spans="1:10" ht="14.4" customHeight="1" x14ac:dyDescent="0.3">
      <c r="A65" s="708" t="s">
        <v>556</v>
      </c>
      <c r="B65" s="709" t="s">
        <v>350</v>
      </c>
      <c r="C65" s="710">
        <v>34.324759999999998</v>
      </c>
      <c r="D65" s="710">
        <v>42.764920000000004</v>
      </c>
      <c r="E65" s="710"/>
      <c r="F65" s="710">
        <v>33.899699999999996</v>
      </c>
      <c r="G65" s="710">
        <v>50.322676307565501</v>
      </c>
      <c r="H65" s="710">
        <v>-16.422976307565506</v>
      </c>
      <c r="I65" s="711">
        <v>0.67364660402418863</v>
      </c>
      <c r="J65" s="712" t="s">
        <v>1</v>
      </c>
    </row>
    <row r="66" spans="1:10" ht="14.4" customHeight="1" x14ac:dyDescent="0.3">
      <c r="A66" s="708" t="s">
        <v>556</v>
      </c>
      <c r="B66" s="709" t="s">
        <v>352</v>
      </c>
      <c r="C66" s="710">
        <v>15.311259999999999</v>
      </c>
      <c r="D66" s="710">
        <v>28.701729999999998</v>
      </c>
      <c r="E66" s="710"/>
      <c r="F66" s="710">
        <v>31.866720000000001</v>
      </c>
      <c r="G66" s="710">
        <v>32.002145161226252</v>
      </c>
      <c r="H66" s="710">
        <v>-0.13542516122625159</v>
      </c>
      <c r="I66" s="711">
        <v>0.99576824739266756</v>
      </c>
      <c r="J66" s="712" t="s">
        <v>1</v>
      </c>
    </row>
    <row r="67" spans="1:10" ht="14.4" customHeight="1" x14ac:dyDescent="0.3">
      <c r="A67" s="708" t="s">
        <v>556</v>
      </c>
      <c r="B67" s="709" t="s">
        <v>353</v>
      </c>
      <c r="C67" s="710">
        <v>0.58099999999999996</v>
      </c>
      <c r="D67" s="710">
        <v>0.48</v>
      </c>
      <c r="E67" s="710"/>
      <c r="F67" s="710">
        <v>0.46499999999999997</v>
      </c>
      <c r="G67" s="710">
        <v>0.55342651036949997</v>
      </c>
      <c r="H67" s="710">
        <v>-8.84265103695E-2</v>
      </c>
      <c r="I67" s="711">
        <v>0.84021995926710979</v>
      </c>
      <c r="J67" s="712" t="s">
        <v>1</v>
      </c>
    </row>
    <row r="68" spans="1:10" ht="14.4" customHeight="1" x14ac:dyDescent="0.3">
      <c r="A68" s="708" t="s">
        <v>556</v>
      </c>
      <c r="B68" s="709" t="s">
        <v>354</v>
      </c>
      <c r="C68" s="710">
        <v>7.8774999999999995</v>
      </c>
      <c r="D68" s="710">
        <v>8.6281999999999996</v>
      </c>
      <c r="E68" s="710"/>
      <c r="F68" s="710">
        <v>9.6174999999999997</v>
      </c>
      <c r="G68" s="710">
        <v>15.00014664392075</v>
      </c>
      <c r="H68" s="710">
        <v>-5.3826466439207508</v>
      </c>
      <c r="I68" s="711">
        <v>0.64116039851502216</v>
      </c>
      <c r="J68" s="712" t="s">
        <v>1</v>
      </c>
    </row>
    <row r="69" spans="1:10" ht="14.4" customHeight="1" x14ac:dyDescent="0.3">
      <c r="A69" s="708" t="s">
        <v>556</v>
      </c>
      <c r="B69" s="709" t="s">
        <v>356</v>
      </c>
      <c r="C69" s="710" t="s">
        <v>542</v>
      </c>
      <c r="D69" s="710">
        <v>0</v>
      </c>
      <c r="E69" s="710"/>
      <c r="F69" s="710">
        <v>0</v>
      </c>
      <c r="G69" s="710">
        <v>0.25</v>
      </c>
      <c r="H69" s="710">
        <v>-0.25</v>
      </c>
      <c r="I69" s="711">
        <v>0</v>
      </c>
      <c r="J69" s="712" t="s">
        <v>1</v>
      </c>
    </row>
    <row r="70" spans="1:10" ht="14.4" customHeight="1" x14ac:dyDescent="0.3">
      <c r="A70" s="708" t="s">
        <v>556</v>
      </c>
      <c r="B70" s="709" t="s">
        <v>357</v>
      </c>
      <c r="C70" s="710">
        <v>72.447329999999994</v>
      </c>
      <c r="D70" s="710">
        <v>184.96555000000001</v>
      </c>
      <c r="E70" s="710"/>
      <c r="F70" s="710">
        <v>163.98021</v>
      </c>
      <c r="G70" s="710">
        <v>150</v>
      </c>
      <c r="H70" s="710">
        <v>13.98021</v>
      </c>
      <c r="I70" s="711">
        <v>1.0932014000000001</v>
      </c>
      <c r="J70" s="712" t="s">
        <v>1</v>
      </c>
    </row>
    <row r="71" spans="1:10" ht="14.4" customHeight="1" x14ac:dyDescent="0.3">
      <c r="A71" s="708" t="s">
        <v>556</v>
      </c>
      <c r="B71" s="709" t="s">
        <v>558</v>
      </c>
      <c r="C71" s="710">
        <v>141.99475000000001</v>
      </c>
      <c r="D71" s="710">
        <v>262.41957000000002</v>
      </c>
      <c r="E71" s="710"/>
      <c r="F71" s="710">
        <v>246.2681</v>
      </c>
      <c r="G71" s="710">
        <v>296.9420910350305</v>
      </c>
      <c r="H71" s="710">
        <v>-50.673991035030497</v>
      </c>
      <c r="I71" s="711">
        <v>0.82934722774262259</v>
      </c>
      <c r="J71" s="712" t="s">
        <v>548</v>
      </c>
    </row>
    <row r="72" spans="1:10" ht="14.4" customHeight="1" x14ac:dyDescent="0.3">
      <c r="A72" s="708" t="s">
        <v>542</v>
      </c>
      <c r="B72" s="709" t="s">
        <v>542</v>
      </c>
      <c r="C72" s="710" t="s">
        <v>542</v>
      </c>
      <c r="D72" s="710" t="s">
        <v>542</v>
      </c>
      <c r="E72" s="710"/>
      <c r="F72" s="710" t="s">
        <v>542</v>
      </c>
      <c r="G72" s="710" t="s">
        <v>542</v>
      </c>
      <c r="H72" s="710" t="s">
        <v>542</v>
      </c>
      <c r="I72" s="711" t="s">
        <v>542</v>
      </c>
      <c r="J72" s="712" t="s">
        <v>549</v>
      </c>
    </row>
    <row r="73" spans="1:10" ht="14.4" customHeight="1" x14ac:dyDescent="0.3">
      <c r="A73" s="708" t="s">
        <v>559</v>
      </c>
      <c r="B73" s="709" t="s">
        <v>560</v>
      </c>
      <c r="C73" s="710" t="s">
        <v>542</v>
      </c>
      <c r="D73" s="710" t="s">
        <v>542</v>
      </c>
      <c r="E73" s="710"/>
      <c r="F73" s="710" t="s">
        <v>542</v>
      </c>
      <c r="G73" s="710" t="s">
        <v>542</v>
      </c>
      <c r="H73" s="710" t="s">
        <v>542</v>
      </c>
      <c r="I73" s="711" t="s">
        <v>542</v>
      </c>
      <c r="J73" s="712" t="s">
        <v>0</v>
      </c>
    </row>
    <row r="74" spans="1:10" ht="14.4" customHeight="1" x14ac:dyDescent="0.3">
      <c r="A74" s="708" t="s">
        <v>559</v>
      </c>
      <c r="B74" s="709" t="s">
        <v>344</v>
      </c>
      <c r="C74" s="710" t="s">
        <v>542</v>
      </c>
      <c r="D74" s="710">
        <v>0</v>
      </c>
      <c r="E74" s="710"/>
      <c r="F74" s="710">
        <v>0</v>
      </c>
      <c r="G74" s="710">
        <v>3.4428147631052504</v>
      </c>
      <c r="H74" s="710">
        <v>-3.4428147631052504</v>
      </c>
      <c r="I74" s="711">
        <v>0</v>
      </c>
      <c r="J74" s="712" t="s">
        <v>1</v>
      </c>
    </row>
    <row r="75" spans="1:10" ht="14.4" customHeight="1" x14ac:dyDescent="0.3">
      <c r="A75" s="708" t="s">
        <v>559</v>
      </c>
      <c r="B75" s="709" t="s">
        <v>349</v>
      </c>
      <c r="C75" s="710" t="s">
        <v>542</v>
      </c>
      <c r="D75" s="710">
        <v>0</v>
      </c>
      <c r="E75" s="710"/>
      <c r="F75" s="710">
        <v>22.921869999999998</v>
      </c>
      <c r="G75" s="710">
        <v>23.514584268682249</v>
      </c>
      <c r="H75" s="710">
        <v>-0.59271426868225063</v>
      </c>
      <c r="I75" s="711">
        <v>0.97479375940013302</v>
      </c>
      <c r="J75" s="712" t="s">
        <v>1</v>
      </c>
    </row>
    <row r="76" spans="1:10" ht="14.4" customHeight="1" x14ac:dyDescent="0.3">
      <c r="A76" s="708" t="s">
        <v>559</v>
      </c>
      <c r="B76" s="709" t="s">
        <v>350</v>
      </c>
      <c r="C76" s="710" t="s">
        <v>542</v>
      </c>
      <c r="D76" s="710">
        <v>0</v>
      </c>
      <c r="E76" s="710"/>
      <c r="F76" s="710">
        <v>2.1511</v>
      </c>
      <c r="G76" s="710">
        <v>2.0065878220440001</v>
      </c>
      <c r="H76" s="710">
        <v>0.14451217795599991</v>
      </c>
      <c r="I76" s="711">
        <v>1.0720188652439808</v>
      </c>
      <c r="J76" s="712" t="s">
        <v>1</v>
      </c>
    </row>
    <row r="77" spans="1:10" ht="14.4" customHeight="1" x14ac:dyDescent="0.3">
      <c r="A77" s="708" t="s">
        <v>559</v>
      </c>
      <c r="B77" s="709" t="s">
        <v>352</v>
      </c>
      <c r="C77" s="710" t="s">
        <v>542</v>
      </c>
      <c r="D77" s="710">
        <v>0</v>
      </c>
      <c r="E77" s="710"/>
      <c r="F77" s="710">
        <v>24.889849999999999</v>
      </c>
      <c r="G77" s="710">
        <v>25.244601761770248</v>
      </c>
      <c r="H77" s="710">
        <v>-0.35475176177024892</v>
      </c>
      <c r="I77" s="711">
        <v>0.98594742095288368</v>
      </c>
      <c r="J77" s="712" t="s">
        <v>1</v>
      </c>
    </row>
    <row r="78" spans="1:10" ht="14.4" customHeight="1" x14ac:dyDescent="0.3">
      <c r="A78" s="708" t="s">
        <v>559</v>
      </c>
      <c r="B78" s="709" t="s">
        <v>353</v>
      </c>
      <c r="C78" s="710" t="s">
        <v>542</v>
      </c>
      <c r="D78" s="710">
        <v>0</v>
      </c>
      <c r="E78" s="710"/>
      <c r="F78" s="710">
        <v>0.93599999999999994</v>
      </c>
      <c r="G78" s="710">
        <v>1.162928313796</v>
      </c>
      <c r="H78" s="710">
        <v>-0.22692831379600009</v>
      </c>
      <c r="I78" s="711">
        <v>0.80486474436651501</v>
      </c>
      <c r="J78" s="712" t="s">
        <v>1</v>
      </c>
    </row>
    <row r="79" spans="1:10" ht="14.4" customHeight="1" x14ac:dyDescent="0.3">
      <c r="A79" s="708" t="s">
        <v>559</v>
      </c>
      <c r="B79" s="709" t="s">
        <v>354</v>
      </c>
      <c r="C79" s="710" t="s">
        <v>542</v>
      </c>
      <c r="D79" s="710">
        <v>0</v>
      </c>
      <c r="E79" s="710"/>
      <c r="F79" s="710">
        <v>10.722300000000001</v>
      </c>
      <c r="G79" s="710">
        <v>12.40378836703775</v>
      </c>
      <c r="H79" s="710">
        <v>-1.6814883670377494</v>
      </c>
      <c r="I79" s="711">
        <v>0.86443751559755777</v>
      </c>
      <c r="J79" s="712" t="s">
        <v>1</v>
      </c>
    </row>
    <row r="80" spans="1:10" ht="14.4" customHeight="1" x14ac:dyDescent="0.3">
      <c r="A80" s="708" t="s">
        <v>559</v>
      </c>
      <c r="B80" s="709" t="s">
        <v>357</v>
      </c>
      <c r="C80" s="710" t="s">
        <v>542</v>
      </c>
      <c r="D80" s="710">
        <v>0</v>
      </c>
      <c r="E80" s="710"/>
      <c r="F80" s="710">
        <v>2.7031399999999999</v>
      </c>
      <c r="G80" s="710">
        <v>6</v>
      </c>
      <c r="H80" s="710">
        <v>-3.2968600000000001</v>
      </c>
      <c r="I80" s="711">
        <v>0.45052333333333333</v>
      </c>
      <c r="J80" s="712" t="s">
        <v>1</v>
      </c>
    </row>
    <row r="81" spans="1:10" ht="14.4" customHeight="1" x14ac:dyDescent="0.3">
      <c r="A81" s="708" t="s">
        <v>559</v>
      </c>
      <c r="B81" s="709" t="s">
        <v>561</v>
      </c>
      <c r="C81" s="710" t="s">
        <v>542</v>
      </c>
      <c r="D81" s="710">
        <v>0</v>
      </c>
      <c r="E81" s="710"/>
      <c r="F81" s="710">
        <v>64.324259999999995</v>
      </c>
      <c r="G81" s="710">
        <v>73.775305296435505</v>
      </c>
      <c r="H81" s="710">
        <v>-9.4510452964355096</v>
      </c>
      <c r="I81" s="711">
        <v>0.87189418927566076</v>
      </c>
      <c r="J81" s="712" t="s">
        <v>548</v>
      </c>
    </row>
    <row r="82" spans="1:10" ht="14.4" customHeight="1" x14ac:dyDescent="0.3">
      <c r="A82" s="708" t="s">
        <v>542</v>
      </c>
      <c r="B82" s="709" t="s">
        <v>542</v>
      </c>
      <c r="C82" s="710" t="s">
        <v>542</v>
      </c>
      <c r="D82" s="710" t="s">
        <v>542</v>
      </c>
      <c r="E82" s="710"/>
      <c r="F82" s="710" t="s">
        <v>542</v>
      </c>
      <c r="G82" s="710" t="s">
        <v>542</v>
      </c>
      <c r="H82" s="710" t="s">
        <v>542</v>
      </c>
      <c r="I82" s="711" t="s">
        <v>542</v>
      </c>
      <c r="J82" s="712" t="s">
        <v>549</v>
      </c>
    </row>
    <row r="83" spans="1:10" ht="14.4" customHeight="1" x14ac:dyDescent="0.3">
      <c r="A83" s="708" t="s">
        <v>540</v>
      </c>
      <c r="B83" s="709" t="s">
        <v>543</v>
      </c>
      <c r="C83" s="710">
        <v>355.55527999999993</v>
      </c>
      <c r="D83" s="710">
        <v>551.75036999999998</v>
      </c>
      <c r="E83" s="710"/>
      <c r="F83" s="710">
        <v>909.45964000000004</v>
      </c>
      <c r="G83" s="710">
        <v>792.43638695758909</v>
      </c>
      <c r="H83" s="710">
        <v>117.02325304241094</v>
      </c>
      <c r="I83" s="711">
        <v>1.1476752644987691</v>
      </c>
      <c r="J83" s="712" t="s">
        <v>544</v>
      </c>
    </row>
  </sheetData>
  <mergeCells count="3">
    <mergeCell ref="A1:I1"/>
    <mergeCell ref="F3:I3"/>
    <mergeCell ref="C4:D4"/>
  </mergeCells>
  <conditionalFormatting sqref="F22 F84:F65537">
    <cfRule type="cellIs" dxfId="46" priority="18" stopIfTrue="1" operator="greaterThan">
      <formula>1</formula>
    </cfRule>
  </conditionalFormatting>
  <conditionalFormatting sqref="H5:H21">
    <cfRule type="expression" dxfId="45" priority="14">
      <formula>$H5&gt;0</formula>
    </cfRule>
  </conditionalFormatting>
  <conditionalFormatting sqref="I5:I21">
    <cfRule type="expression" dxfId="44" priority="15">
      <formula>$I5&gt;1</formula>
    </cfRule>
  </conditionalFormatting>
  <conditionalFormatting sqref="B5:B21">
    <cfRule type="expression" dxfId="43" priority="11">
      <formula>OR($J5="NS",$J5="SumaNS",$J5="Účet")</formula>
    </cfRule>
  </conditionalFormatting>
  <conditionalFormatting sqref="F5:I21 B5:D21">
    <cfRule type="expression" dxfId="42" priority="17">
      <formula>AND($J5&lt;&gt;"",$J5&lt;&gt;"mezeraKL")</formula>
    </cfRule>
  </conditionalFormatting>
  <conditionalFormatting sqref="B5:D21 F5:I21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40" priority="13">
      <formula>OR($J5="SumaNS",$J5="NS")</formula>
    </cfRule>
  </conditionalFormatting>
  <conditionalFormatting sqref="A5:A21">
    <cfRule type="expression" dxfId="39" priority="9">
      <formula>AND($J5&lt;&gt;"mezeraKL",$J5&lt;&gt;"")</formula>
    </cfRule>
  </conditionalFormatting>
  <conditionalFormatting sqref="A5:A21">
    <cfRule type="expression" dxfId="38" priority="10">
      <formula>AND($J5&lt;&gt;"",$J5&lt;&gt;"mezeraKL")</formula>
    </cfRule>
  </conditionalFormatting>
  <conditionalFormatting sqref="H23:H83">
    <cfRule type="expression" dxfId="37" priority="5">
      <formula>$H23&gt;0</formula>
    </cfRule>
  </conditionalFormatting>
  <conditionalFormatting sqref="A23:A83">
    <cfRule type="expression" dxfId="36" priority="2">
      <formula>AND($J23&lt;&gt;"mezeraKL",$J23&lt;&gt;"")</formula>
    </cfRule>
  </conditionalFormatting>
  <conditionalFormatting sqref="I23:I83">
    <cfRule type="expression" dxfId="35" priority="6">
      <formula>$I23&gt;1</formula>
    </cfRule>
  </conditionalFormatting>
  <conditionalFormatting sqref="B23:B83">
    <cfRule type="expression" dxfId="34" priority="1">
      <formula>OR($J23="NS",$J23="SumaNS",$J23="Účet")</formula>
    </cfRule>
  </conditionalFormatting>
  <conditionalFormatting sqref="A23:D83 F23:I83">
    <cfRule type="expression" dxfId="33" priority="8">
      <formula>AND($J23&lt;&gt;"",$J23&lt;&gt;"mezeraKL")</formula>
    </cfRule>
  </conditionalFormatting>
  <conditionalFormatting sqref="B23:D83 F23:I83">
    <cfRule type="expression" dxfId="32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83 F23:I83">
    <cfRule type="expression" dxfId="31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3" t="s">
        <v>2135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4.4" customHeight="1" thickBot="1" x14ac:dyDescent="0.35">
      <c r="A2" s="374" t="s">
        <v>320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9"/>
      <c r="D3" s="560"/>
      <c r="E3" s="560"/>
      <c r="F3" s="560"/>
      <c r="G3" s="560"/>
      <c r="H3" s="260" t="s">
        <v>159</v>
      </c>
      <c r="I3" s="203">
        <f>IF(J3&lt;&gt;0,K3/J3,0)</f>
        <v>11.365782055758535</v>
      </c>
      <c r="J3" s="203">
        <f>SUBTOTAL(9,J5:J1048576)</f>
        <v>84344.05</v>
      </c>
      <c r="K3" s="204">
        <f>SUBTOTAL(9,K5:K1048576)</f>
        <v>958636.09000000067</v>
      </c>
    </row>
    <row r="4" spans="1:11" s="330" customFormat="1" ht="14.4" customHeight="1" thickBot="1" x14ac:dyDescent="0.35">
      <c r="A4" s="816" t="s">
        <v>4</v>
      </c>
      <c r="B4" s="817" t="s">
        <v>5</v>
      </c>
      <c r="C4" s="817" t="s">
        <v>0</v>
      </c>
      <c r="D4" s="817" t="s">
        <v>6</v>
      </c>
      <c r="E4" s="817" t="s">
        <v>7</v>
      </c>
      <c r="F4" s="817" t="s">
        <v>1</v>
      </c>
      <c r="G4" s="817" t="s">
        <v>90</v>
      </c>
      <c r="H4" s="715" t="s">
        <v>11</v>
      </c>
      <c r="I4" s="716" t="s">
        <v>184</v>
      </c>
      <c r="J4" s="716" t="s">
        <v>13</v>
      </c>
      <c r="K4" s="717" t="s">
        <v>201</v>
      </c>
    </row>
    <row r="5" spans="1:11" ht="14.4" customHeight="1" x14ac:dyDescent="0.3">
      <c r="A5" s="799" t="s">
        <v>540</v>
      </c>
      <c r="B5" s="800" t="s">
        <v>1114</v>
      </c>
      <c r="C5" s="803" t="s">
        <v>545</v>
      </c>
      <c r="D5" s="818" t="s">
        <v>546</v>
      </c>
      <c r="E5" s="803" t="s">
        <v>2117</v>
      </c>
      <c r="F5" s="818" t="s">
        <v>2118</v>
      </c>
      <c r="G5" s="803" t="s">
        <v>1651</v>
      </c>
      <c r="H5" s="803" t="s">
        <v>1652</v>
      </c>
      <c r="I5" s="225">
        <v>1.38</v>
      </c>
      <c r="J5" s="225">
        <v>100</v>
      </c>
      <c r="K5" s="813">
        <v>138</v>
      </c>
    </row>
    <row r="6" spans="1:11" ht="14.4" customHeight="1" x14ac:dyDescent="0.3">
      <c r="A6" s="724" t="s">
        <v>540</v>
      </c>
      <c r="B6" s="725" t="s">
        <v>1114</v>
      </c>
      <c r="C6" s="726" t="s">
        <v>545</v>
      </c>
      <c r="D6" s="727" t="s">
        <v>546</v>
      </c>
      <c r="E6" s="726" t="s">
        <v>2117</v>
      </c>
      <c r="F6" s="727" t="s">
        <v>2118</v>
      </c>
      <c r="G6" s="726" t="s">
        <v>1653</v>
      </c>
      <c r="H6" s="726" t="s">
        <v>1654</v>
      </c>
      <c r="I6" s="728">
        <v>39.11</v>
      </c>
      <c r="J6" s="728">
        <v>10</v>
      </c>
      <c r="K6" s="729">
        <v>391.1</v>
      </c>
    </row>
    <row r="7" spans="1:11" ht="14.4" customHeight="1" x14ac:dyDescent="0.3">
      <c r="A7" s="724" t="s">
        <v>540</v>
      </c>
      <c r="B7" s="725" t="s">
        <v>1114</v>
      </c>
      <c r="C7" s="726" t="s">
        <v>545</v>
      </c>
      <c r="D7" s="727" t="s">
        <v>546</v>
      </c>
      <c r="E7" s="726" t="s">
        <v>2117</v>
      </c>
      <c r="F7" s="727" t="s">
        <v>2118</v>
      </c>
      <c r="G7" s="726" t="s">
        <v>1655</v>
      </c>
      <c r="H7" s="726" t="s">
        <v>1656</v>
      </c>
      <c r="I7" s="728">
        <v>0.86</v>
      </c>
      <c r="J7" s="728">
        <v>100</v>
      </c>
      <c r="K7" s="729">
        <v>86</v>
      </c>
    </row>
    <row r="8" spans="1:11" ht="14.4" customHeight="1" x14ac:dyDescent="0.3">
      <c r="A8" s="724" t="s">
        <v>540</v>
      </c>
      <c r="B8" s="725" t="s">
        <v>1114</v>
      </c>
      <c r="C8" s="726" t="s">
        <v>545</v>
      </c>
      <c r="D8" s="727" t="s">
        <v>546</v>
      </c>
      <c r="E8" s="726" t="s">
        <v>2117</v>
      </c>
      <c r="F8" s="727" t="s">
        <v>2118</v>
      </c>
      <c r="G8" s="726" t="s">
        <v>1657</v>
      </c>
      <c r="H8" s="726" t="s">
        <v>1658</v>
      </c>
      <c r="I8" s="728">
        <v>139.18</v>
      </c>
      <c r="J8" s="728">
        <v>5</v>
      </c>
      <c r="K8" s="729">
        <v>695.9</v>
      </c>
    </row>
    <row r="9" spans="1:11" ht="14.4" customHeight="1" x14ac:dyDescent="0.3">
      <c r="A9" s="724" t="s">
        <v>540</v>
      </c>
      <c r="B9" s="725" t="s">
        <v>1114</v>
      </c>
      <c r="C9" s="726" t="s">
        <v>545</v>
      </c>
      <c r="D9" s="727" t="s">
        <v>546</v>
      </c>
      <c r="E9" s="726" t="s">
        <v>2117</v>
      </c>
      <c r="F9" s="727" t="s">
        <v>2118</v>
      </c>
      <c r="G9" s="726" t="s">
        <v>1659</v>
      </c>
      <c r="H9" s="726" t="s">
        <v>1660</v>
      </c>
      <c r="I9" s="728">
        <v>10.53</v>
      </c>
      <c r="J9" s="728">
        <v>50</v>
      </c>
      <c r="K9" s="729">
        <v>526.5</v>
      </c>
    </row>
    <row r="10" spans="1:11" ht="14.4" customHeight="1" x14ac:dyDescent="0.3">
      <c r="A10" s="724" t="s">
        <v>540</v>
      </c>
      <c r="B10" s="725" t="s">
        <v>1114</v>
      </c>
      <c r="C10" s="726" t="s">
        <v>545</v>
      </c>
      <c r="D10" s="727" t="s">
        <v>546</v>
      </c>
      <c r="E10" s="726" t="s">
        <v>2119</v>
      </c>
      <c r="F10" s="727" t="s">
        <v>2120</v>
      </c>
      <c r="G10" s="726" t="s">
        <v>1661</v>
      </c>
      <c r="H10" s="726" t="s">
        <v>1662</v>
      </c>
      <c r="I10" s="728">
        <v>0.25</v>
      </c>
      <c r="J10" s="728">
        <v>400</v>
      </c>
      <c r="K10" s="729">
        <v>100</v>
      </c>
    </row>
    <row r="11" spans="1:11" ht="14.4" customHeight="1" x14ac:dyDescent="0.3">
      <c r="A11" s="724" t="s">
        <v>540</v>
      </c>
      <c r="B11" s="725" t="s">
        <v>1114</v>
      </c>
      <c r="C11" s="726" t="s">
        <v>545</v>
      </c>
      <c r="D11" s="727" t="s">
        <v>546</v>
      </c>
      <c r="E11" s="726" t="s">
        <v>2119</v>
      </c>
      <c r="F11" s="727" t="s">
        <v>2120</v>
      </c>
      <c r="G11" s="726" t="s">
        <v>1663</v>
      </c>
      <c r="H11" s="726" t="s">
        <v>1664</v>
      </c>
      <c r="I11" s="728">
        <v>1.0900000000000001</v>
      </c>
      <c r="J11" s="728">
        <v>800</v>
      </c>
      <c r="K11" s="729">
        <v>872</v>
      </c>
    </row>
    <row r="12" spans="1:11" ht="14.4" customHeight="1" x14ac:dyDescent="0.3">
      <c r="A12" s="724" t="s">
        <v>540</v>
      </c>
      <c r="B12" s="725" t="s">
        <v>1114</v>
      </c>
      <c r="C12" s="726" t="s">
        <v>545</v>
      </c>
      <c r="D12" s="727" t="s">
        <v>546</v>
      </c>
      <c r="E12" s="726" t="s">
        <v>2119</v>
      </c>
      <c r="F12" s="727" t="s">
        <v>2120</v>
      </c>
      <c r="G12" s="726" t="s">
        <v>1665</v>
      </c>
      <c r="H12" s="726" t="s">
        <v>1666</v>
      </c>
      <c r="I12" s="728">
        <v>2.46</v>
      </c>
      <c r="J12" s="728">
        <v>100</v>
      </c>
      <c r="K12" s="729">
        <v>246</v>
      </c>
    </row>
    <row r="13" spans="1:11" ht="14.4" customHeight="1" x14ac:dyDescent="0.3">
      <c r="A13" s="724" t="s">
        <v>540</v>
      </c>
      <c r="B13" s="725" t="s">
        <v>1114</v>
      </c>
      <c r="C13" s="726" t="s">
        <v>545</v>
      </c>
      <c r="D13" s="727" t="s">
        <v>546</v>
      </c>
      <c r="E13" s="726" t="s">
        <v>2119</v>
      </c>
      <c r="F13" s="727" t="s">
        <v>2120</v>
      </c>
      <c r="G13" s="726" t="s">
        <v>1667</v>
      </c>
      <c r="H13" s="726" t="s">
        <v>1668</v>
      </c>
      <c r="I13" s="728">
        <v>6.17</v>
      </c>
      <c r="J13" s="728">
        <v>10</v>
      </c>
      <c r="K13" s="729">
        <v>61.7</v>
      </c>
    </row>
    <row r="14" spans="1:11" ht="14.4" customHeight="1" x14ac:dyDescent="0.3">
      <c r="A14" s="724" t="s">
        <v>540</v>
      </c>
      <c r="B14" s="725" t="s">
        <v>1114</v>
      </c>
      <c r="C14" s="726" t="s">
        <v>545</v>
      </c>
      <c r="D14" s="727" t="s">
        <v>546</v>
      </c>
      <c r="E14" s="726" t="s">
        <v>2119</v>
      </c>
      <c r="F14" s="727" t="s">
        <v>2120</v>
      </c>
      <c r="G14" s="726" t="s">
        <v>1669</v>
      </c>
      <c r="H14" s="726" t="s">
        <v>1670</v>
      </c>
      <c r="I14" s="728">
        <v>206.04500000000002</v>
      </c>
      <c r="J14" s="728">
        <v>4</v>
      </c>
      <c r="K14" s="729">
        <v>824.18000000000006</v>
      </c>
    </row>
    <row r="15" spans="1:11" ht="14.4" customHeight="1" x14ac:dyDescent="0.3">
      <c r="A15" s="724" t="s">
        <v>540</v>
      </c>
      <c r="B15" s="725" t="s">
        <v>1114</v>
      </c>
      <c r="C15" s="726" t="s">
        <v>545</v>
      </c>
      <c r="D15" s="727" t="s">
        <v>546</v>
      </c>
      <c r="E15" s="726" t="s">
        <v>2119</v>
      </c>
      <c r="F15" s="727" t="s">
        <v>2120</v>
      </c>
      <c r="G15" s="726" t="s">
        <v>1671</v>
      </c>
      <c r="H15" s="726" t="s">
        <v>1672</v>
      </c>
      <c r="I15" s="728">
        <v>1.9866666666666666</v>
      </c>
      <c r="J15" s="728">
        <v>150</v>
      </c>
      <c r="K15" s="729">
        <v>298</v>
      </c>
    </row>
    <row r="16" spans="1:11" ht="14.4" customHeight="1" x14ac:dyDescent="0.3">
      <c r="A16" s="724" t="s">
        <v>540</v>
      </c>
      <c r="B16" s="725" t="s">
        <v>1114</v>
      </c>
      <c r="C16" s="726" t="s">
        <v>545</v>
      </c>
      <c r="D16" s="727" t="s">
        <v>546</v>
      </c>
      <c r="E16" s="726" t="s">
        <v>2119</v>
      </c>
      <c r="F16" s="727" t="s">
        <v>2120</v>
      </c>
      <c r="G16" s="726" t="s">
        <v>1673</v>
      </c>
      <c r="H16" s="726" t="s">
        <v>1674</v>
      </c>
      <c r="I16" s="728">
        <v>2.0549999999999997</v>
      </c>
      <c r="J16" s="728">
        <v>30</v>
      </c>
      <c r="K16" s="729">
        <v>61.7</v>
      </c>
    </row>
    <row r="17" spans="1:11" ht="14.4" customHeight="1" x14ac:dyDescent="0.3">
      <c r="A17" s="724" t="s">
        <v>540</v>
      </c>
      <c r="B17" s="725" t="s">
        <v>1114</v>
      </c>
      <c r="C17" s="726" t="s">
        <v>545</v>
      </c>
      <c r="D17" s="727" t="s">
        <v>546</v>
      </c>
      <c r="E17" s="726" t="s">
        <v>2119</v>
      </c>
      <c r="F17" s="727" t="s">
        <v>2120</v>
      </c>
      <c r="G17" s="726" t="s">
        <v>1675</v>
      </c>
      <c r="H17" s="726" t="s">
        <v>1676</v>
      </c>
      <c r="I17" s="728">
        <v>1.92</v>
      </c>
      <c r="J17" s="728">
        <v>50</v>
      </c>
      <c r="K17" s="729">
        <v>96</v>
      </c>
    </row>
    <row r="18" spans="1:11" ht="14.4" customHeight="1" x14ac:dyDescent="0.3">
      <c r="A18" s="724" t="s">
        <v>540</v>
      </c>
      <c r="B18" s="725" t="s">
        <v>1114</v>
      </c>
      <c r="C18" s="726" t="s">
        <v>545</v>
      </c>
      <c r="D18" s="727" t="s">
        <v>546</v>
      </c>
      <c r="E18" s="726" t="s">
        <v>2119</v>
      </c>
      <c r="F18" s="727" t="s">
        <v>2120</v>
      </c>
      <c r="G18" s="726" t="s">
        <v>1677</v>
      </c>
      <c r="H18" s="726" t="s">
        <v>1678</v>
      </c>
      <c r="I18" s="728">
        <v>2.1633333333333336</v>
      </c>
      <c r="J18" s="728">
        <v>200</v>
      </c>
      <c r="K18" s="729">
        <v>432.5</v>
      </c>
    </row>
    <row r="19" spans="1:11" ht="14.4" customHeight="1" x14ac:dyDescent="0.3">
      <c r="A19" s="724" t="s">
        <v>540</v>
      </c>
      <c r="B19" s="725" t="s">
        <v>1114</v>
      </c>
      <c r="C19" s="726" t="s">
        <v>545</v>
      </c>
      <c r="D19" s="727" t="s">
        <v>546</v>
      </c>
      <c r="E19" s="726" t="s">
        <v>2119</v>
      </c>
      <c r="F19" s="727" t="s">
        <v>2120</v>
      </c>
      <c r="G19" s="726" t="s">
        <v>1679</v>
      </c>
      <c r="H19" s="726" t="s">
        <v>1680</v>
      </c>
      <c r="I19" s="728">
        <v>2.7</v>
      </c>
      <c r="J19" s="728">
        <v>50</v>
      </c>
      <c r="K19" s="729">
        <v>135</v>
      </c>
    </row>
    <row r="20" spans="1:11" ht="14.4" customHeight="1" x14ac:dyDescent="0.3">
      <c r="A20" s="724" t="s">
        <v>540</v>
      </c>
      <c r="B20" s="725" t="s">
        <v>1114</v>
      </c>
      <c r="C20" s="726" t="s">
        <v>545</v>
      </c>
      <c r="D20" s="727" t="s">
        <v>546</v>
      </c>
      <c r="E20" s="726" t="s">
        <v>2119</v>
      </c>
      <c r="F20" s="727" t="s">
        <v>2120</v>
      </c>
      <c r="G20" s="726" t="s">
        <v>1681</v>
      </c>
      <c r="H20" s="726" t="s">
        <v>1682</v>
      </c>
      <c r="I20" s="728">
        <v>2.9050000000000002</v>
      </c>
      <c r="J20" s="728">
        <v>200</v>
      </c>
      <c r="K20" s="729">
        <v>581</v>
      </c>
    </row>
    <row r="21" spans="1:11" ht="14.4" customHeight="1" x14ac:dyDescent="0.3">
      <c r="A21" s="724" t="s">
        <v>540</v>
      </c>
      <c r="B21" s="725" t="s">
        <v>1114</v>
      </c>
      <c r="C21" s="726" t="s">
        <v>545</v>
      </c>
      <c r="D21" s="727" t="s">
        <v>546</v>
      </c>
      <c r="E21" s="726" t="s">
        <v>2119</v>
      </c>
      <c r="F21" s="727" t="s">
        <v>2120</v>
      </c>
      <c r="G21" s="726" t="s">
        <v>1683</v>
      </c>
      <c r="H21" s="726" t="s">
        <v>1684</v>
      </c>
      <c r="I21" s="728">
        <v>4.43</v>
      </c>
      <c r="J21" s="728">
        <v>50</v>
      </c>
      <c r="K21" s="729">
        <v>221.5</v>
      </c>
    </row>
    <row r="22" spans="1:11" ht="14.4" customHeight="1" x14ac:dyDescent="0.3">
      <c r="A22" s="724" t="s">
        <v>540</v>
      </c>
      <c r="B22" s="725" t="s">
        <v>1114</v>
      </c>
      <c r="C22" s="726" t="s">
        <v>545</v>
      </c>
      <c r="D22" s="727" t="s">
        <v>546</v>
      </c>
      <c r="E22" s="726" t="s">
        <v>2119</v>
      </c>
      <c r="F22" s="727" t="s">
        <v>2120</v>
      </c>
      <c r="G22" s="726" t="s">
        <v>1685</v>
      </c>
      <c r="H22" s="726" t="s">
        <v>1686</v>
      </c>
      <c r="I22" s="728">
        <v>11.74</v>
      </c>
      <c r="J22" s="728">
        <v>30</v>
      </c>
      <c r="K22" s="729">
        <v>352.2</v>
      </c>
    </row>
    <row r="23" spans="1:11" ht="14.4" customHeight="1" x14ac:dyDescent="0.3">
      <c r="A23" s="724" t="s">
        <v>540</v>
      </c>
      <c r="B23" s="725" t="s">
        <v>1114</v>
      </c>
      <c r="C23" s="726" t="s">
        <v>545</v>
      </c>
      <c r="D23" s="727" t="s">
        <v>546</v>
      </c>
      <c r="E23" s="726" t="s">
        <v>2119</v>
      </c>
      <c r="F23" s="727" t="s">
        <v>2120</v>
      </c>
      <c r="G23" s="726" t="s">
        <v>1687</v>
      </c>
      <c r="H23" s="726" t="s">
        <v>1688</v>
      </c>
      <c r="I23" s="728">
        <v>25.53</v>
      </c>
      <c r="J23" s="728">
        <v>10</v>
      </c>
      <c r="K23" s="729">
        <v>255.3</v>
      </c>
    </row>
    <row r="24" spans="1:11" ht="14.4" customHeight="1" x14ac:dyDescent="0.3">
      <c r="A24" s="724" t="s">
        <v>540</v>
      </c>
      <c r="B24" s="725" t="s">
        <v>1114</v>
      </c>
      <c r="C24" s="726" t="s">
        <v>545</v>
      </c>
      <c r="D24" s="727" t="s">
        <v>546</v>
      </c>
      <c r="E24" s="726" t="s">
        <v>2119</v>
      </c>
      <c r="F24" s="727" t="s">
        <v>2120</v>
      </c>
      <c r="G24" s="726" t="s">
        <v>1689</v>
      </c>
      <c r="H24" s="726" t="s">
        <v>1690</v>
      </c>
      <c r="I24" s="728">
        <v>13.2</v>
      </c>
      <c r="J24" s="728">
        <v>10</v>
      </c>
      <c r="K24" s="729">
        <v>132</v>
      </c>
    </row>
    <row r="25" spans="1:11" ht="14.4" customHeight="1" x14ac:dyDescent="0.3">
      <c r="A25" s="724" t="s">
        <v>540</v>
      </c>
      <c r="B25" s="725" t="s">
        <v>1114</v>
      </c>
      <c r="C25" s="726" t="s">
        <v>545</v>
      </c>
      <c r="D25" s="727" t="s">
        <v>546</v>
      </c>
      <c r="E25" s="726" t="s">
        <v>2119</v>
      </c>
      <c r="F25" s="727" t="s">
        <v>2120</v>
      </c>
      <c r="G25" s="726" t="s">
        <v>1691</v>
      </c>
      <c r="H25" s="726" t="s">
        <v>1692</v>
      </c>
      <c r="I25" s="728">
        <v>1.28</v>
      </c>
      <c r="J25" s="728">
        <v>75</v>
      </c>
      <c r="K25" s="729">
        <v>96</v>
      </c>
    </row>
    <row r="26" spans="1:11" ht="14.4" customHeight="1" x14ac:dyDescent="0.3">
      <c r="A26" s="724" t="s">
        <v>540</v>
      </c>
      <c r="B26" s="725" t="s">
        <v>1114</v>
      </c>
      <c r="C26" s="726" t="s">
        <v>545</v>
      </c>
      <c r="D26" s="727" t="s">
        <v>546</v>
      </c>
      <c r="E26" s="726" t="s">
        <v>2119</v>
      </c>
      <c r="F26" s="727" t="s">
        <v>2120</v>
      </c>
      <c r="G26" s="726" t="s">
        <v>1693</v>
      </c>
      <c r="H26" s="726" t="s">
        <v>1694</v>
      </c>
      <c r="I26" s="728">
        <v>21.23</v>
      </c>
      <c r="J26" s="728">
        <v>50</v>
      </c>
      <c r="K26" s="729">
        <v>1061.5</v>
      </c>
    </row>
    <row r="27" spans="1:11" ht="14.4" customHeight="1" x14ac:dyDescent="0.3">
      <c r="A27" s="724" t="s">
        <v>540</v>
      </c>
      <c r="B27" s="725" t="s">
        <v>1114</v>
      </c>
      <c r="C27" s="726" t="s">
        <v>545</v>
      </c>
      <c r="D27" s="727" t="s">
        <v>546</v>
      </c>
      <c r="E27" s="726" t="s">
        <v>2119</v>
      </c>
      <c r="F27" s="727" t="s">
        <v>2120</v>
      </c>
      <c r="G27" s="726" t="s">
        <v>1695</v>
      </c>
      <c r="H27" s="726" t="s">
        <v>1696</v>
      </c>
      <c r="I27" s="728">
        <v>75.02</v>
      </c>
      <c r="J27" s="728">
        <v>20</v>
      </c>
      <c r="K27" s="729">
        <v>1500.4</v>
      </c>
    </row>
    <row r="28" spans="1:11" ht="14.4" customHeight="1" x14ac:dyDescent="0.3">
      <c r="A28" s="724" t="s">
        <v>540</v>
      </c>
      <c r="B28" s="725" t="s">
        <v>1114</v>
      </c>
      <c r="C28" s="726" t="s">
        <v>545</v>
      </c>
      <c r="D28" s="727" t="s">
        <v>546</v>
      </c>
      <c r="E28" s="726" t="s">
        <v>2119</v>
      </c>
      <c r="F28" s="727" t="s">
        <v>2120</v>
      </c>
      <c r="G28" s="726" t="s">
        <v>1697</v>
      </c>
      <c r="H28" s="726" t="s">
        <v>1698</v>
      </c>
      <c r="I28" s="728">
        <v>9.1999999999999993</v>
      </c>
      <c r="J28" s="728">
        <v>200</v>
      </c>
      <c r="K28" s="729">
        <v>1840</v>
      </c>
    </row>
    <row r="29" spans="1:11" ht="14.4" customHeight="1" x14ac:dyDescent="0.3">
      <c r="A29" s="724" t="s">
        <v>540</v>
      </c>
      <c r="B29" s="725" t="s">
        <v>1114</v>
      </c>
      <c r="C29" s="726" t="s">
        <v>545</v>
      </c>
      <c r="D29" s="727" t="s">
        <v>546</v>
      </c>
      <c r="E29" s="726" t="s">
        <v>2119</v>
      </c>
      <c r="F29" s="727" t="s">
        <v>2120</v>
      </c>
      <c r="G29" s="726" t="s">
        <v>1699</v>
      </c>
      <c r="H29" s="726" t="s">
        <v>1700</v>
      </c>
      <c r="I29" s="728">
        <v>5</v>
      </c>
      <c r="J29" s="728">
        <v>20</v>
      </c>
      <c r="K29" s="729">
        <v>100</v>
      </c>
    </row>
    <row r="30" spans="1:11" ht="14.4" customHeight="1" x14ac:dyDescent="0.3">
      <c r="A30" s="724" t="s">
        <v>540</v>
      </c>
      <c r="B30" s="725" t="s">
        <v>1114</v>
      </c>
      <c r="C30" s="726" t="s">
        <v>545</v>
      </c>
      <c r="D30" s="727" t="s">
        <v>546</v>
      </c>
      <c r="E30" s="726" t="s">
        <v>2119</v>
      </c>
      <c r="F30" s="727" t="s">
        <v>2120</v>
      </c>
      <c r="G30" s="726" t="s">
        <v>1701</v>
      </c>
      <c r="H30" s="726" t="s">
        <v>1702</v>
      </c>
      <c r="I30" s="728">
        <v>8.83</v>
      </c>
      <c r="J30" s="728">
        <v>5</v>
      </c>
      <c r="K30" s="729">
        <v>44.15</v>
      </c>
    </row>
    <row r="31" spans="1:11" ht="14.4" customHeight="1" x14ac:dyDescent="0.3">
      <c r="A31" s="724" t="s">
        <v>540</v>
      </c>
      <c r="B31" s="725" t="s">
        <v>1114</v>
      </c>
      <c r="C31" s="726" t="s">
        <v>545</v>
      </c>
      <c r="D31" s="727" t="s">
        <v>546</v>
      </c>
      <c r="E31" s="726" t="s">
        <v>2119</v>
      </c>
      <c r="F31" s="727" t="s">
        <v>2120</v>
      </c>
      <c r="G31" s="726" t="s">
        <v>1703</v>
      </c>
      <c r="H31" s="726" t="s">
        <v>1704</v>
      </c>
      <c r="I31" s="728">
        <v>4.24</v>
      </c>
      <c r="J31" s="728">
        <v>200</v>
      </c>
      <c r="K31" s="729">
        <v>847</v>
      </c>
    </row>
    <row r="32" spans="1:11" ht="14.4" customHeight="1" x14ac:dyDescent="0.3">
      <c r="A32" s="724" t="s">
        <v>540</v>
      </c>
      <c r="B32" s="725" t="s">
        <v>1114</v>
      </c>
      <c r="C32" s="726" t="s">
        <v>545</v>
      </c>
      <c r="D32" s="727" t="s">
        <v>546</v>
      </c>
      <c r="E32" s="726" t="s">
        <v>2119</v>
      </c>
      <c r="F32" s="727" t="s">
        <v>2120</v>
      </c>
      <c r="G32" s="726" t="s">
        <v>1705</v>
      </c>
      <c r="H32" s="726" t="s">
        <v>1706</v>
      </c>
      <c r="I32" s="728">
        <v>9.68</v>
      </c>
      <c r="J32" s="728">
        <v>200</v>
      </c>
      <c r="K32" s="729">
        <v>1936</v>
      </c>
    </row>
    <row r="33" spans="1:11" ht="14.4" customHeight="1" x14ac:dyDescent="0.3">
      <c r="A33" s="724" t="s">
        <v>540</v>
      </c>
      <c r="B33" s="725" t="s">
        <v>1114</v>
      </c>
      <c r="C33" s="726" t="s">
        <v>545</v>
      </c>
      <c r="D33" s="727" t="s">
        <v>546</v>
      </c>
      <c r="E33" s="726" t="s">
        <v>2121</v>
      </c>
      <c r="F33" s="727" t="s">
        <v>2122</v>
      </c>
      <c r="G33" s="726" t="s">
        <v>1707</v>
      </c>
      <c r="H33" s="726" t="s">
        <v>1708</v>
      </c>
      <c r="I33" s="728">
        <v>9.5250000000000004</v>
      </c>
      <c r="J33" s="728">
        <v>1000</v>
      </c>
      <c r="K33" s="729">
        <v>9525</v>
      </c>
    </row>
    <row r="34" spans="1:11" ht="14.4" customHeight="1" x14ac:dyDescent="0.3">
      <c r="A34" s="724" t="s">
        <v>540</v>
      </c>
      <c r="B34" s="725" t="s">
        <v>1114</v>
      </c>
      <c r="C34" s="726" t="s">
        <v>545</v>
      </c>
      <c r="D34" s="727" t="s">
        <v>546</v>
      </c>
      <c r="E34" s="726" t="s">
        <v>2121</v>
      </c>
      <c r="F34" s="727" t="s">
        <v>2122</v>
      </c>
      <c r="G34" s="726" t="s">
        <v>1709</v>
      </c>
      <c r="H34" s="726" t="s">
        <v>1710</v>
      </c>
      <c r="I34" s="728">
        <v>16.45</v>
      </c>
      <c r="J34" s="728">
        <v>10</v>
      </c>
      <c r="K34" s="729">
        <v>164.5</v>
      </c>
    </row>
    <row r="35" spans="1:11" ht="14.4" customHeight="1" x14ac:dyDescent="0.3">
      <c r="A35" s="724" t="s">
        <v>540</v>
      </c>
      <c r="B35" s="725" t="s">
        <v>1114</v>
      </c>
      <c r="C35" s="726" t="s">
        <v>545</v>
      </c>
      <c r="D35" s="727" t="s">
        <v>546</v>
      </c>
      <c r="E35" s="726" t="s">
        <v>2123</v>
      </c>
      <c r="F35" s="727" t="s">
        <v>2124</v>
      </c>
      <c r="G35" s="726" t="s">
        <v>1711</v>
      </c>
      <c r="H35" s="726" t="s">
        <v>1712</v>
      </c>
      <c r="I35" s="728">
        <v>39.67</v>
      </c>
      <c r="J35" s="728">
        <v>72</v>
      </c>
      <c r="K35" s="729">
        <v>2856.6</v>
      </c>
    </row>
    <row r="36" spans="1:11" ht="14.4" customHeight="1" x14ac:dyDescent="0.3">
      <c r="A36" s="724" t="s">
        <v>540</v>
      </c>
      <c r="B36" s="725" t="s">
        <v>1114</v>
      </c>
      <c r="C36" s="726" t="s">
        <v>545</v>
      </c>
      <c r="D36" s="727" t="s">
        <v>546</v>
      </c>
      <c r="E36" s="726" t="s">
        <v>2123</v>
      </c>
      <c r="F36" s="727" t="s">
        <v>2124</v>
      </c>
      <c r="G36" s="726" t="s">
        <v>1713</v>
      </c>
      <c r="H36" s="726" t="s">
        <v>1714</v>
      </c>
      <c r="I36" s="728">
        <v>60.37</v>
      </c>
      <c r="J36" s="728">
        <v>72</v>
      </c>
      <c r="K36" s="729">
        <v>4346.6400000000003</v>
      </c>
    </row>
    <row r="37" spans="1:11" ht="14.4" customHeight="1" x14ac:dyDescent="0.3">
      <c r="A37" s="724" t="s">
        <v>540</v>
      </c>
      <c r="B37" s="725" t="s">
        <v>1114</v>
      </c>
      <c r="C37" s="726" t="s">
        <v>545</v>
      </c>
      <c r="D37" s="727" t="s">
        <v>546</v>
      </c>
      <c r="E37" s="726" t="s">
        <v>2123</v>
      </c>
      <c r="F37" s="727" t="s">
        <v>2124</v>
      </c>
      <c r="G37" s="726" t="s">
        <v>1715</v>
      </c>
      <c r="H37" s="726" t="s">
        <v>1716</v>
      </c>
      <c r="I37" s="728">
        <v>30.2</v>
      </c>
      <c r="J37" s="728">
        <v>72</v>
      </c>
      <c r="K37" s="729">
        <v>2174.42</v>
      </c>
    </row>
    <row r="38" spans="1:11" ht="14.4" customHeight="1" x14ac:dyDescent="0.3">
      <c r="A38" s="724" t="s">
        <v>540</v>
      </c>
      <c r="B38" s="725" t="s">
        <v>1114</v>
      </c>
      <c r="C38" s="726" t="s">
        <v>545</v>
      </c>
      <c r="D38" s="727" t="s">
        <v>546</v>
      </c>
      <c r="E38" s="726" t="s">
        <v>2125</v>
      </c>
      <c r="F38" s="727" t="s">
        <v>2126</v>
      </c>
      <c r="G38" s="726" t="s">
        <v>1717</v>
      </c>
      <c r="H38" s="726" t="s">
        <v>1718</v>
      </c>
      <c r="I38" s="728">
        <v>0.3</v>
      </c>
      <c r="J38" s="728">
        <v>1000</v>
      </c>
      <c r="K38" s="729">
        <v>300</v>
      </c>
    </row>
    <row r="39" spans="1:11" ht="14.4" customHeight="1" x14ac:dyDescent="0.3">
      <c r="A39" s="724" t="s">
        <v>540</v>
      </c>
      <c r="B39" s="725" t="s">
        <v>1114</v>
      </c>
      <c r="C39" s="726" t="s">
        <v>545</v>
      </c>
      <c r="D39" s="727" t="s">
        <v>546</v>
      </c>
      <c r="E39" s="726" t="s">
        <v>2125</v>
      </c>
      <c r="F39" s="727" t="s">
        <v>2126</v>
      </c>
      <c r="G39" s="726" t="s">
        <v>1719</v>
      </c>
      <c r="H39" s="726" t="s">
        <v>1720</v>
      </c>
      <c r="I39" s="728">
        <v>0.54</v>
      </c>
      <c r="J39" s="728">
        <v>400</v>
      </c>
      <c r="K39" s="729">
        <v>216</v>
      </c>
    </row>
    <row r="40" spans="1:11" ht="14.4" customHeight="1" x14ac:dyDescent="0.3">
      <c r="A40" s="724" t="s">
        <v>540</v>
      </c>
      <c r="B40" s="725" t="s">
        <v>1114</v>
      </c>
      <c r="C40" s="726" t="s">
        <v>545</v>
      </c>
      <c r="D40" s="727" t="s">
        <v>546</v>
      </c>
      <c r="E40" s="726" t="s">
        <v>2125</v>
      </c>
      <c r="F40" s="727" t="s">
        <v>2126</v>
      </c>
      <c r="G40" s="726" t="s">
        <v>1721</v>
      </c>
      <c r="H40" s="726" t="s">
        <v>1722</v>
      </c>
      <c r="I40" s="728">
        <v>1.8</v>
      </c>
      <c r="J40" s="728">
        <v>100</v>
      </c>
      <c r="K40" s="729">
        <v>180</v>
      </c>
    </row>
    <row r="41" spans="1:11" ht="14.4" customHeight="1" x14ac:dyDescent="0.3">
      <c r="A41" s="724" t="s">
        <v>540</v>
      </c>
      <c r="B41" s="725" t="s">
        <v>1114</v>
      </c>
      <c r="C41" s="726" t="s">
        <v>545</v>
      </c>
      <c r="D41" s="727" t="s">
        <v>546</v>
      </c>
      <c r="E41" s="726" t="s">
        <v>2127</v>
      </c>
      <c r="F41" s="727" t="s">
        <v>2128</v>
      </c>
      <c r="G41" s="726" t="s">
        <v>1723</v>
      </c>
      <c r="H41" s="726" t="s">
        <v>1724</v>
      </c>
      <c r="I41" s="728">
        <v>0.69</v>
      </c>
      <c r="J41" s="728">
        <v>2000</v>
      </c>
      <c r="K41" s="729">
        <v>1380</v>
      </c>
    </row>
    <row r="42" spans="1:11" ht="14.4" customHeight="1" x14ac:dyDescent="0.3">
      <c r="A42" s="724" t="s">
        <v>540</v>
      </c>
      <c r="B42" s="725" t="s">
        <v>1114</v>
      </c>
      <c r="C42" s="726" t="s">
        <v>545</v>
      </c>
      <c r="D42" s="727" t="s">
        <v>546</v>
      </c>
      <c r="E42" s="726" t="s">
        <v>2129</v>
      </c>
      <c r="F42" s="727" t="s">
        <v>2130</v>
      </c>
      <c r="G42" s="726" t="s">
        <v>1725</v>
      </c>
      <c r="H42" s="726" t="s">
        <v>1726</v>
      </c>
      <c r="I42" s="728">
        <v>34957</v>
      </c>
      <c r="J42" s="728">
        <v>0.05</v>
      </c>
      <c r="K42" s="729">
        <v>1747.85</v>
      </c>
    </row>
    <row r="43" spans="1:11" ht="14.4" customHeight="1" x14ac:dyDescent="0.3">
      <c r="A43" s="724" t="s">
        <v>540</v>
      </c>
      <c r="B43" s="725" t="s">
        <v>1114</v>
      </c>
      <c r="C43" s="726" t="s">
        <v>545</v>
      </c>
      <c r="D43" s="727" t="s">
        <v>546</v>
      </c>
      <c r="E43" s="726" t="s">
        <v>2129</v>
      </c>
      <c r="F43" s="727" t="s">
        <v>2130</v>
      </c>
      <c r="G43" s="726" t="s">
        <v>1727</v>
      </c>
      <c r="H43" s="726" t="s">
        <v>1728</v>
      </c>
      <c r="I43" s="728">
        <v>147.18</v>
      </c>
      <c r="J43" s="728">
        <v>3</v>
      </c>
      <c r="K43" s="729">
        <v>441.55</v>
      </c>
    </row>
    <row r="44" spans="1:11" ht="14.4" customHeight="1" x14ac:dyDescent="0.3">
      <c r="A44" s="724" t="s">
        <v>540</v>
      </c>
      <c r="B44" s="725" t="s">
        <v>1114</v>
      </c>
      <c r="C44" s="726" t="s">
        <v>545</v>
      </c>
      <c r="D44" s="727" t="s">
        <v>546</v>
      </c>
      <c r="E44" s="726" t="s">
        <v>2129</v>
      </c>
      <c r="F44" s="727" t="s">
        <v>2130</v>
      </c>
      <c r="G44" s="726" t="s">
        <v>1729</v>
      </c>
      <c r="H44" s="726" t="s">
        <v>1730</v>
      </c>
      <c r="I44" s="728">
        <v>147.18</v>
      </c>
      <c r="J44" s="728">
        <v>3</v>
      </c>
      <c r="K44" s="729">
        <v>441.55</v>
      </c>
    </row>
    <row r="45" spans="1:11" ht="14.4" customHeight="1" x14ac:dyDescent="0.3">
      <c r="A45" s="724" t="s">
        <v>540</v>
      </c>
      <c r="B45" s="725" t="s">
        <v>1114</v>
      </c>
      <c r="C45" s="726" t="s">
        <v>550</v>
      </c>
      <c r="D45" s="727" t="s">
        <v>551</v>
      </c>
      <c r="E45" s="726" t="s">
        <v>2117</v>
      </c>
      <c r="F45" s="727" t="s">
        <v>2118</v>
      </c>
      <c r="G45" s="726" t="s">
        <v>1731</v>
      </c>
      <c r="H45" s="726" t="s">
        <v>1732</v>
      </c>
      <c r="I45" s="728">
        <v>125.75</v>
      </c>
      <c r="J45" s="728">
        <v>140</v>
      </c>
      <c r="K45" s="729">
        <v>17604.43</v>
      </c>
    </row>
    <row r="46" spans="1:11" ht="14.4" customHeight="1" x14ac:dyDescent="0.3">
      <c r="A46" s="724" t="s">
        <v>540</v>
      </c>
      <c r="B46" s="725" t="s">
        <v>1114</v>
      </c>
      <c r="C46" s="726" t="s">
        <v>550</v>
      </c>
      <c r="D46" s="727" t="s">
        <v>551</v>
      </c>
      <c r="E46" s="726" t="s">
        <v>2119</v>
      </c>
      <c r="F46" s="727" t="s">
        <v>2120</v>
      </c>
      <c r="G46" s="726" t="s">
        <v>1733</v>
      </c>
      <c r="H46" s="726" t="s">
        <v>1734</v>
      </c>
      <c r="I46" s="728">
        <v>7.42</v>
      </c>
      <c r="J46" s="728">
        <v>50</v>
      </c>
      <c r="K46" s="729">
        <v>371</v>
      </c>
    </row>
    <row r="47" spans="1:11" ht="14.4" customHeight="1" x14ac:dyDescent="0.3">
      <c r="A47" s="724" t="s">
        <v>540</v>
      </c>
      <c r="B47" s="725" t="s">
        <v>1114</v>
      </c>
      <c r="C47" s="726" t="s">
        <v>550</v>
      </c>
      <c r="D47" s="727" t="s">
        <v>551</v>
      </c>
      <c r="E47" s="726" t="s">
        <v>2119</v>
      </c>
      <c r="F47" s="727" t="s">
        <v>2120</v>
      </c>
      <c r="G47" s="726" t="s">
        <v>1735</v>
      </c>
      <c r="H47" s="726" t="s">
        <v>1736</v>
      </c>
      <c r="I47" s="728">
        <v>0.48</v>
      </c>
      <c r="J47" s="728">
        <v>1000</v>
      </c>
      <c r="K47" s="729">
        <v>480</v>
      </c>
    </row>
    <row r="48" spans="1:11" ht="14.4" customHeight="1" x14ac:dyDescent="0.3">
      <c r="A48" s="724" t="s">
        <v>540</v>
      </c>
      <c r="B48" s="725" t="s">
        <v>1114</v>
      </c>
      <c r="C48" s="726" t="s">
        <v>550</v>
      </c>
      <c r="D48" s="727" t="s">
        <v>551</v>
      </c>
      <c r="E48" s="726" t="s">
        <v>2119</v>
      </c>
      <c r="F48" s="727" t="s">
        <v>2120</v>
      </c>
      <c r="G48" s="726" t="s">
        <v>1681</v>
      </c>
      <c r="H48" s="726" t="s">
        <v>1682</v>
      </c>
      <c r="I48" s="728">
        <v>2.9</v>
      </c>
      <c r="J48" s="728">
        <v>100</v>
      </c>
      <c r="K48" s="729">
        <v>290</v>
      </c>
    </row>
    <row r="49" spans="1:11" ht="14.4" customHeight="1" x14ac:dyDescent="0.3">
      <c r="A49" s="724" t="s">
        <v>540</v>
      </c>
      <c r="B49" s="725" t="s">
        <v>1114</v>
      </c>
      <c r="C49" s="726" t="s">
        <v>550</v>
      </c>
      <c r="D49" s="727" t="s">
        <v>551</v>
      </c>
      <c r="E49" s="726" t="s">
        <v>2119</v>
      </c>
      <c r="F49" s="727" t="s">
        <v>2120</v>
      </c>
      <c r="G49" s="726" t="s">
        <v>1737</v>
      </c>
      <c r="H49" s="726" t="s">
        <v>1738</v>
      </c>
      <c r="I49" s="728">
        <v>138.01</v>
      </c>
      <c r="J49" s="728">
        <v>3</v>
      </c>
      <c r="K49" s="729">
        <v>414.04</v>
      </c>
    </row>
    <row r="50" spans="1:11" ht="14.4" customHeight="1" x14ac:dyDescent="0.3">
      <c r="A50" s="724" t="s">
        <v>540</v>
      </c>
      <c r="B50" s="725" t="s">
        <v>1114</v>
      </c>
      <c r="C50" s="726" t="s">
        <v>550</v>
      </c>
      <c r="D50" s="727" t="s">
        <v>551</v>
      </c>
      <c r="E50" s="726" t="s">
        <v>2119</v>
      </c>
      <c r="F50" s="727" t="s">
        <v>2120</v>
      </c>
      <c r="G50" s="726" t="s">
        <v>1739</v>
      </c>
      <c r="H50" s="726" t="s">
        <v>1740</v>
      </c>
      <c r="I50" s="728">
        <v>17.98</v>
      </c>
      <c r="J50" s="728">
        <v>50</v>
      </c>
      <c r="K50" s="729">
        <v>899</v>
      </c>
    </row>
    <row r="51" spans="1:11" ht="14.4" customHeight="1" x14ac:dyDescent="0.3">
      <c r="A51" s="724" t="s">
        <v>540</v>
      </c>
      <c r="B51" s="725" t="s">
        <v>1114</v>
      </c>
      <c r="C51" s="726" t="s">
        <v>550</v>
      </c>
      <c r="D51" s="727" t="s">
        <v>551</v>
      </c>
      <c r="E51" s="726" t="s">
        <v>2119</v>
      </c>
      <c r="F51" s="727" t="s">
        <v>2120</v>
      </c>
      <c r="G51" s="726" t="s">
        <v>1741</v>
      </c>
      <c r="H51" s="726" t="s">
        <v>1742</v>
      </c>
      <c r="I51" s="728">
        <v>17.98</v>
      </c>
      <c r="J51" s="728">
        <v>50</v>
      </c>
      <c r="K51" s="729">
        <v>899</v>
      </c>
    </row>
    <row r="52" spans="1:11" ht="14.4" customHeight="1" x14ac:dyDescent="0.3">
      <c r="A52" s="724" t="s">
        <v>540</v>
      </c>
      <c r="B52" s="725" t="s">
        <v>1114</v>
      </c>
      <c r="C52" s="726" t="s">
        <v>550</v>
      </c>
      <c r="D52" s="727" t="s">
        <v>551</v>
      </c>
      <c r="E52" s="726" t="s">
        <v>2119</v>
      </c>
      <c r="F52" s="727" t="s">
        <v>2120</v>
      </c>
      <c r="G52" s="726" t="s">
        <v>1685</v>
      </c>
      <c r="H52" s="726" t="s">
        <v>1686</v>
      </c>
      <c r="I52" s="728">
        <v>11.745000000000001</v>
      </c>
      <c r="J52" s="728">
        <v>20</v>
      </c>
      <c r="K52" s="729">
        <v>234.84999999999997</v>
      </c>
    </row>
    <row r="53" spans="1:11" ht="14.4" customHeight="1" x14ac:dyDescent="0.3">
      <c r="A53" s="724" t="s">
        <v>540</v>
      </c>
      <c r="B53" s="725" t="s">
        <v>1114</v>
      </c>
      <c r="C53" s="726" t="s">
        <v>550</v>
      </c>
      <c r="D53" s="727" t="s">
        <v>551</v>
      </c>
      <c r="E53" s="726" t="s">
        <v>2119</v>
      </c>
      <c r="F53" s="727" t="s">
        <v>2120</v>
      </c>
      <c r="G53" s="726" t="s">
        <v>1743</v>
      </c>
      <c r="H53" s="726" t="s">
        <v>1744</v>
      </c>
      <c r="I53" s="728">
        <v>3.42</v>
      </c>
      <c r="J53" s="728">
        <v>80</v>
      </c>
      <c r="K53" s="729">
        <v>273.60000000000002</v>
      </c>
    </row>
    <row r="54" spans="1:11" ht="14.4" customHeight="1" x14ac:dyDescent="0.3">
      <c r="A54" s="724" t="s">
        <v>540</v>
      </c>
      <c r="B54" s="725" t="s">
        <v>1114</v>
      </c>
      <c r="C54" s="726" t="s">
        <v>550</v>
      </c>
      <c r="D54" s="727" t="s">
        <v>551</v>
      </c>
      <c r="E54" s="726" t="s">
        <v>2119</v>
      </c>
      <c r="F54" s="727" t="s">
        <v>2120</v>
      </c>
      <c r="G54" s="726" t="s">
        <v>1745</v>
      </c>
      <c r="H54" s="726" t="s">
        <v>1746</v>
      </c>
      <c r="I54" s="728">
        <v>6.1</v>
      </c>
      <c r="J54" s="728">
        <v>80</v>
      </c>
      <c r="K54" s="729">
        <v>488</v>
      </c>
    </row>
    <row r="55" spans="1:11" ht="14.4" customHeight="1" x14ac:dyDescent="0.3">
      <c r="A55" s="724" t="s">
        <v>540</v>
      </c>
      <c r="B55" s="725" t="s">
        <v>1114</v>
      </c>
      <c r="C55" s="726" t="s">
        <v>550</v>
      </c>
      <c r="D55" s="727" t="s">
        <v>551</v>
      </c>
      <c r="E55" s="726" t="s">
        <v>2119</v>
      </c>
      <c r="F55" s="727" t="s">
        <v>2120</v>
      </c>
      <c r="G55" s="726" t="s">
        <v>1747</v>
      </c>
      <c r="H55" s="726" t="s">
        <v>1748</v>
      </c>
      <c r="I55" s="728">
        <v>2251.5</v>
      </c>
      <c r="J55" s="728">
        <v>3</v>
      </c>
      <c r="K55" s="729">
        <v>6754.5</v>
      </c>
    </row>
    <row r="56" spans="1:11" ht="14.4" customHeight="1" x14ac:dyDescent="0.3">
      <c r="A56" s="724" t="s">
        <v>540</v>
      </c>
      <c r="B56" s="725" t="s">
        <v>1114</v>
      </c>
      <c r="C56" s="726" t="s">
        <v>550</v>
      </c>
      <c r="D56" s="727" t="s">
        <v>551</v>
      </c>
      <c r="E56" s="726" t="s">
        <v>2131</v>
      </c>
      <c r="F56" s="727" t="s">
        <v>2132</v>
      </c>
      <c r="G56" s="726" t="s">
        <v>1749</v>
      </c>
      <c r="H56" s="726" t="s">
        <v>1750</v>
      </c>
      <c r="I56" s="728">
        <v>6.02</v>
      </c>
      <c r="J56" s="728">
        <v>150</v>
      </c>
      <c r="K56" s="729">
        <v>902.5</v>
      </c>
    </row>
    <row r="57" spans="1:11" ht="14.4" customHeight="1" x14ac:dyDescent="0.3">
      <c r="A57" s="724" t="s">
        <v>540</v>
      </c>
      <c r="B57" s="725" t="s">
        <v>1114</v>
      </c>
      <c r="C57" s="726" t="s">
        <v>550</v>
      </c>
      <c r="D57" s="727" t="s">
        <v>551</v>
      </c>
      <c r="E57" s="726" t="s">
        <v>2133</v>
      </c>
      <c r="F57" s="727" t="s">
        <v>2134</v>
      </c>
      <c r="G57" s="726" t="s">
        <v>1751</v>
      </c>
      <c r="H57" s="726" t="s">
        <v>1752</v>
      </c>
      <c r="I57" s="728">
        <v>246.67</v>
      </c>
      <c r="J57" s="728">
        <v>6</v>
      </c>
      <c r="K57" s="729">
        <v>1480.05</v>
      </c>
    </row>
    <row r="58" spans="1:11" ht="14.4" customHeight="1" x14ac:dyDescent="0.3">
      <c r="A58" s="724" t="s">
        <v>540</v>
      </c>
      <c r="B58" s="725" t="s">
        <v>1114</v>
      </c>
      <c r="C58" s="726" t="s">
        <v>550</v>
      </c>
      <c r="D58" s="727" t="s">
        <v>551</v>
      </c>
      <c r="E58" s="726" t="s">
        <v>2133</v>
      </c>
      <c r="F58" s="727" t="s">
        <v>2134</v>
      </c>
      <c r="G58" s="726" t="s">
        <v>1753</v>
      </c>
      <c r="H58" s="726" t="s">
        <v>1754</v>
      </c>
      <c r="I58" s="728">
        <v>269.10000000000002</v>
      </c>
      <c r="J58" s="728">
        <v>1</v>
      </c>
      <c r="K58" s="729">
        <v>269.10000000000002</v>
      </c>
    </row>
    <row r="59" spans="1:11" ht="14.4" customHeight="1" x14ac:dyDescent="0.3">
      <c r="A59" s="724" t="s">
        <v>540</v>
      </c>
      <c r="B59" s="725" t="s">
        <v>1114</v>
      </c>
      <c r="C59" s="726" t="s">
        <v>550</v>
      </c>
      <c r="D59" s="727" t="s">
        <v>551</v>
      </c>
      <c r="E59" s="726" t="s">
        <v>2133</v>
      </c>
      <c r="F59" s="727" t="s">
        <v>2134</v>
      </c>
      <c r="G59" s="726" t="s">
        <v>1755</v>
      </c>
      <c r="H59" s="726" t="s">
        <v>1756</v>
      </c>
      <c r="I59" s="728">
        <v>1027.1566666666665</v>
      </c>
      <c r="J59" s="728">
        <v>11</v>
      </c>
      <c r="K59" s="729">
        <v>11274.060000000001</v>
      </c>
    </row>
    <row r="60" spans="1:11" ht="14.4" customHeight="1" x14ac:dyDescent="0.3">
      <c r="A60" s="724" t="s">
        <v>540</v>
      </c>
      <c r="B60" s="725" t="s">
        <v>1114</v>
      </c>
      <c r="C60" s="726" t="s">
        <v>550</v>
      </c>
      <c r="D60" s="727" t="s">
        <v>551</v>
      </c>
      <c r="E60" s="726" t="s">
        <v>2133</v>
      </c>
      <c r="F60" s="727" t="s">
        <v>2134</v>
      </c>
      <c r="G60" s="726" t="s">
        <v>1757</v>
      </c>
      <c r="H60" s="726" t="s">
        <v>1758</v>
      </c>
      <c r="I60" s="728">
        <v>2201.0050000000001</v>
      </c>
      <c r="J60" s="728">
        <v>3</v>
      </c>
      <c r="K60" s="729">
        <v>6603.01</v>
      </c>
    </row>
    <row r="61" spans="1:11" ht="14.4" customHeight="1" x14ac:dyDescent="0.3">
      <c r="A61" s="724" t="s">
        <v>540</v>
      </c>
      <c r="B61" s="725" t="s">
        <v>1114</v>
      </c>
      <c r="C61" s="726" t="s">
        <v>550</v>
      </c>
      <c r="D61" s="727" t="s">
        <v>551</v>
      </c>
      <c r="E61" s="726" t="s">
        <v>2133</v>
      </c>
      <c r="F61" s="727" t="s">
        <v>2134</v>
      </c>
      <c r="G61" s="726" t="s">
        <v>1759</v>
      </c>
      <c r="H61" s="726" t="s">
        <v>1760</v>
      </c>
      <c r="I61" s="728">
        <v>374.9</v>
      </c>
      <c r="J61" s="728">
        <v>1</v>
      </c>
      <c r="K61" s="729">
        <v>374.9</v>
      </c>
    </row>
    <row r="62" spans="1:11" ht="14.4" customHeight="1" x14ac:dyDescent="0.3">
      <c r="A62" s="724" t="s">
        <v>540</v>
      </c>
      <c r="B62" s="725" t="s">
        <v>1114</v>
      </c>
      <c r="C62" s="726" t="s">
        <v>550</v>
      </c>
      <c r="D62" s="727" t="s">
        <v>551</v>
      </c>
      <c r="E62" s="726" t="s">
        <v>2133</v>
      </c>
      <c r="F62" s="727" t="s">
        <v>2134</v>
      </c>
      <c r="G62" s="726" t="s">
        <v>1761</v>
      </c>
      <c r="H62" s="726" t="s">
        <v>1762</v>
      </c>
      <c r="I62" s="728">
        <v>4295.5</v>
      </c>
      <c r="J62" s="728">
        <v>1</v>
      </c>
      <c r="K62" s="729">
        <v>4295.5</v>
      </c>
    </row>
    <row r="63" spans="1:11" ht="14.4" customHeight="1" x14ac:dyDescent="0.3">
      <c r="A63" s="724" t="s">
        <v>540</v>
      </c>
      <c r="B63" s="725" t="s">
        <v>1114</v>
      </c>
      <c r="C63" s="726" t="s">
        <v>550</v>
      </c>
      <c r="D63" s="727" t="s">
        <v>551</v>
      </c>
      <c r="E63" s="726" t="s">
        <v>2133</v>
      </c>
      <c r="F63" s="727" t="s">
        <v>2134</v>
      </c>
      <c r="G63" s="726" t="s">
        <v>1763</v>
      </c>
      <c r="H63" s="726" t="s">
        <v>1764</v>
      </c>
      <c r="I63" s="728">
        <v>474.69</v>
      </c>
      <c r="J63" s="728">
        <v>7</v>
      </c>
      <c r="K63" s="729">
        <v>3322.8</v>
      </c>
    </row>
    <row r="64" spans="1:11" ht="14.4" customHeight="1" x14ac:dyDescent="0.3">
      <c r="A64" s="724" t="s">
        <v>540</v>
      </c>
      <c r="B64" s="725" t="s">
        <v>1114</v>
      </c>
      <c r="C64" s="726" t="s">
        <v>550</v>
      </c>
      <c r="D64" s="727" t="s">
        <v>551</v>
      </c>
      <c r="E64" s="726" t="s">
        <v>2133</v>
      </c>
      <c r="F64" s="727" t="s">
        <v>2134</v>
      </c>
      <c r="G64" s="726" t="s">
        <v>1765</v>
      </c>
      <c r="H64" s="726" t="s">
        <v>1766</v>
      </c>
      <c r="I64" s="728">
        <v>748</v>
      </c>
      <c r="J64" s="728">
        <v>1</v>
      </c>
      <c r="K64" s="729">
        <v>748</v>
      </c>
    </row>
    <row r="65" spans="1:11" ht="14.4" customHeight="1" x14ac:dyDescent="0.3">
      <c r="A65" s="724" t="s">
        <v>540</v>
      </c>
      <c r="B65" s="725" t="s">
        <v>1114</v>
      </c>
      <c r="C65" s="726" t="s">
        <v>550</v>
      </c>
      <c r="D65" s="727" t="s">
        <v>551</v>
      </c>
      <c r="E65" s="726" t="s">
        <v>2133</v>
      </c>
      <c r="F65" s="727" t="s">
        <v>2134</v>
      </c>
      <c r="G65" s="726" t="s">
        <v>1767</v>
      </c>
      <c r="H65" s="726" t="s">
        <v>1768</v>
      </c>
      <c r="I65" s="728">
        <v>1842</v>
      </c>
      <c r="J65" s="728">
        <v>1</v>
      </c>
      <c r="K65" s="729">
        <v>1842</v>
      </c>
    </row>
    <row r="66" spans="1:11" ht="14.4" customHeight="1" x14ac:dyDescent="0.3">
      <c r="A66" s="724" t="s">
        <v>540</v>
      </c>
      <c r="B66" s="725" t="s">
        <v>1114</v>
      </c>
      <c r="C66" s="726" t="s">
        <v>550</v>
      </c>
      <c r="D66" s="727" t="s">
        <v>551</v>
      </c>
      <c r="E66" s="726" t="s">
        <v>2133</v>
      </c>
      <c r="F66" s="727" t="s">
        <v>2134</v>
      </c>
      <c r="G66" s="726" t="s">
        <v>1769</v>
      </c>
      <c r="H66" s="726" t="s">
        <v>1770</v>
      </c>
      <c r="I66" s="728">
        <v>246.68</v>
      </c>
      <c r="J66" s="728">
        <v>5</v>
      </c>
      <c r="K66" s="729">
        <v>1233.3800000000001</v>
      </c>
    </row>
    <row r="67" spans="1:11" ht="14.4" customHeight="1" x14ac:dyDescent="0.3">
      <c r="A67" s="724" t="s">
        <v>540</v>
      </c>
      <c r="B67" s="725" t="s">
        <v>1114</v>
      </c>
      <c r="C67" s="726" t="s">
        <v>550</v>
      </c>
      <c r="D67" s="727" t="s">
        <v>551</v>
      </c>
      <c r="E67" s="726" t="s">
        <v>2133</v>
      </c>
      <c r="F67" s="727" t="s">
        <v>2134</v>
      </c>
      <c r="G67" s="726" t="s">
        <v>1771</v>
      </c>
      <c r="H67" s="726" t="s">
        <v>1772</v>
      </c>
      <c r="I67" s="728">
        <v>3906.5</v>
      </c>
      <c r="J67" s="728">
        <v>1</v>
      </c>
      <c r="K67" s="729">
        <v>3906.5</v>
      </c>
    </row>
    <row r="68" spans="1:11" ht="14.4" customHeight="1" x14ac:dyDescent="0.3">
      <c r="A68" s="724" t="s">
        <v>540</v>
      </c>
      <c r="B68" s="725" t="s">
        <v>1114</v>
      </c>
      <c r="C68" s="726" t="s">
        <v>550</v>
      </c>
      <c r="D68" s="727" t="s">
        <v>551</v>
      </c>
      <c r="E68" s="726" t="s">
        <v>2133</v>
      </c>
      <c r="F68" s="727" t="s">
        <v>2134</v>
      </c>
      <c r="G68" s="726" t="s">
        <v>1773</v>
      </c>
      <c r="H68" s="726" t="s">
        <v>1774</v>
      </c>
      <c r="I68" s="728">
        <v>3105</v>
      </c>
      <c r="J68" s="728">
        <v>5</v>
      </c>
      <c r="K68" s="729">
        <v>15525</v>
      </c>
    </row>
    <row r="69" spans="1:11" ht="14.4" customHeight="1" x14ac:dyDescent="0.3">
      <c r="A69" s="724" t="s">
        <v>540</v>
      </c>
      <c r="B69" s="725" t="s">
        <v>1114</v>
      </c>
      <c r="C69" s="726" t="s">
        <v>550</v>
      </c>
      <c r="D69" s="727" t="s">
        <v>551</v>
      </c>
      <c r="E69" s="726" t="s">
        <v>2133</v>
      </c>
      <c r="F69" s="727" t="s">
        <v>2134</v>
      </c>
      <c r="G69" s="726" t="s">
        <v>1775</v>
      </c>
      <c r="H69" s="726" t="s">
        <v>1776</v>
      </c>
      <c r="I69" s="728">
        <v>1667.5</v>
      </c>
      <c r="J69" s="728">
        <v>9</v>
      </c>
      <c r="K69" s="729">
        <v>15007.5</v>
      </c>
    </row>
    <row r="70" spans="1:11" ht="14.4" customHeight="1" x14ac:dyDescent="0.3">
      <c r="A70" s="724" t="s">
        <v>540</v>
      </c>
      <c r="B70" s="725" t="s">
        <v>1114</v>
      </c>
      <c r="C70" s="726" t="s">
        <v>550</v>
      </c>
      <c r="D70" s="727" t="s">
        <v>551</v>
      </c>
      <c r="E70" s="726" t="s">
        <v>2133</v>
      </c>
      <c r="F70" s="727" t="s">
        <v>2134</v>
      </c>
      <c r="G70" s="726" t="s">
        <v>1777</v>
      </c>
      <c r="H70" s="726" t="s">
        <v>1778</v>
      </c>
      <c r="I70" s="728">
        <v>996</v>
      </c>
      <c r="J70" s="728">
        <v>17</v>
      </c>
      <c r="K70" s="729">
        <v>16932</v>
      </c>
    </row>
    <row r="71" spans="1:11" ht="14.4" customHeight="1" x14ac:dyDescent="0.3">
      <c r="A71" s="724" t="s">
        <v>540</v>
      </c>
      <c r="B71" s="725" t="s">
        <v>1114</v>
      </c>
      <c r="C71" s="726" t="s">
        <v>550</v>
      </c>
      <c r="D71" s="727" t="s">
        <v>551</v>
      </c>
      <c r="E71" s="726" t="s">
        <v>2133</v>
      </c>
      <c r="F71" s="727" t="s">
        <v>2134</v>
      </c>
      <c r="G71" s="726" t="s">
        <v>1779</v>
      </c>
      <c r="H71" s="726" t="s">
        <v>1780</v>
      </c>
      <c r="I71" s="728">
        <v>7200</v>
      </c>
      <c r="J71" s="728">
        <v>5</v>
      </c>
      <c r="K71" s="729">
        <v>36000</v>
      </c>
    </row>
    <row r="72" spans="1:11" ht="14.4" customHeight="1" x14ac:dyDescent="0.3">
      <c r="A72" s="724" t="s">
        <v>540</v>
      </c>
      <c r="B72" s="725" t="s">
        <v>1114</v>
      </c>
      <c r="C72" s="726" t="s">
        <v>550</v>
      </c>
      <c r="D72" s="727" t="s">
        <v>551</v>
      </c>
      <c r="E72" s="726" t="s">
        <v>2133</v>
      </c>
      <c r="F72" s="727" t="s">
        <v>2134</v>
      </c>
      <c r="G72" s="726" t="s">
        <v>1781</v>
      </c>
      <c r="H72" s="726" t="s">
        <v>1782</v>
      </c>
      <c r="I72" s="728">
        <v>996</v>
      </c>
      <c r="J72" s="728">
        <v>7</v>
      </c>
      <c r="K72" s="729">
        <v>6972</v>
      </c>
    </row>
    <row r="73" spans="1:11" ht="14.4" customHeight="1" x14ac:dyDescent="0.3">
      <c r="A73" s="724" t="s">
        <v>540</v>
      </c>
      <c r="B73" s="725" t="s">
        <v>1114</v>
      </c>
      <c r="C73" s="726" t="s">
        <v>550</v>
      </c>
      <c r="D73" s="727" t="s">
        <v>551</v>
      </c>
      <c r="E73" s="726" t="s">
        <v>2133</v>
      </c>
      <c r="F73" s="727" t="s">
        <v>2134</v>
      </c>
      <c r="G73" s="726" t="s">
        <v>1783</v>
      </c>
      <c r="H73" s="726" t="s">
        <v>1784</v>
      </c>
      <c r="I73" s="728">
        <v>7200</v>
      </c>
      <c r="J73" s="728">
        <v>11</v>
      </c>
      <c r="K73" s="729">
        <v>79200</v>
      </c>
    </row>
    <row r="74" spans="1:11" ht="14.4" customHeight="1" x14ac:dyDescent="0.3">
      <c r="A74" s="724" t="s">
        <v>540</v>
      </c>
      <c r="B74" s="725" t="s">
        <v>1114</v>
      </c>
      <c r="C74" s="726" t="s">
        <v>550</v>
      </c>
      <c r="D74" s="727" t="s">
        <v>551</v>
      </c>
      <c r="E74" s="726" t="s">
        <v>2133</v>
      </c>
      <c r="F74" s="727" t="s">
        <v>2134</v>
      </c>
      <c r="G74" s="726" t="s">
        <v>1785</v>
      </c>
      <c r="H74" s="726" t="s">
        <v>1786</v>
      </c>
      <c r="I74" s="728">
        <v>7200</v>
      </c>
      <c r="J74" s="728">
        <v>1</v>
      </c>
      <c r="K74" s="729">
        <v>7200</v>
      </c>
    </row>
    <row r="75" spans="1:11" ht="14.4" customHeight="1" x14ac:dyDescent="0.3">
      <c r="A75" s="724" t="s">
        <v>540</v>
      </c>
      <c r="B75" s="725" t="s">
        <v>1114</v>
      </c>
      <c r="C75" s="726" t="s">
        <v>550</v>
      </c>
      <c r="D75" s="727" t="s">
        <v>551</v>
      </c>
      <c r="E75" s="726" t="s">
        <v>2133</v>
      </c>
      <c r="F75" s="727" t="s">
        <v>2134</v>
      </c>
      <c r="G75" s="726" t="s">
        <v>1787</v>
      </c>
      <c r="H75" s="726" t="s">
        <v>1788</v>
      </c>
      <c r="I75" s="728">
        <v>7200</v>
      </c>
      <c r="J75" s="728">
        <v>1</v>
      </c>
      <c r="K75" s="729">
        <v>7200</v>
      </c>
    </row>
    <row r="76" spans="1:11" ht="14.4" customHeight="1" x14ac:dyDescent="0.3">
      <c r="A76" s="724" t="s">
        <v>540</v>
      </c>
      <c r="B76" s="725" t="s">
        <v>1114</v>
      </c>
      <c r="C76" s="726" t="s">
        <v>550</v>
      </c>
      <c r="D76" s="727" t="s">
        <v>551</v>
      </c>
      <c r="E76" s="726" t="s">
        <v>2133</v>
      </c>
      <c r="F76" s="727" t="s">
        <v>2134</v>
      </c>
      <c r="G76" s="726" t="s">
        <v>1789</v>
      </c>
      <c r="H76" s="726" t="s">
        <v>1790</v>
      </c>
      <c r="I76" s="728">
        <v>996</v>
      </c>
      <c r="J76" s="728">
        <v>6</v>
      </c>
      <c r="K76" s="729">
        <v>5976</v>
      </c>
    </row>
    <row r="77" spans="1:11" ht="14.4" customHeight="1" x14ac:dyDescent="0.3">
      <c r="A77" s="724" t="s">
        <v>540</v>
      </c>
      <c r="B77" s="725" t="s">
        <v>1114</v>
      </c>
      <c r="C77" s="726" t="s">
        <v>550</v>
      </c>
      <c r="D77" s="727" t="s">
        <v>551</v>
      </c>
      <c r="E77" s="726" t="s">
        <v>2133</v>
      </c>
      <c r="F77" s="727" t="s">
        <v>2134</v>
      </c>
      <c r="G77" s="726" t="s">
        <v>1791</v>
      </c>
      <c r="H77" s="726" t="s">
        <v>1792</v>
      </c>
      <c r="I77" s="728">
        <v>3900.94</v>
      </c>
      <c r="J77" s="728">
        <v>1</v>
      </c>
      <c r="K77" s="729">
        <v>3900.94</v>
      </c>
    </row>
    <row r="78" spans="1:11" ht="14.4" customHeight="1" x14ac:dyDescent="0.3">
      <c r="A78" s="724" t="s">
        <v>540</v>
      </c>
      <c r="B78" s="725" t="s">
        <v>1114</v>
      </c>
      <c r="C78" s="726" t="s">
        <v>550</v>
      </c>
      <c r="D78" s="727" t="s">
        <v>551</v>
      </c>
      <c r="E78" s="726" t="s">
        <v>2133</v>
      </c>
      <c r="F78" s="727" t="s">
        <v>2134</v>
      </c>
      <c r="G78" s="726" t="s">
        <v>1793</v>
      </c>
      <c r="H78" s="726" t="s">
        <v>1794</v>
      </c>
      <c r="I78" s="728">
        <v>2979</v>
      </c>
      <c r="J78" s="728">
        <v>4</v>
      </c>
      <c r="K78" s="729">
        <v>11916</v>
      </c>
    </row>
    <row r="79" spans="1:11" ht="14.4" customHeight="1" x14ac:dyDescent="0.3">
      <c r="A79" s="724" t="s">
        <v>540</v>
      </c>
      <c r="B79" s="725" t="s">
        <v>1114</v>
      </c>
      <c r="C79" s="726" t="s">
        <v>550</v>
      </c>
      <c r="D79" s="727" t="s">
        <v>551</v>
      </c>
      <c r="E79" s="726" t="s">
        <v>2133</v>
      </c>
      <c r="F79" s="727" t="s">
        <v>2134</v>
      </c>
      <c r="G79" s="726" t="s">
        <v>1795</v>
      </c>
      <c r="H79" s="726" t="s">
        <v>1796</v>
      </c>
      <c r="I79" s="728">
        <v>1784</v>
      </c>
      <c r="J79" s="728">
        <v>4</v>
      </c>
      <c r="K79" s="729">
        <v>7136</v>
      </c>
    </row>
    <row r="80" spans="1:11" ht="14.4" customHeight="1" x14ac:dyDescent="0.3">
      <c r="A80" s="724" t="s">
        <v>540</v>
      </c>
      <c r="B80" s="725" t="s">
        <v>1114</v>
      </c>
      <c r="C80" s="726" t="s">
        <v>550</v>
      </c>
      <c r="D80" s="727" t="s">
        <v>551</v>
      </c>
      <c r="E80" s="726" t="s">
        <v>2133</v>
      </c>
      <c r="F80" s="727" t="s">
        <v>2134</v>
      </c>
      <c r="G80" s="726" t="s">
        <v>1797</v>
      </c>
      <c r="H80" s="726" t="s">
        <v>1798</v>
      </c>
      <c r="I80" s="728">
        <v>7200</v>
      </c>
      <c r="J80" s="728">
        <v>1</v>
      </c>
      <c r="K80" s="729">
        <v>7200</v>
      </c>
    </row>
    <row r="81" spans="1:11" ht="14.4" customHeight="1" x14ac:dyDescent="0.3">
      <c r="A81" s="724" t="s">
        <v>540</v>
      </c>
      <c r="B81" s="725" t="s">
        <v>1114</v>
      </c>
      <c r="C81" s="726" t="s">
        <v>550</v>
      </c>
      <c r="D81" s="727" t="s">
        <v>551</v>
      </c>
      <c r="E81" s="726" t="s">
        <v>2133</v>
      </c>
      <c r="F81" s="727" t="s">
        <v>2134</v>
      </c>
      <c r="G81" s="726" t="s">
        <v>1799</v>
      </c>
      <c r="H81" s="726" t="s">
        <v>1800</v>
      </c>
      <c r="I81" s="728">
        <v>7200</v>
      </c>
      <c r="J81" s="728">
        <v>4</v>
      </c>
      <c r="K81" s="729">
        <v>28800</v>
      </c>
    </row>
    <row r="82" spans="1:11" ht="14.4" customHeight="1" x14ac:dyDescent="0.3">
      <c r="A82" s="724" t="s">
        <v>540</v>
      </c>
      <c r="B82" s="725" t="s">
        <v>1114</v>
      </c>
      <c r="C82" s="726" t="s">
        <v>550</v>
      </c>
      <c r="D82" s="727" t="s">
        <v>551</v>
      </c>
      <c r="E82" s="726" t="s">
        <v>2133</v>
      </c>
      <c r="F82" s="727" t="s">
        <v>2134</v>
      </c>
      <c r="G82" s="726" t="s">
        <v>1801</v>
      </c>
      <c r="H82" s="726" t="s">
        <v>1802</v>
      </c>
      <c r="I82" s="728">
        <v>7200</v>
      </c>
      <c r="J82" s="728">
        <v>1</v>
      </c>
      <c r="K82" s="729">
        <v>7200</v>
      </c>
    </row>
    <row r="83" spans="1:11" ht="14.4" customHeight="1" x14ac:dyDescent="0.3">
      <c r="A83" s="724" t="s">
        <v>540</v>
      </c>
      <c r="B83" s="725" t="s">
        <v>1114</v>
      </c>
      <c r="C83" s="726" t="s">
        <v>550</v>
      </c>
      <c r="D83" s="727" t="s">
        <v>551</v>
      </c>
      <c r="E83" s="726" t="s">
        <v>2133</v>
      </c>
      <c r="F83" s="727" t="s">
        <v>2134</v>
      </c>
      <c r="G83" s="726" t="s">
        <v>1803</v>
      </c>
      <c r="H83" s="726" t="s">
        <v>1804</v>
      </c>
      <c r="I83" s="728">
        <v>653.4</v>
      </c>
      <c r="J83" s="728">
        <v>1</v>
      </c>
      <c r="K83" s="729">
        <v>653.4</v>
      </c>
    </row>
    <row r="84" spans="1:11" ht="14.4" customHeight="1" x14ac:dyDescent="0.3">
      <c r="A84" s="724" t="s">
        <v>540</v>
      </c>
      <c r="B84" s="725" t="s">
        <v>1114</v>
      </c>
      <c r="C84" s="726" t="s">
        <v>550</v>
      </c>
      <c r="D84" s="727" t="s">
        <v>551</v>
      </c>
      <c r="E84" s="726" t="s">
        <v>2133</v>
      </c>
      <c r="F84" s="727" t="s">
        <v>2134</v>
      </c>
      <c r="G84" s="726" t="s">
        <v>1805</v>
      </c>
      <c r="H84" s="726" t="s">
        <v>1806</v>
      </c>
      <c r="I84" s="728">
        <v>1381</v>
      </c>
      <c r="J84" s="728">
        <v>1</v>
      </c>
      <c r="K84" s="729">
        <v>1381</v>
      </c>
    </row>
    <row r="85" spans="1:11" ht="14.4" customHeight="1" x14ac:dyDescent="0.3">
      <c r="A85" s="724" t="s">
        <v>540</v>
      </c>
      <c r="B85" s="725" t="s">
        <v>1114</v>
      </c>
      <c r="C85" s="726" t="s">
        <v>550</v>
      </c>
      <c r="D85" s="727" t="s">
        <v>551</v>
      </c>
      <c r="E85" s="726" t="s">
        <v>2133</v>
      </c>
      <c r="F85" s="727" t="s">
        <v>2134</v>
      </c>
      <c r="G85" s="726" t="s">
        <v>1807</v>
      </c>
      <c r="H85" s="726" t="s">
        <v>1808</v>
      </c>
      <c r="I85" s="728">
        <v>1727</v>
      </c>
      <c r="J85" s="728">
        <v>1</v>
      </c>
      <c r="K85" s="729">
        <v>1727</v>
      </c>
    </row>
    <row r="86" spans="1:11" ht="14.4" customHeight="1" x14ac:dyDescent="0.3">
      <c r="A86" s="724" t="s">
        <v>540</v>
      </c>
      <c r="B86" s="725" t="s">
        <v>1114</v>
      </c>
      <c r="C86" s="726" t="s">
        <v>550</v>
      </c>
      <c r="D86" s="727" t="s">
        <v>551</v>
      </c>
      <c r="E86" s="726" t="s">
        <v>2133</v>
      </c>
      <c r="F86" s="727" t="s">
        <v>2134</v>
      </c>
      <c r="G86" s="726" t="s">
        <v>1809</v>
      </c>
      <c r="H86" s="726" t="s">
        <v>1810</v>
      </c>
      <c r="I86" s="728">
        <v>1784</v>
      </c>
      <c r="J86" s="728">
        <v>2</v>
      </c>
      <c r="K86" s="729">
        <v>3568</v>
      </c>
    </row>
    <row r="87" spans="1:11" ht="14.4" customHeight="1" x14ac:dyDescent="0.3">
      <c r="A87" s="724" t="s">
        <v>540</v>
      </c>
      <c r="B87" s="725" t="s">
        <v>1114</v>
      </c>
      <c r="C87" s="726" t="s">
        <v>550</v>
      </c>
      <c r="D87" s="727" t="s">
        <v>551</v>
      </c>
      <c r="E87" s="726" t="s">
        <v>2133</v>
      </c>
      <c r="F87" s="727" t="s">
        <v>2134</v>
      </c>
      <c r="G87" s="726" t="s">
        <v>1811</v>
      </c>
      <c r="H87" s="726" t="s">
        <v>1812</v>
      </c>
      <c r="I87" s="728">
        <v>1486.6666666666667</v>
      </c>
      <c r="J87" s="728">
        <v>4</v>
      </c>
      <c r="K87" s="729">
        <v>5352</v>
      </c>
    </row>
    <row r="88" spans="1:11" ht="14.4" customHeight="1" x14ac:dyDescent="0.3">
      <c r="A88" s="724" t="s">
        <v>540</v>
      </c>
      <c r="B88" s="725" t="s">
        <v>1114</v>
      </c>
      <c r="C88" s="726" t="s">
        <v>550</v>
      </c>
      <c r="D88" s="727" t="s">
        <v>551</v>
      </c>
      <c r="E88" s="726" t="s">
        <v>2133</v>
      </c>
      <c r="F88" s="727" t="s">
        <v>2134</v>
      </c>
      <c r="G88" s="726" t="s">
        <v>1813</v>
      </c>
      <c r="H88" s="726" t="s">
        <v>1814</v>
      </c>
      <c r="I88" s="728">
        <v>892</v>
      </c>
      <c r="J88" s="728">
        <v>2</v>
      </c>
      <c r="K88" s="729">
        <v>1784</v>
      </c>
    </row>
    <row r="89" spans="1:11" ht="14.4" customHeight="1" x14ac:dyDescent="0.3">
      <c r="A89" s="724" t="s">
        <v>540</v>
      </c>
      <c r="B89" s="725" t="s">
        <v>1114</v>
      </c>
      <c r="C89" s="726" t="s">
        <v>550</v>
      </c>
      <c r="D89" s="727" t="s">
        <v>551</v>
      </c>
      <c r="E89" s="726" t="s">
        <v>2133</v>
      </c>
      <c r="F89" s="727" t="s">
        <v>2134</v>
      </c>
      <c r="G89" s="726" t="s">
        <v>1815</v>
      </c>
      <c r="H89" s="726" t="s">
        <v>1816</v>
      </c>
      <c r="I89" s="728">
        <v>1784</v>
      </c>
      <c r="J89" s="728">
        <v>1</v>
      </c>
      <c r="K89" s="729">
        <v>1784</v>
      </c>
    </row>
    <row r="90" spans="1:11" ht="14.4" customHeight="1" x14ac:dyDescent="0.3">
      <c r="A90" s="724" t="s">
        <v>540</v>
      </c>
      <c r="B90" s="725" t="s">
        <v>1114</v>
      </c>
      <c r="C90" s="726" t="s">
        <v>550</v>
      </c>
      <c r="D90" s="727" t="s">
        <v>551</v>
      </c>
      <c r="E90" s="726" t="s">
        <v>2133</v>
      </c>
      <c r="F90" s="727" t="s">
        <v>2134</v>
      </c>
      <c r="G90" s="726" t="s">
        <v>1817</v>
      </c>
      <c r="H90" s="726" t="s">
        <v>1818</v>
      </c>
      <c r="I90" s="728">
        <v>1784</v>
      </c>
      <c r="J90" s="728">
        <v>1</v>
      </c>
      <c r="K90" s="729">
        <v>1784</v>
      </c>
    </row>
    <row r="91" spans="1:11" ht="14.4" customHeight="1" x14ac:dyDescent="0.3">
      <c r="A91" s="724" t="s">
        <v>540</v>
      </c>
      <c r="B91" s="725" t="s">
        <v>1114</v>
      </c>
      <c r="C91" s="726" t="s">
        <v>550</v>
      </c>
      <c r="D91" s="727" t="s">
        <v>551</v>
      </c>
      <c r="E91" s="726" t="s">
        <v>2133</v>
      </c>
      <c r="F91" s="727" t="s">
        <v>2134</v>
      </c>
      <c r="G91" s="726" t="s">
        <v>1819</v>
      </c>
      <c r="H91" s="726" t="s">
        <v>1820</v>
      </c>
      <c r="I91" s="728">
        <v>1842</v>
      </c>
      <c r="J91" s="728">
        <v>1</v>
      </c>
      <c r="K91" s="729">
        <v>1842</v>
      </c>
    </row>
    <row r="92" spans="1:11" ht="14.4" customHeight="1" x14ac:dyDescent="0.3">
      <c r="A92" s="724" t="s">
        <v>540</v>
      </c>
      <c r="B92" s="725" t="s">
        <v>1114</v>
      </c>
      <c r="C92" s="726" t="s">
        <v>550</v>
      </c>
      <c r="D92" s="727" t="s">
        <v>551</v>
      </c>
      <c r="E92" s="726" t="s">
        <v>2133</v>
      </c>
      <c r="F92" s="727" t="s">
        <v>2134</v>
      </c>
      <c r="G92" s="726" t="s">
        <v>1821</v>
      </c>
      <c r="H92" s="726" t="s">
        <v>1822</v>
      </c>
      <c r="I92" s="728">
        <v>1064.8</v>
      </c>
      <c r="J92" s="728">
        <v>2</v>
      </c>
      <c r="K92" s="729">
        <v>2129.6</v>
      </c>
    </row>
    <row r="93" spans="1:11" ht="14.4" customHeight="1" x14ac:dyDescent="0.3">
      <c r="A93" s="724" t="s">
        <v>540</v>
      </c>
      <c r="B93" s="725" t="s">
        <v>1114</v>
      </c>
      <c r="C93" s="726" t="s">
        <v>550</v>
      </c>
      <c r="D93" s="727" t="s">
        <v>551</v>
      </c>
      <c r="E93" s="726" t="s">
        <v>2133</v>
      </c>
      <c r="F93" s="727" t="s">
        <v>2134</v>
      </c>
      <c r="G93" s="726" t="s">
        <v>1823</v>
      </c>
      <c r="H93" s="726" t="s">
        <v>1824</v>
      </c>
      <c r="I93" s="728">
        <v>1324</v>
      </c>
      <c r="J93" s="728">
        <v>2</v>
      </c>
      <c r="K93" s="729">
        <v>2648</v>
      </c>
    </row>
    <row r="94" spans="1:11" ht="14.4" customHeight="1" x14ac:dyDescent="0.3">
      <c r="A94" s="724" t="s">
        <v>540</v>
      </c>
      <c r="B94" s="725" t="s">
        <v>1114</v>
      </c>
      <c r="C94" s="726" t="s">
        <v>550</v>
      </c>
      <c r="D94" s="727" t="s">
        <v>551</v>
      </c>
      <c r="E94" s="726" t="s">
        <v>2133</v>
      </c>
      <c r="F94" s="727" t="s">
        <v>2134</v>
      </c>
      <c r="G94" s="726" t="s">
        <v>1825</v>
      </c>
      <c r="H94" s="726" t="s">
        <v>1826</v>
      </c>
      <c r="I94" s="728">
        <v>1324</v>
      </c>
      <c r="J94" s="728">
        <v>2</v>
      </c>
      <c r="K94" s="729">
        <v>2648</v>
      </c>
    </row>
    <row r="95" spans="1:11" ht="14.4" customHeight="1" x14ac:dyDescent="0.3">
      <c r="A95" s="724" t="s">
        <v>540</v>
      </c>
      <c r="B95" s="725" t="s">
        <v>1114</v>
      </c>
      <c r="C95" s="726" t="s">
        <v>550</v>
      </c>
      <c r="D95" s="727" t="s">
        <v>551</v>
      </c>
      <c r="E95" s="726" t="s">
        <v>2133</v>
      </c>
      <c r="F95" s="727" t="s">
        <v>2134</v>
      </c>
      <c r="G95" s="726" t="s">
        <v>1827</v>
      </c>
      <c r="H95" s="726" t="s">
        <v>1828</v>
      </c>
      <c r="I95" s="728">
        <v>1324</v>
      </c>
      <c r="J95" s="728">
        <v>2</v>
      </c>
      <c r="K95" s="729">
        <v>2648</v>
      </c>
    </row>
    <row r="96" spans="1:11" ht="14.4" customHeight="1" x14ac:dyDescent="0.3">
      <c r="A96" s="724" t="s">
        <v>540</v>
      </c>
      <c r="B96" s="725" t="s">
        <v>1114</v>
      </c>
      <c r="C96" s="726" t="s">
        <v>550</v>
      </c>
      <c r="D96" s="727" t="s">
        <v>551</v>
      </c>
      <c r="E96" s="726" t="s">
        <v>2133</v>
      </c>
      <c r="F96" s="727" t="s">
        <v>2134</v>
      </c>
      <c r="G96" s="726" t="s">
        <v>1829</v>
      </c>
      <c r="H96" s="726" t="s">
        <v>1830</v>
      </c>
      <c r="I96" s="728">
        <v>1324</v>
      </c>
      <c r="J96" s="728">
        <v>2</v>
      </c>
      <c r="K96" s="729">
        <v>2648</v>
      </c>
    </row>
    <row r="97" spans="1:11" ht="14.4" customHeight="1" x14ac:dyDescent="0.3">
      <c r="A97" s="724" t="s">
        <v>540</v>
      </c>
      <c r="B97" s="725" t="s">
        <v>1114</v>
      </c>
      <c r="C97" s="726" t="s">
        <v>550</v>
      </c>
      <c r="D97" s="727" t="s">
        <v>551</v>
      </c>
      <c r="E97" s="726" t="s">
        <v>2133</v>
      </c>
      <c r="F97" s="727" t="s">
        <v>2134</v>
      </c>
      <c r="G97" s="726" t="s">
        <v>1831</v>
      </c>
      <c r="H97" s="726" t="s">
        <v>1832</v>
      </c>
      <c r="I97" s="728">
        <v>1324</v>
      </c>
      <c r="J97" s="728">
        <v>2</v>
      </c>
      <c r="K97" s="729">
        <v>2648</v>
      </c>
    </row>
    <row r="98" spans="1:11" ht="14.4" customHeight="1" x14ac:dyDescent="0.3">
      <c r="A98" s="724" t="s">
        <v>540</v>
      </c>
      <c r="B98" s="725" t="s">
        <v>1114</v>
      </c>
      <c r="C98" s="726" t="s">
        <v>550</v>
      </c>
      <c r="D98" s="727" t="s">
        <v>551</v>
      </c>
      <c r="E98" s="726" t="s">
        <v>2133</v>
      </c>
      <c r="F98" s="727" t="s">
        <v>2134</v>
      </c>
      <c r="G98" s="726" t="s">
        <v>1833</v>
      </c>
      <c r="H98" s="726" t="s">
        <v>1834</v>
      </c>
      <c r="I98" s="728">
        <v>1324</v>
      </c>
      <c r="J98" s="728">
        <v>2</v>
      </c>
      <c r="K98" s="729">
        <v>2648</v>
      </c>
    </row>
    <row r="99" spans="1:11" ht="14.4" customHeight="1" x14ac:dyDescent="0.3">
      <c r="A99" s="724" t="s">
        <v>540</v>
      </c>
      <c r="B99" s="725" t="s">
        <v>1114</v>
      </c>
      <c r="C99" s="726" t="s">
        <v>550</v>
      </c>
      <c r="D99" s="727" t="s">
        <v>551</v>
      </c>
      <c r="E99" s="726" t="s">
        <v>2133</v>
      </c>
      <c r="F99" s="727" t="s">
        <v>2134</v>
      </c>
      <c r="G99" s="726" t="s">
        <v>1835</v>
      </c>
      <c r="H99" s="726" t="s">
        <v>1836</v>
      </c>
      <c r="I99" s="728">
        <v>1324</v>
      </c>
      <c r="J99" s="728">
        <v>2</v>
      </c>
      <c r="K99" s="729">
        <v>2648</v>
      </c>
    </row>
    <row r="100" spans="1:11" ht="14.4" customHeight="1" x14ac:dyDescent="0.3">
      <c r="A100" s="724" t="s">
        <v>540</v>
      </c>
      <c r="B100" s="725" t="s">
        <v>1114</v>
      </c>
      <c r="C100" s="726" t="s">
        <v>550</v>
      </c>
      <c r="D100" s="727" t="s">
        <v>551</v>
      </c>
      <c r="E100" s="726" t="s">
        <v>2133</v>
      </c>
      <c r="F100" s="727" t="s">
        <v>2134</v>
      </c>
      <c r="G100" s="726" t="s">
        <v>1837</v>
      </c>
      <c r="H100" s="726" t="s">
        <v>1838</v>
      </c>
      <c r="I100" s="728">
        <v>1324</v>
      </c>
      <c r="J100" s="728">
        <v>2</v>
      </c>
      <c r="K100" s="729">
        <v>2648</v>
      </c>
    </row>
    <row r="101" spans="1:11" ht="14.4" customHeight="1" x14ac:dyDescent="0.3">
      <c r="A101" s="724" t="s">
        <v>540</v>
      </c>
      <c r="B101" s="725" t="s">
        <v>1114</v>
      </c>
      <c r="C101" s="726" t="s">
        <v>550</v>
      </c>
      <c r="D101" s="727" t="s">
        <v>551</v>
      </c>
      <c r="E101" s="726" t="s">
        <v>2133</v>
      </c>
      <c r="F101" s="727" t="s">
        <v>2134</v>
      </c>
      <c r="G101" s="726" t="s">
        <v>1839</v>
      </c>
      <c r="H101" s="726" t="s">
        <v>1840</v>
      </c>
      <c r="I101" s="728">
        <v>1784</v>
      </c>
      <c r="J101" s="728">
        <v>2</v>
      </c>
      <c r="K101" s="729">
        <v>3568</v>
      </c>
    </row>
    <row r="102" spans="1:11" ht="14.4" customHeight="1" x14ac:dyDescent="0.3">
      <c r="A102" s="724" t="s">
        <v>540</v>
      </c>
      <c r="B102" s="725" t="s">
        <v>1114</v>
      </c>
      <c r="C102" s="726" t="s">
        <v>550</v>
      </c>
      <c r="D102" s="727" t="s">
        <v>551</v>
      </c>
      <c r="E102" s="726" t="s">
        <v>2133</v>
      </c>
      <c r="F102" s="727" t="s">
        <v>2134</v>
      </c>
      <c r="G102" s="726" t="s">
        <v>1841</v>
      </c>
      <c r="H102" s="726" t="s">
        <v>1842</v>
      </c>
      <c r="I102" s="728">
        <v>1784</v>
      </c>
      <c r="J102" s="728">
        <v>2</v>
      </c>
      <c r="K102" s="729">
        <v>3568</v>
      </c>
    </row>
    <row r="103" spans="1:11" ht="14.4" customHeight="1" x14ac:dyDescent="0.3">
      <c r="A103" s="724" t="s">
        <v>540</v>
      </c>
      <c r="B103" s="725" t="s">
        <v>1114</v>
      </c>
      <c r="C103" s="726" t="s">
        <v>550</v>
      </c>
      <c r="D103" s="727" t="s">
        <v>551</v>
      </c>
      <c r="E103" s="726" t="s">
        <v>2133</v>
      </c>
      <c r="F103" s="727" t="s">
        <v>2134</v>
      </c>
      <c r="G103" s="726" t="s">
        <v>1843</v>
      </c>
      <c r="H103" s="726" t="s">
        <v>1844</v>
      </c>
      <c r="I103" s="728">
        <v>1784</v>
      </c>
      <c r="J103" s="728">
        <v>2</v>
      </c>
      <c r="K103" s="729">
        <v>3568</v>
      </c>
    </row>
    <row r="104" spans="1:11" ht="14.4" customHeight="1" x14ac:dyDescent="0.3">
      <c r="A104" s="724" t="s">
        <v>540</v>
      </c>
      <c r="B104" s="725" t="s">
        <v>1114</v>
      </c>
      <c r="C104" s="726" t="s">
        <v>550</v>
      </c>
      <c r="D104" s="727" t="s">
        <v>551</v>
      </c>
      <c r="E104" s="726" t="s">
        <v>2133</v>
      </c>
      <c r="F104" s="727" t="s">
        <v>2134</v>
      </c>
      <c r="G104" s="726" t="s">
        <v>1845</v>
      </c>
      <c r="H104" s="726" t="s">
        <v>1846</v>
      </c>
      <c r="I104" s="728">
        <v>1784</v>
      </c>
      <c r="J104" s="728">
        <v>2</v>
      </c>
      <c r="K104" s="729">
        <v>3568</v>
      </c>
    </row>
    <row r="105" spans="1:11" ht="14.4" customHeight="1" x14ac:dyDescent="0.3">
      <c r="A105" s="724" t="s">
        <v>540</v>
      </c>
      <c r="B105" s="725" t="s">
        <v>1114</v>
      </c>
      <c r="C105" s="726" t="s">
        <v>550</v>
      </c>
      <c r="D105" s="727" t="s">
        <v>551</v>
      </c>
      <c r="E105" s="726" t="s">
        <v>2133</v>
      </c>
      <c r="F105" s="727" t="s">
        <v>2134</v>
      </c>
      <c r="G105" s="726" t="s">
        <v>1847</v>
      </c>
      <c r="H105" s="726" t="s">
        <v>1848</v>
      </c>
      <c r="I105" s="728">
        <v>7200</v>
      </c>
      <c r="J105" s="728">
        <v>4</v>
      </c>
      <c r="K105" s="729">
        <v>28800</v>
      </c>
    </row>
    <row r="106" spans="1:11" ht="14.4" customHeight="1" x14ac:dyDescent="0.3">
      <c r="A106" s="724" t="s">
        <v>540</v>
      </c>
      <c r="B106" s="725" t="s">
        <v>1114</v>
      </c>
      <c r="C106" s="726" t="s">
        <v>550</v>
      </c>
      <c r="D106" s="727" t="s">
        <v>551</v>
      </c>
      <c r="E106" s="726" t="s">
        <v>2133</v>
      </c>
      <c r="F106" s="727" t="s">
        <v>2134</v>
      </c>
      <c r="G106" s="726" t="s">
        <v>1849</v>
      </c>
      <c r="H106" s="726" t="s">
        <v>1850</v>
      </c>
      <c r="I106" s="728">
        <v>7200</v>
      </c>
      <c r="J106" s="728">
        <v>1</v>
      </c>
      <c r="K106" s="729">
        <v>7200</v>
      </c>
    </row>
    <row r="107" spans="1:11" ht="14.4" customHeight="1" x14ac:dyDescent="0.3">
      <c r="A107" s="724" t="s">
        <v>540</v>
      </c>
      <c r="B107" s="725" t="s">
        <v>1114</v>
      </c>
      <c r="C107" s="726" t="s">
        <v>550</v>
      </c>
      <c r="D107" s="727" t="s">
        <v>551</v>
      </c>
      <c r="E107" s="726" t="s">
        <v>2133</v>
      </c>
      <c r="F107" s="727" t="s">
        <v>2134</v>
      </c>
      <c r="G107" s="726" t="s">
        <v>1851</v>
      </c>
      <c r="H107" s="726" t="s">
        <v>1852</v>
      </c>
      <c r="I107" s="728">
        <v>7200</v>
      </c>
      <c r="J107" s="728">
        <v>2</v>
      </c>
      <c r="K107" s="729">
        <v>14400</v>
      </c>
    </row>
    <row r="108" spans="1:11" ht="14.4" customHeight="1" x14ac:dyDescent="0.3">
      <c r="A108" s="724" t="s">
        <v>540</v>
      </c>
      <c r="B108" s="725" t="s">
        <v>1114</v>
      </c>
      <c r="C108" s="726" t="s">
        <v>550</v>
      </c>
      <c r="D108" s="727" t="s">
        <v>551</v>
      </c>
      <c r="E108" s="726" t="s">
        <v>2133</v>
      </c>
      <c r="F108" s="727" t="s">
        <v>2134</v>
      </c>
      <c r="G108" s="726" t="s">
        <v>1853</v>
      </c>
      <c r="H108" s="726" t="s">
        <v>1854</v>
      </c>
      <c r="I108" s="728">
        <v>7200</v>
      </c>
      <c r="J108" s="728">
        <v>1</v>
      </c>
      <c r="K108" s="729">
        <v>7200</v>
      </c>
    </row>
    <row r="109" spans="1:11" ht="14.4" customHeight="1" x14ac:dyDescent="0.3">
      <c r="A109" s="724" t="s">
        <v>540</v>
      </c>
      <c r="B109" s="725" t="s">
        <v>1114</v>
      </c>
      <c r="C109" s="726" t="s">
        <v>550</v>
      </c>
      <c r="D109" s="727" t="s">
        <v>551</v>
      </c>
      <c r="E109" s="726" t="s">
        <v>2133</v>
      </c>
      <c r="F109" s="727" t="s">
        <v>2134</v>
      </c>
      <c r="G109" s="726" t="s">
        <v>1855</v>
      </c>
      <c r="H109" s="726" t="s">
        <v>1856</v>
      </c>
      <c r="I109" s="728">
        <v>7200</v>
      </c>
      <c r="J109" s="728">
        <v>1</v>
      </c>
      <c r="K109" s="729">
        <v>7200</v>
      </c>
    </row>
    <row r="110" spans="1:11" ht="14.4" customHeight="1" x14ac:dyDescent="0.3">
      <c r="A110" s="724" t="s">
        <v>540</v>
      </c>
      <c r="B110" s="725" t="s">
        <v>1114</v>
      </c>
      <c r="C110" s="726" t="s">
        <v>550</v>
      </c>
      <c r="D110" s="727" t="s">
        <v>551</v>
      </c>
      <c r="E110" s="726" t="s">
        <v>2133</v>
      </c>
      <c r="F110" s="727" t="s">
        <v>2134</v>
      </c>
      <c r="G110" s="726" t="s">
        <v>1857</v>
      </c>
      <c r="H110" s="726" t="s">
        <v>1858</v>
      </c>
      <c r="I110" s="728">
        <v>7713</v>
      </c>
      <c r="J110" s="728">
        <v>1</v>
      </c>
      <c r="K110" s="729">
        <v>7713</v>
      </c>
    </row>
    <row r="111" spans="1:11" ht="14.4" customHeight="1" x14ac:dyDescent="0.3">
      <c r="A111" s="724" t="s">
        <v>540</v>
      </c>
      <c r="B111" s="725" t="s">
        <v>1114</v>
      </c>
      <c r="C111" s="726" t="s">
        <v>550</v>
      </c>
      <c r="D111" s="727" t="s">
        <v>551</v>
      </c>
      <c r="E111" s="726" t="s">
        <v>2133</v>
      </c>
      <c r="F111" s="727" t="s">
        <v>2134</v>
      </c>
      <c r="G111" s="726" t="s">
        <v>1859</v>
      </c>
      <c r="H111" s="726" t="s">
        <v>1860</v>
      </c>
      <c r="I111" s="728">
        <v>196.65</v>
      </c>
      <c r="J111" s="728">
        <v>1</v>
      </c>
      <c r="K111" s="729">
        <v>196.65</v>
      </c>
    </row>
    <row r="112" spans="1:11" ht="14.4" customHeight="1" x14ac:dyDescent="0.3">
      <c r="A112" s="724" t="s">
        <v>540</v>
      </c>
      <c r="B112" s="725" t="s">
        <v>1114</v>
      </c>
      <c r="C112" s="726" t="s">
        <v>550</v>
      </c>
      <c r="D112" s="727" t="s">
        <v>551</v>
      </c>
      <c r="E112" s="726" t="s">
        <v>2133</v>
      </c>
      <c r="F112" s="727" t="s">
        <v>2134</v>
      </c>
      <c r="G112" s="726" t="s">
        <v>1861</v>
      </c>
      <c r="H112" s="726" t="s">
        <v>1862</v>
      </c>
      <c r="I112" s="728">
        <v>196.65</v>
      </c>
      <c r="J112" s="728">
        <v>2</v>
      </c>
      <c r="K112" s="729">
        <v>393.3</v>
      </c>
    </row>
    <row r="113" spans="1:11" ht="14.4" customHeight="1" x14ac:dyDescent="0.3">
      <c r="A113" s="724" t="s">
        <v>540</v>
      </c>
      <c r="B113" s="725" t="s">
        <v>1114</v>
      </c>
      <c r="C113" s="726" t="s">
        <v>550</v>
      </c>
      <c r="D113" s="727" t="s">
        <v>551</v>
      </c>
      <c r="E113" s="726" t="s">
        <v>2133</v>
      </c>
      <c r="F113" s="727" t="s">
        <v>2134</v>
      </c>
      <c r="G113" s="726" t="s">
        <v>1863</v>
      </c>
      <c r="H113" s="726" t="s">
        <v>1864</v>
      </c>
      <c r="I113" s="728">
        <v>520.26</v>
      </c>
      <c r="J113" s="728">
        <v>1</v>
      </c>
      <c r="K113" s="729">
        <v>520.26</v>
      </c>
    </row>
    <row r="114" spans="1:11" ht="14.4" customHeight="1" x14ac:dyDescent="0.3">
      <c r="A114" s="724" t="s">
        <v>540</v>
      </c>
      <c r="B114" s="725" t="s">
        <v>1114</v>
      </c>
      <c r="C114" s="726" t="s">
        <v>550</v>
      </c>
      <c r="D114" s="727" t="s">
        <v>551</v>
      </c>
      <c r="E114" s="726" t="s">
        <v>2133</v>
      </c>
      <c r="F114" s="727" t="s">
        <v>2134</v>
      </c>
      <c r="G114" s="726" t="s">
        <v>1865</v>
      </c>
      <c r="H114" s="726" t="s">
        <v>1866</v>
      </c>
      <c r="I114" s="728">
        <v>996</v>
      </c>
      <c r="J114" s="728">
        <v>1</v>
      </c>
      <c r="K114" s="729">
        <v>996</v>
      </c>
    </row>
    <row r="115" spans="1:11" ht="14.4" customHeight="1" x14ac:dyDescent="0.3">
      <c r="A115" s="724" t="s">
        <v>540</v>
      </c>
      <c r="B115" s="725" t="s">
        <v>1114</v>
      </c>
      <c r="C115" s="726" t="s">
        <v>550</v>
      </c>
      <c r="D115" s="727" t="s">
        <v>551</v>
      </c>
      <c r="E115" s="726" t="s">
        <v>2133</v>
      </c>
      <c r="F115" s="727" t="s">
        <v>2134</v>
      </c>
      <c r="G115" s="726" t="s">
        <v>1867</v>
      </c>
      <c r="H115" s="726" t="s">
        <v>1868</v>
      </c>
      <c r="I115" s="728">
        <v>1000</v>
      </c>
      <c r="J115" s="728">
        <v>1</v>
      </c>
      <c r="K115" s="729">
        <v>1000</v>
      </c>
    </row>
    <row r="116" spans="1:11" ht="14.4" customHeight="1" x14ac:dyDescent="0.3">
      <c r="A116" s="724" t="s">
        <v>540</v>
      </c>
      <c r="B116" s="725" t="s">
        <v>1114</v>
      </c>
      <c r="C116" s="726" t="s">
        <v>550</v>
      </c>
      <c r="D116" s="727" t="s">
        <v>551</v>
      </c>
      <c r="E116" s="726" t="s">
        <v>2133</v>
      </c>
      <c r="F116" s="727" t="s">
        <v>2134</v>
      </c>
      <c r="G116" s="726" t="s">
        <v>1869</v>
      </c>
      <c r="H116" s="726" t="s">
        <v>1870</v>
      </c>
      <c r="I116" s="728">
        <v>1200</v>
      </c>
      <c r="J116" s="728">
        <v>1</v>
      </c>
      <c r="K116" s="729">
        <v>1200</v>
      </c>
    </row>
    <row r="117" spans="1:11" ht="14.4" customHeight="1" x14ac:dyDescent="0.3">
      <c r="A117" s="724" t="s">
        <v>540</v>
      </c>
      <c r="B117" s="725" t="s">
        <v>1114</v>
      </c>
      <c r="C117" s="726" t="s">
        <v>550</v>
      </c>
      <c r="D117" s="727" t="s">
        <v>551</v>
      </c>
      <c r="E117" s="726" t="s">
        <v>2133</v>
      </c>
      <c r="F117" s="727" t="s">
        <v>2134</v>
      </c>
      <c r="G117" s="726" t="s">
        <v>1871</v>
      </c>
      <c r="H117" s="726" t="s">
        <v>1872</v>
      </c>
      <c r="I117" s="728">
        <v>2597.62</v>
      </c>
      <c r="J117" s="728">
        <v>1</v>
      </c>
      <c r="K117" s="729">
        <v>2597.62</v>
      </c>
    </row>
    <row r="118" spans="1:11" ht="14.4" customHeight="1" x14ac:dyDescent="0.3">
      <c r="A118" s="724" t="s">
        <v>540</v>
      </c>
      <c r="B118" s="725" t="s">
        <v>1114</v>
      </c>
      <c r="C118" s="726" t="s">
        <v>550</v>
      </c>
      <c r="D118" s="727" t="s">
        <v>551</v>
      </c>
      <c r="E118" s="726" t="s">
        <v>2133</v>
      </c>
      <c r="F118" s="727" t="s">
        <v>2134</v>
      </c>
      <c r="G118" s="726" t="s">
        <v>1873</v>
      </c>
      <c r="H118" s="726" t="s">
        <v>1874</v>
      </c>
      <c r="I118" s="728">
        <v>3906.5</v>
      </c>
      <c r="J118" s="728">
        <v>1</v>
      </c>
      <c r="K118" s="729">
        <v>3906.5</v>
      </c>
    </row>
    <row r="119" spans="1:11" ht="14.4" customHeight="1" x14ac:dyDescent="0.3">
      <c r="A119" s="724" t="s">
        <v>540</v>
      </c>
      <c r="B119" s="725" t="s">
        <v>1114</v>
      </c>
      <c r="C119" s="726" t="s">
        <v>550</v>
      </c>
      <c r="D119" s="727" t="s">
        <v>551</v>
      </c>
      <c r="E119" s="726" t="s">
        <v>2133</v>
      </c>
      <c r="F119" s="727" t="s">
        <v>2134</v>
      </c>
      <c r="G119" s="726" t="s">
        <v>1875</v>
      </c>
      <c r="H119" s="726" t="s">
        <v>1876</v>
      </c>
      <c r="I119" s="728">
        <v>7200</v>
      </c>
      <c r="J119" s="728">
        <v>1</v>
      </c>
      <c r="K119" s="729">
        <v>7200</v>
      </c>
    </row>
    <row r="120" spans="1:11" ht="14.4" customHeight="1" x14ac:dyDescent="0.3">
      <c r="A120" s="724" t="s">
        <v>540</v>
      </c>
      <c r="B120" s="725" t="s">
        <v>1114</v>
      </c>
      <c r="C120" s="726" t="s">
        <v>550</v>
      </c>
      <c r="D120" s="727" t="s">
        <v>551</v>
      </c>
      <c r="E120" s="726" t="s">
        <v>2123</v>
      </c>
      <c r="F120" s="727" t="s">
        <v>2124</v>
      </c>
      <c r="G120" s="726" t="s">
        <v>1877</v>
      </c>
      <c r="H120" s="726" t="s">
        <v>1878</v>
      </c>
      <c r="I120" s="728">
        <v>42.1</v>
      </c>
      <c r="J120" s="728">
        <v>144</v>
      </c>
      <c r="K120" s="729">
        <v>6062.8</v>
      </c>
    </row>
    <row r="121" spans="1:11" ht="14.4" customHeight="1" x14ac:dyDescent="0.3">
      <c r="A121" s="724" t="s">
        <v>540</v>
      </c>
      <c r="B121" s="725" t="s">
        <v>1114</v>
      </c>
      <c r="C121" s="726" t="s">
        <v>550</v>
      </c>
      <c r="D121" s="727" t="s">
        <v>551</v>
      </c>
      <c r="E121" s="726" t="s">
        <v>2123</v>
      </c>
      <c r="F121" s="727" t="s">
        <v>2124</v>
      </c>
      <c r="G121" s="726" t="s">
        <v>1879</v>
      </c>
      <c r="H121" s="726" t="s">
        <v>1880</v>
      </c>
      <c r="I121" s="728">
        <v>30.31</v>
      </c>
      <c r="J121" s="728">
        <v>24</v>
      </c>
      <c r="K121" s="729">
        <v>727.49</v>
      </c>
    </row>
    <row r="122" spans="1:11" ht="14.4" customHeight="1" x14ac:dyDescent="0.3">
      <c r="A122" s="724" t="s">
        <v>540</v>
      </c>
      <c r="B122" s="725" t="s">
        <v>1114</v>
      </c>
      <c r="C122" s="726" t="s">
        <v>550</v>
      </c>
      <c r="D122" s="727" t="s">
        <v>551</v>
      </c>
      <c r="E122" s="726" t="s">
        <v>2123</v>
      </c>
      <c r="F122" s="727" t="s">
        <v>2124</v>
      </c>
      <c r="G122" s="726" t="s">
        <v>1713</v>
      </c>
      <c r="H122" s="726" t="s">
        <v>1714</v>
      </c>
      <c r="I122" s="728">
        <v>60.38</v>
      </c>
      <c r="J122" s="728">
        <v>120</v>
      </c>
      <c r="K122" s="729">
        <v>7245.5999999999995</v>
      </c>
    </row>
    <row r="123" spans="1:11" ht="14.4" customHeight="1" x14ac:dyDescent="0.3">
      <c r="A123" s="724" t="s">
        <v>540</v>
      </c>
      <c r="B123" s="725" t="s">
        <v>1114</v>
      </c>
      <c r="C123" s="726" t="s">
        <v>550</v>
      </c>
      <c r="D123" s="727" t="s">
        <v>551</v>
      </c>
      <c r="E123" s="726" t="s">
        <v>2123</v>
      </c>
      <c r="F123" s="727" t="s">
        <v>2124</v>
      </c>
      <c r="G123" s="726" t="s">
        <v>1881</v>
      </c>
      <c r="H123" s="726" t="s">
        <v>1882</v>
      </c>
      <c r="I123" s="728">
        <v>40.14</v>
      </c>
      <c r="J123" s="728">
        <v>72</v>
      </c>
      <c r="K123" s="729">
        <v>2890.18</v>
      </c>
    </row>
    <row r="124" spans="1:11" ht="14.4" customHeight="1" x14ac:dyDescent="0.3">
      <c r="A124" s="724" t="s">
        <v>540</v>
      </c>
      <c r="B124" s="725" t="s">
        <v>1114</v>
      </c>
      <c r="C124" s="726" t="s">
        <v>550</v>
      </c>
      <c r="D124" s="727" t="s">
        <v>551</v>
      </c>
      <c r="E124" s="726" t="s">
        <v>2125</v>
      </c>
      <c r="F124" s="727" t="s">
        <v>2126</v>
      </c>
      <c r="G124" s="726" t="s">
        <v>1719</v>
      </c>
      <c r="H124" s="726" t="s">
        <v>1720</v>
      </c>
      <c r="I124" s="728">
        <v>0.48</v>
      </c>
      <c r="J124" s="728">
        <v>1000</v>
      </c>
      <c r="K124" s="729">
        <v>480</v>
      </c>
    </row>
    <row r="125" spans="1:11" ht="14.4" customHeight="1" x14ac:dyDescent="0.3">
      <c r="A125" s="724" t="s">
        <v>540</v>
      </c>
      <c r="B125" s="725" t="s">
        <v>1114</v>
      </c>
      <c r="C125" s="726" t="s">
        <v>550</v>
      </c>
      <c r="D125" s="727" t="s">
        <v>551</v>
      </c>
      <c r="E125" s="726" t="s">
        <v>2127</v>
      </c>
      <c r="F125" s="727" t="s">
        <v>2128</v>
      </c>
      <c r="G125" s="726" t="s">
        <v>1883</v>
      </c>
      <c r="H125" s="726" t="s">
        <v>1884</v>
      </c>
      <c r="I125" s="728">
        <v>0.69</v>
      </c>
      <c r="J125" s="728">
        <v>5000</v>
      </c>
      <c r="K125" s="729">
        <v>3450</v>
      </c>
    </row>
    <row r="126" spans="1:11" ht="14.4" customHeight="1" x14ac:dyDescent="0.3">
      <c r="A126" s="724" t="s">
        <v>540</v>
      </c>
      <c r="B126" s="725" t="s">
        <v>1114</v>
      </c>
      <c r="C126" s="726" t="s">
        <v>553</v>
      </c>
      <c r="D126" s="727" t="s">
        <v>554</v>
      </c>
      <c r="E126" s="726" t="s">
        <v>2117</v>
      </c>
      <c r="F126" s="727" t="s">
        <v>2118</v>
      </c>
      <c r="G126" s="726" t="s">
        <v>1885</v>
      </c>
      <c r="H126" s="726" t="s">
        <v>1886</v>
      </c>
      <c r="I126" s="728">
        <v>260.3</v>
      </c>
      <c r="J126" s="728">
        <v>4</v>
      </c>
      <c r="K126" s="729">
        <v>1041.2</v>
      </c>
    </row>
    <row r="127" spans="1:11" ht="14.4" customHeight="1" x14ac:dyDescent="0.3">
      <c r="A127" s="724" t="s">
        <v>540</v>
      </c>
      <c r="B127" s="725" t="s">
        <v>1114</v>
      </c>
      <c r="C127" s="726" t="s">
        <v>553</v>
      </c>
      <c r="D127" s="727" t="s">
        <v>554</v>
      </c>
      <c r="E127" s="726" t="s">
        <v>2117</v>
      </c>
      <c r="F127" s="727" t="s">
        <v>2118</v>
      </c>
      <c r="G127" s="726" t="s">
        <v>1887</v>
      </c>
      <c r="H127" s="726" t="s">
        <v>1888</v>
      </c>
      <c r="I127" s="728">
        <v>46.32</v>
      </c>
      <c r="J127" s="728">
        <v>4</v>
      </c>
      <c r="K127" s="729">
        <v>185.28</v>
      </c>
    </row>
    <row r="128" spans="1:11" ht="14.4" customHeight="1" x14ac:dyDescent="0.3">
      <c r="A128" s="724" t="s">
        <v>540</v>
      </c>
      <c r="B128" s="725" t="s">
        <v>1114</v>
      </c>
      <c r="C128" s="726" t="s">
        <v>553</v>
      </c>
      <c r="D128" s="727" t="s">
        <v>554</v>
      </c>
      <c r="E128" s="726" t="s">
        <v>2117</v>
      </c>
      <c r="F128" s="727" t="s">
        <v>2118</v>
      </c>
      <c r="G128" s="726" t="s">
        <v>1889</v>
      </c>
      <c r="H128" s="726" t="s">
        <v>1890</v>
      </c>
      <c r="I128" s="728">
        <v>22.15</v>
      </c>
      <c r="J128" s="728">
        <v>25</v>
      </c>
      <c r="K128" s="729">
        <v>553.75</v>
      </c>
    </row>
    <row r="129" spans="1:11" ht="14.4" customHeight="1" x14ac:dyDescent="0.3">
      <c r="A129" s="724" t="s">
        <v>540</v>
      </c>
      <c r="B129" s="725" t="s">
        <v>1114</v>
      </c>
      <c r="C129" s="726" t="s">
        <v>553</v>
      </c>
      <c r="D129" s="727" t="s">
        <v>554</v>
      </c>
      <c r="E129" s="726" t="s">
        <v>2117</v>
      </c>
      <c r="F129" s="727" t="s">
        <v>2118</v>
      </c>
      <c r="G129" s="726" t="s">
        <v>1891</v>
      </c>
      <c r="H129" s="726" t="s">
        <v>1892</v>
      </c>
      <c r="I129" s="728">
        <v>0.67</v>
      </c>
      <c r="J129" s="728">
        <v>1500</v>
      </c>
      <c r="K129" s="729">
        <v>1005</v>
      </c>
    </row>
    <row r="130" spans="1:11" ht="14.4" customHeight="1" x14ac:dyDescent="0.3">
      <c r="A130" s="724" t="s">
        <v>540</v>
      </c>
      <c r="B130" s="725" t="s">
        <v>1114</v>
      </c>
      <c r="C130" s="726" t="s">
        <v>553</v>
      </c>
      <c r="D130" s="727" t="s">
        <v>554</v>
      </c>
      <c r="E130" s="726" t="s">
        <v>2117</v>
      </c>
      <c r="F130" s="727" t="s">
        <v>2118</v>
      </c>
      <c r="G130" s="726" t="s">
        <v>1893</v>
      </c>
      <c r="H130" s="726" t="s">
        <v>1894</v>
      </c>
      <c r="I130" s="728">
        <v>157.88499999999999</v>
      </c>
      <c r="J130" s="728">
        <v>140</v>
      </c>
      <c r="K130" s="729">
        <v>22103.96</v>
      </c>
    </row>
    <row r="131" spans="1:11" ht="14.4" customHeight="1" x14ac:dyDescent="0.3">
      <c r="A131" s="724" t="s">
        <v>540</v>
      </c>
      <c r="B131" s="725" t="s">
        <v>1114</v>
      </c>
      <c r="C131" s="726" t="s">
        <v>553</v>
      </c>
      <c r="D131" s="727" t="s">
        <v>554</v>
      </c>
      <c r="E131" s="726" t="s">
        <v>2117</v>
      </c>
      <c r="F131" s="727" t="s">
        <v>2118</v>
      </c>
      <c r="G131" s="726" t="s">
        <v>1895</v>
      </c>
      <c r="H131" s="726" t="s">
        <v>1896</v>
      </c>
      <c r="I131" s="728">
        <v>0.62</v>
      </c>
      <c r="J131" s="728">
        <v>1000</v>
      </c>
      <c r="K131" s="729">
        <v>620</v>
      </c>
    </row>
    <row r="132" spans="1:11" ht="14.4" customHeight="1" x14ac:dyDescent="0.3">
      <c r="A132" s="724" t="s">
        <v>540</v>
      </c>
      <c r="B132" s="725" t="s">
        <v>1114</v>
      </c>
      <c r="C132" s="726" t="s">
        <v>553</v>
      </c>
      <c r="D132" s="727" t="s">
        <v>554</v>
      </c>
      <c r="E132" s="726" t="s">
        <v>2117</v>
      </c>
      <c r="F132" s="727" t="s">
        <v>2118</v>
      </c>
      <c r="G132" s="726" t="s">
        <v>1897</v>
      </c>
      <c r="H132" s="726" t="s">
        <v>1898</v>
      </c>
      <c r="I132" s="728">
        <v>1.17</v>
      </c>
      <c r="J132" s="728">
        <v>1000</v>
      </c>
      <c r="K132" s="729">
        <v>1170</v>
      </c>
    </row>
    <row r="133" spans="1:11" ht="14.4" customHeight="1" x14ac:dyDescent="0.3">
      <c r="A133" s="724" t="s">
        <v>540</v>
      </c>
      <c r="B133" s="725" t="s">
        <v>1114</v>
      </c>
      <c r="C133" s="726" t="s">
        <v>553</v>
      </c>
      <c r="D133" s="727" t="s">
        <v>554</v>
      </c>
      <c r="E133" s="726" t="s">
        <v>2117</v>
      </c>
      <c r="F133" s="727" t="s">
        <v>2118</v>
      </c>
      <c r="G133" s="726" t="s">
        <v>1899</v>
      </c>
      <c r="H133" s="726" t="s">
        <v>1900</v>
      </c>
      <c r="I133" s="728">
        <v>23.92</v>
      </c>
      <c r="J133" s="728">
        <v>4</v>
      </c>
      <c r="K133" s="729">
        <v>95.68</v>
      </c>
    </row>
    <row r="134" spans="1:11" ht="14.4" customHeight="1" x14ac:dyDescent="0.3">
      <c r="A134" s="724" t="s">
        <v>540</v>
      </c>
      <c r="B134" s="725" t="s">
        <v>1114</v>
      </c>
      <c r="C134" s="726" t="s">
        <v>553</v>
      </c>
      <c r="D134" s="727" t="s">
        <v>554</v>
      </c>
      <c r="E134" s="726" t="s">
        <v>2117</v>
      </c>
      <c r="F134" s="727" t="s">
        <v>2118</v>
      </c>
      <c r="G134" s="726" t="s">
        <v>1657</v>
      </c>
      <c r="H134" s="726" t="s">
        <v>1658</v>
      </c>
      <c r="I134" s="728">
        <v>140.36000000000001</v>
      </c>
      <c r="J134" s="728">
        <v>5</v>
      </c>
      <c r="K134" s="729">
        <v>701.8</v>
      </c>
    </row>
    <row r="135" spans="1:11" ht="14.4" customHeight="1" x14ac:dyDescent="0.3">
      <c r="A135" s="724" t="s">
        <v>540</v>
      </c>
      <c r="B135" s="725" t="s">
        <v>1114</v>
      </c>
      <c r="C135" s="726" t="s">
        <v>553</v>
      </c>
      <c r="D135" s="727" t="s">
        <v>554</v>
      </c>
      <c r="E135" s="726" t="s">
        <v>2117</v>
      </c>
      <c r="F135" s="727" t="s">
        <v>2118</v>
      </c>
      <c r="G135" s="726" t="s">
        <v>1901</v>
      </c>
      <c r="H135" s="726" t="s">
        <v>1902</v>
      </c>
      <c r="I135" s="728">
        <v>5.28</v>
      </c>
      <c r="J135" s="728">
        <v>300</v>
      </c>
      <c r="K135" s="729">
        <v>1583.55</v>
      </c>
    </row>
    <row r="136" spans="1:11" ht="14.4" customHeight="1" x14ac:dyDescent="0.3">
      <c r="A136" s="724" t="s">
        <v>540</v>
      </c>
      <c r="B136" s="725" t="s">
        <v>1114</v>
      </c>
      <c r="C136" s="726" t="s">
        <v>553</v>
      </c>
      <c r="D136" s="727" t="s">
        <v>554</v>
      </c>
      <c r="E136" s="726" t="s">
        <v>2117</v>
      </c>
      <c r="F136" s="727" t="s">
        <v>2118</v>
      </c>
      <c r="G136" s="726" t="s">
        <v>1903</v>
      </c>
      <c r="H136" s="726" t="s">
        <v>1904</v>
      </c>
      <c r="I136" s="728">
        <v>5.28</v>
      </c>
      <c r="J136" s="728">
        <v>30</v>
      </c>
      <c r="K136" s="729">
        <v>158.4</v>
      </c>
    </row>
    <row r="137" spans="1:11" ht="14.4" customHeight="1" x14ac:dyDescent="0.3">
      <c r="A137" s="724" t="s">
        <v>540</v>
      </c>
      <c r="B137" s="725" t="s">
        <v>1114</v>
      </c>
      <c r="C137" s="726" t="s">
        <v>553</v>
      </c>
      <c r="D137" s="727" t="s">
        <v>554</v>
      </c>
      <c r="E137" s="726" t="s">
        <v>2117</v>
      </c>
      <c r="F137" s="727" t="s">
        <v>2118</v>
      </c>
      <c r="G137" s="726" t="s">
        <v>1659</v>
      </c>
      <c r="H137" s="726" t="s">
        <v>1660</v>
      </c>
      <c r="I137" s="728">
        <v>10.52</v>
      </c>
      <c r="J137" s="728">
        <v>50</v>
      </c>
      <c r="K137" s="729">
        <v>526</v>
      </c>
    </row>
    <row r="138" spans="1:11" ht="14.4" customHeight="1" x14ac:dyDescent="0.3">
      <c r="A138" s="724" t="s">
        <v>540</v>
      </c>
      <c r="B138" s="725" t="s">
        <v>1114</v>
      </c>
      <c r="C138" s="726" t="s">
        <v>553</v>
      </c>
      <c r="D138" s="727" t="s">
        <v>554</v>
      </c>
      <c r="E138" s="726" t="s">
        <v>2117</v>
      </c>
      <c r="F138" s="727" t="s">
        <v>2118</v>
      </c>
      <c r="G138" s="726" t="s">
        <v>1905</v>
      </c>
      <c r="H138" s="726" t="s">
        <v>1906</v>
      </c>
      <c r="I138" s="728">
        <v>599.15</v>
      </c>
      <c r="J138" s="728">
        <v>2</v>
      </c>
      <c r="K138" s="729">
        <v>1198.3</v>
      </c>
    </row>
    <row r="139" spans="1:11" ht="14.4" customHeight="1" x14ac:dyDescent="0.3">
      <c r="A139" s="724" t="s">
        <v>540</v>
      </c>
      <c r="B139" s="725" t="s">
        <v>1114</v>
      </c>
      <c r="C139" s="726" t="s">
        <v>553</v>
      </c>
      <c r="D139" s="727" t="s">
        <v>554</v>
      </c>
      <c r="E139" s="726" t="s">
        <v>2117</v>
      </c>
      <c r="F139" s="727" t="s">
        <v>2118</v>
      </c>
      <c r="G139" s="726" t="s">
        <v>1907</v>
      </c>
      <c r="H139" s="726" t="s">
        <v>1908</v>
      </c>
      <c r="I139" s="728">
        <v>0.25</v>
      </c>
      <c r="J139" s="728">
        <v>2500</v>
      </c>
      <c r="K139" s="729">
        <v>632.5</v>
      </c>
    </row>
    <row r="140" spans="1:11" ht="14.4" customHeight="1" x14ac:dyDescent="0.3">
      <c r="A140" s="724" t="s">
        <v>540</v>
      </c>
      <c r="B140" s="725" t="s">
        <v>1114</v>
      </c>
      <c r="C140" s="726" t="s">
        <v>553</v>
      </c>
      <c r="D140" s="727" t="s">
        <v>554</v>
      </c>
      <c r="E140" s="726" t="s">
        <v>2119</v>
      </c>
      <c r="F140" s="727" t="s">
        <v>2120</v>
      </c>
      <c r="G140" s="726" t="s">
        <v>1663</v>
      </c>
      <c r="H140" s="726" t="s">
        <v>1664</v>
      </c>
      <c r="I140" s="728">
        <v>1.0900000000000001</v>
      </c>
      <c r="J140" s="728">
        <v>1600</v>
      </c>
      <c r="K140" s="729">
        <v>1744</v>
      </c>
    </row>
    <row r="141" spans="1:11" ht="14.4" customHeight="1" x14ac:dyDescent="0.3">
      <c r="A141" s="724" t="s">
        <v>540</v>
      </c>
      <c r="B141" s="725" t="s">
        <v>1114</v>
      </c>
      <c r="C141" s="726" t="s">
        <v>553</v>
      </c>
      <c r="D141" s="727" t="s">
        <v>554</v>
      </c>
      <c r="E141" s="726" t="s">
        <v>2119</v>
      </c>
      <c r="F141" s="727" t="s">
        <v>2120</v>
      </c>
      <c r="G141" s="726" t="s">
        <v>1735</v>
      </c>
      <c r="H141" s="726" t="s">
        <v>1736</v>
      </c>
      <c r="I141" s="728">
        <v>0.48</v>
      </c>
      <c r="J141" s="728">
        <v>1800</v>
      </c>
      <c r="K141" s="729">
        <v>864</v>
      </c>
    </row>
    <row r="142" spans="1:11" ht="14.4" customHeight="1" x14ac:dyDescent="0.3">
      <c r="A142" s="724" t="s">
        <v>540</v>
      </c>
      <c r="B142" s="725" t="s">
        <v>1114</v>
      </c>
      <c r="C142" s="726" t="s">
        <v>553</v>
      </c>
      <c r="D142" s="727" t="s">
        <v>554</v>
      </c>
      <c r="E142" s="726" t="s">
        <v>2119</v>
      </c>
      <c r="F142" s="727" t="s">
        <v>2120</v>
      </c>
      <c r="G142" s="726" t="s">
        <v>1909</v>
      </c>
      <c r="H142" s="726" t="s">
        <v>1910</v>
      </c>
      <c r="I142" s="728">
        <v>0.67</v>
      </c>
      <c r="J142" s="728">
        <v>2000</v>
      </c>
      <c r="K142" s="729">
        <v>1340</v>
      </c>
    </row>
    <row r="143" spans="1:11" ht="14.4" customHeight="1" x14ac:dyDescent="0.3">
      <c r="A143" s="724" t="s">
        <v>540</v>
      </c>
      <c r="B143" s="725" t="s">
        <v>1114</v>
      </c>
      <c r="C143" s="726" t="s">
        <v>553</v>
      </c>
      <c r="D143" s="727" t="s">
        <v>554</v>
      </c>
      <c r="E143" s="726" t="s">
        <v>2119</v>
      </c>
      <c r="F143" s="727" t="s">
        <v>2120</v>
      </c>
      <c r="G143" s="726" t="s">
        <v>1681</v>
      </c>
      <c r="H143" s="726" t="s">
        <v>1682</v>
      </c>
      <c r="I143" s="728">
        <v>2.91</v>
      </c>
      <c r="J143" s="728">
        <v>100</v>
      </c>
      <c r="K143" s="729">
        <v>291</v>
      </c>
    </row>
    <row r="144" spans="1:11" ht="14.4" customHeight="1" x14ac:dyDescent="0.3">
      <c r="A144" s="724" t="s">
        <v>540</v>
      </c>
      <c r="B144" s="725" t="s">
        <v>1114</v>
      </c>
      <c r="C144" s="726" t="s">
        <v>553</v>
      </c>
      <c r="D144" s="727" t="s">
        <v>554</v>
      </c>
      <c r="E144" s="726" t="s">
        <v>2119</v>
      </c>
      <c r="F144" s="727" t="s">
        <v>2120</v>
      </c>
      <c r="G144" s="726" t="s">
        <v>1685</v>
      </c>
      <c r="H144" s="726" t="s">
        <v>1686</v>
      </c>
      <c r="I144" s="728">
        <v>11.74</v>
      </c>
      <c r="J144" s="728">
        <v>20</v>
      </c>
      <c r="K144" s="729">
        <v>234.8</v>
      </c>
    </row>
    <row r="145" spans="1:11" ht="14.4" customHeight="1" x14ac:dyDescent="0.3">
      <c r="A145" s="724" t="s">
        <v>540</v>
      </c>
      <c r="B145" s="725" t="s">
        <v>1114</v>
      </c>
      <c r="C145" s="726" t="s">
        <v>553</v>
      </c>
      <c r="D145" s="727" t="s">
        <v>554</v>
      </c>
      <c r="E145" s="726" t="s">
        <v>2119</v>
      </c>
      <c r="F145" s="727" t="s">
        <v>2120</v>
      </c>
      <c r="G145" s="726" t="s">
        <v>1743</v>
      </c>
      <c r="H145" s="726" t="s">
        <v>1744</v>
      </c>
      <c r="I145" s="728">
        <v>3.4350000000000001</v>
      </c>
      <c r="J145" s="728">
        <v>80</v>
      </c>
      <c r="K145" s="729">
        <v>274.8</v>
      </c>
    </row>
    <row r="146" spans="1:11" ht="14.4" customHeight="1" x14ac:dyDescent="0.3">
      <c r="A146" s="724" t="s">
        <v>540</v>
      </c>
      <c r="B146" s="725" t="s">
        <v>1114</v>
      </c>
      <c r="C146" s="726" t="s">
        <v>553</v>
      </c>
      <c r="D146" s="727" t="s">
        <v>554</v>
      </c>
      <c r="E146" s="726" t="s">
        <v>2133</v>
      </c>
      <c r="F146" s="727" t="s">
        <v>2134</v>
      </c>
      <c r="G146" s="726" t="s">
        <v>1911</v>
      </c>
      <c r="H146" s="726" t="s">
        <v>1912</v>
      </c>
      <c r="I146" s="728">
        <v>284.20333333333332</v>
      </c>
      <c r="J146" s="728">
        <v>4</v>
      </c>
      <c r="K146" s="729">
        <v>1131.9099999999999</v>
      </c>
    </row>
    <row r="147" spans="1:11" ht="14.4" customHeight="1" x14ac:dyDescent="0.3">
      <c r="A147" s="724" t="s">
        <v>540</v>
      </c>
      <c r="B147" s="725" t="s">
        <v>1114</v>
      </c>
      <c r="C147" s="726" t="s">
        <v>553</v>
      </c>
      <c r="D147" s="727" t="s">
        <v>554</v>
      </c>
      <c r="E147" s="726" t="s">
        <v>2133</v>
      </c>
      <c r="F147" s="727" t="s">
        <v>2134</v>
      </c>
      <c r="G147" s="726" t="s">
        <v>1913</v>
      </c>
      <c r="H147" s="726" t="s">
        <v>1914</v>
      </c>
      <c r="I147" s="728">
        <v>286.20999999999998</v>
      </c>
      <c r="J147" s="728">
        <v>2</v>
      </c>
      <c r="K147" s="729">
        <v>572.42999999999995</v>
      </c>
    </row>
    <row r="148" spans="1:11" ht="14.4" customHeight="1" x14ac:dyDescent="0.3">
      <c r="A148" s="724" t="s">
        <v>540</v>
      </c>
      <c r="B148" s="725" t="s">
        <v>1114</v>
      </c>
      <c r="C148" s="726" t="s">
        <v>553</v>
      </c>
      <c r="D148" s="727" t="s">
        <v>554</v>
      </c>
      <c r="E148" s="726" t="s">
        <v>2133</v>
      </c>
      <c r="F148" s="727" t="s">
        <v>2134</v>
      </c>
      <c r="G148" s="726" t="s">
        <v>1915</v>
      </c>
      <c r="H148" s="726" t="s">
        <v>1916</v>
      </c>
      <c r="I148" s="728">
        <v>175.45</v>
      </c>
      <c r="J148" s="728">
        <v>30</v>
      </c>
      <c r="K148" s="729">
        <v>5263.5</v>
      </c>
    </row>
    <row r="149" spans="1:11" ht="14.4" customHeight="1" x14ac:dyDescent="0.3">
      <c r="A149" s="724" t="s">
        <v>540</v>
      </c>
      <c r="B149" s="725" t="s">
        <v>1114</v>
      </c>
      <c r="C149" s="726" t="s">
        <v>553</v>
      </c>
      <c r="D149" s="727" t="s">
        <v>554</v>
      </c>
      <c r="E149" s="726" t="s">
        <v>2133</v>
      </c>
      <c r="F149" s="727" t="s">
        <v>2134</v>
      </c>
      <c r="G149" s="726" t="s">
        <v>1917</v>
      </c>
      <c r="H149" s="726" t="s">
        <v>1918</v>
      </c>
      <c r="I149" s="728">
        <v>191.1</v>
      </c>
      <c r="J149" s="728">
        <v>9</v>
      </c>
      <c r="K149" s="729">
        <v>1705.2</v>
      </c>
    </row>
    <row r="150" spans="1:11" ht="14.4" customHeight="1" x14ac:dyDescent="0.3">
      <c r="A150" s="724" t="s">
        <v>540</v>
      </c>
      <c r="B150" s="725" t="s">
        <v>1114</v>
      </c>
      <c r="C150" s="726" t="s">
        <v>553</v>
      </c>
      <c r="D150" s="727" t="s">
        <v>554</v>
      </c>
      <c r="E150" s="726" t="s">
        <v>2133</v>
      </c>
      <c r="F150" s="727" t="s">
        <v>2134</v>
      </c>
      <c r="G150" s="726" t="s">
        <v>1919</v>
      </c>
      <c r="H150" s="726" t="s">
        <v>1920</v>
      </c>
      <c r="I150" s="728">
        <v>1122.875</v>
      </c>
      <c r="J150" s="728">
        <v>3</v>
      </c>
      <c r="K150" s="729">
        <v>3368.62</v>
      </c>
    </row>
    <row r="151" spans="1:11" ht="14.4" customHeight="1" x14ac:dyDescent="0.3">
      <c r="A151" s="724" t="s">
        <v>540</v>
      </c>
      <c r="B151" s="725" t="s">
        <v>1114</v>
      </c>
      <c r="C151" s="726" t="s">
        <v>553</v>
      </c>
      <c r="D151" s="727" t="s">
        <v>554</v>
      </c>
      <c r="E151" s="726" t="s">
        <v>2133</v>
      </c>
      <c r="F151" s="727" t="s">
        <v>2134</v>
      </c>
      <c r="G151" s="726" t="s">
        <v>1921</v>
      </c>
      <c r="H151" s="726" t="s">
        <v>1922</v>
      </c>
      <c r="I151" s="728">
        <v>118.58</v>
      </c>
      <c r="J151" s="728">
        <v>40</v>
      </c>
      <c r="K151" s="729">
        <v>4743.2</v>
      </c>
    </row>
    <row r="152" spans="1:11" ht="14.4" customHeight="1" x14ac:dyDescent="0.3">
      <c r="A152" s="724" t="s">
        <v>540</v>
      </c>
      <c r="B152" s="725" t="s">
        <v>1114</v>
      </c>
      <c r="C152" s="726" t="s">
        <v>553</v>
      </c>
      <c r="D152" s="727" t="s">
        <v>554</v>
      </c>
      <c r="E152" s="726" t="s">
        <v>2133</v>
      </c>
      <c r="F152" s="727" t="s">
        <v>2134</v>
      </c>
      <c r="G152" s="726" t="s">
        <v>1923</v>
      </c>
      <c r="H152" s="726" t="s">
        <v>1924</v>
      </c>
      <c r="I152" s="728">
        <v>976.6</v>
      </c>
      <c r="J152" s="728">
        <v>2</v>
      </c>
      <c r="K152" s="729">
        <v>1953.2</v>
      </c>
    </row>
    <row r="153" spans="1:11" ht="14.4" customHeight="1" x14ac:dyDescent="0.3">
      <c r="A153" s="724" t="s">
        <v>540</v>
      </c>
      <c r="B153" s="725" t="s">
        <v>1114</v>
      </c>
      <c r="C153" s="726" t="s">
        <v>553</v>
      </c>
      <c r="D153" s="727" t="s">
        <v>554</v>
      </c>
      <c r="E153" s="726" t="s">
        <v>2133</v>
      </c>
      <c r="F153" s="727" t="s">
        <v>2134</v>
      </c>
      <c r="G153" s="726" t="s">
        <v>1925</v>
      </c>
      <c r="H153" s="726" t="s">
        <v>1926</v>
      </c>
      <c r="I153" s="728">
        <v>563.26</v>
      </c>
      <c r="J153" s="728">
        <v>1</v>
      </c>
      <c r="K153" s="729">
        <v>563.26</v>
      </c>
    </row>
    <row r="154" spans="1:11" ht="14.4" customHeight="1" x14ac:dyDescent="0.3">
      <c r="A154" s="724" t="s">
        <v>540</v>
      </c>
      <c r="B154" s="725" t="s">
        <v>1114</v>
      </c>
      <c r="C154" s="726" t="s">
        <v>553</v>
      </c>
      <c r="D154" s="727" t="s">
        <v>554</v>
      </c>
      <c r="E154" s="726" t="s">
        <v>2133</v>
      </c>
      <c r="F154" s="727" t="s">
        <v>2134</v>
      </c>
      <c r="G154" s="726" t="s">
        <v>1927</v>
      </c>
      <c r="H154" s="726" t="s">
        <v>1928</v>
      </c>
      <c r="I154" s="728">
        <v>793</v>
      </c>
      <c r="J154" s="728">
        <v>1</v>
      </c>
      <c r="K154" s="729">
        <v>793</v>
      </c>
    </row>
    <row r="155" spans="1:11" ht="14.4" customHeight="1" x14ac:dyDescent="0.3">
      <c r="A155" s="724" t="s">
        <v>540</v>
      </c>
      <c r="B155" s="725" t="s">
        <v>1114</v>
      </c>
      <c r="C155" s="726" t="s">
        <v>553</v>
      </c>
      <c r="D155" s="727" t="s">
        <v>554</v>
      </c>
      <c r="E155" s="726" t="s">
        <v>2133</v>
      </c>
      <c r="F155" s="727" t="s">
        <v>2134</v>
      </c>
      <c r="G155" s="726" t="s">
        <v>1929</v>
      </c>
      <c r="H155" s="726" t="s">
        <v>1930</v>
      </c>
      <c r="I155" s="728">
        <v>1144.75</v>
      </c>
      <c r="J155" s="728">
        <v>2</v>
      </c>
      <c r="K155" s="729">
        <v>2289.5</v>
      </c>
    </row>
    <row r="156" spans="1:11" ht="14.4" customHeight="1" x14ac:dyDescent="0.3">
      <c r="A156" s="724" t="s">
        <v>540</v>
      </c>
      <c r="B156" s="725" t="s">
        <v>1114</v>
      </c>
      <c r="C156" s="726" t="s">
        <v>553</v>
      </c>
      <c r="D156" s="727" t="s">
        <v>554</v>
      </c>
      <c r="E156" s="726" t="s">
        <v>2133</v>
      </c>
      <c r="F156" s="727" t="s">
        <v>2134</v>
      </c>
      <c r="G156" s="726" t="s">
        <v>1931</v>
      </c>
      <c r="H156" s="726" t="s">
        <v>1932</v>
      </c>
      <c r="I156" s="728">
        <v>227.6</v>
      </c>
      <c r="J156" s="728">
        <v>2</v>
      </c>
      <c r="K156" s="729">
        <v>455.2</v>
      </c>
    </row>
    <row r="157" spans="1:11" ht="14.4" customHeight="1" x14ac:dyDescent="0.3">
      <c r="A157" s="724" t="s">
        <v>540</v>
      </c>
      <c r="B157" s="725" t="s">
        <v>1114</v>
      </c>
      <c r="C157" s="726" t="s">
        <v>553</v>
      </c>
      <c r="D157" s="727" t="s">
        <v>554</v>
      </c>
      <c r="E157" s="726" t="s">
        <v>2133</v>
      </c>
      <c r="F157" s="727" t="s">
        <v>2134</v>
      </c>
      <c r="G157" s="726" t="s">
        <v>1933</v>
      </c>
      <c r="H157" s="726" t="s">
        <v>1934</v>
      </c>
      <c r="I157" s="728">
        <v>66.5</v>
      </c>
      <c r="J157" s="728">
        <v>5</v>
      </c>
      <c r="K157" s="729">
        <v>332.5</v>
      </c>
    </row>
    <row r="158" spans="1:11" ht="14.4" customHeight="1" x14ac:dyDescent="0.3">
      <c r="A158" s="724" t="s">
        <v>540</v>
      </c>
      <c r="B158" s="725" t="s">
        <v>1114</v>
      </c>
      <c r="C158" s="726" t="s">
        <v>553</v>
      </c>
      <c r="D158" s="727" t="s">
        <v>554</v>
      </c>
      <c r="E158" s="726" t="s">
        <v>2133</v>
      </c>
      <c r="F158" s="727" t="s">
        <v>2134</v>
      </c>
      <c r="G158" s="726" t="s">
        <v>1935</v>
      </c>
      <c r="H158" s="726" t="s">
        <v>1936</v>
      </c>
      <c r="I158" s="728">
        <v>723.58</v>
      </c>
      <c r="J158" s="728">
        <v>14</v>
      </c>
      <c r="K158" s="729">
        <v>10130.120000000001</v>
      </c>
    </row>
    <row r="159" spans="1:11" ht="14.4" customHeight="1" x14ac:dyDescent="0.3">
      <c r="A159" s="724" t="s">
        <v>540</v>
      </c>
      <c r="B159" s="725" t="s">
        <v>1114</v>
      </c>
      <c r="C159" s="726" t="s">
        <v>553</v>
      </c>
      <c r="D159" s="727" t="s">
        <v>554</v>
      </c>
      <c r="E159" s="726" t="s">
        <v>2133</v>
      </c>
      <c r="F159" s="727" t="s">
        <v>2134</v>
      </c>
      <c r="G159" s="726" t="s">
        <v>1937</v>
      </c>
      <c r="H159" s="726" t="s">
        <v>1938</v>
      </c>
      <c r="I159" s="728">
        <v>118.58</v>
      </c>
      <c r="J159" s="728">
        <v>6</v>
      </c>
      <c r="K159" s="729">
        <v>711.48</v>
      </c>
    </row>
    <row r="160" spans="1:11" ht="14.4" customHeight="1" x14ac:dyDescent="0.3">
      <c r="A160" s="724" t="s">
        <v>540</v>
      </c>
      <c r="B160" s="725" t="s">
        <v>1114</v>
      </c>
      <c r="C160" s="726" t="s">
        <v>553</v>
      </c>
      <c r="D160" s="727" t="s">
        <v>554</v>
      </c>
      <c r="E160" s="726" t="s">
        <v>2133</v>
      </c>
      <c r="F160" s="727" t="s">
        <v>2134</v>
      </c>
      <c r="G160" s="726" t="s">
        <v>1939</v>
      </c>
      <c r="H160" s="726" t="s">
        <v>1940</v>
      </c>
      <c r="I160" s="728">
        <v>949.44</v>
      </c>
      <c r="J160" s="728">
        <v>1</v>
      </c>
      <c r="K160" s="729">
        <v>949.44</v>
      </c>
    </row>
    <row r="161" spans="1:11" ht="14.4" customHeight="1" x14ac:dyDescent="0.3">
      <c r="A161" s="724" t="s">
        <v>540</v>
      </c>
      <c r="B161" s="725" t="s">
        <v>1114</v>
      </c>
      <c r="C161" s="726" t="s">
        <v>553</v>
      </c>
      <c r="D161" s="727" t="s">
        <v>554</v>
      </c>
      <c r="E161" s="726" t="s">
        <v>2123</v>
      </c>
      <c r="F161" s="727" t="s">
        <v>2124</v>
      </c>
      <c r="G161" s="726" t="s">
        <v>1711</v>
      </c>
      <c r="H161" s="726" t="s">
        <v>1712</v>
      </c>
      <c r="I161" s="728">
        <v>39.67</v>
      </c>
      <c r="J161" s="728">
        <v>144</v>
      </c>
      <c r="K161" s="729">
        <v>5713.2</v>
      </c>
    </row>
    <row r="162" spans="1:11" ht="14.4" customHeight="1" x14ac:dyDescent="0.3">
      <c r="A162" s="724" t="s">
        <v>540</v>
      </c>
      <c r="B162" s="725" t="s">
        <v>1114</v>
      </c>
      <c r="C162" s="726" t="s">
        <v>553</v>
      </c>
      <c r="D162" s="727" t="s">
        <v>554</v>
      </c>
      <c r="E162" s="726" t="s">
        <v>2123</v>
      </c>
      <c r="F162" s="727" t="s">
        <v>2124</v>
      </c>
      <c r="G162" s="726" t="s">
        <v>1941</v>
      </c>
      <c r="H162" s="726" t="s">
        <v>1942</v>
      </c>
      <c r="I162" s="728">
        <v>26.564999999999998</v>
      </c>
      <c r="J162" s="728">
        <v>324</v>
      </c>
      <c r="K162" s="729">
        <v>8607.06</v>
      </c>
    </row>
    <row r="163" spans="1:11" ht="14.4" customHeight="1" x14ac:dyDescent="0.3">
      <c r="A163" s="724" t="s">
        <v>540</v>
      </c>
      <c r="B163" s="725" t="s">
        <v>1114</v>
      </c>
      <c r="C163" s="726" t="s">
        <v>553</v>
      </c>
      <c r="D163" s="727" t="s">
        <v>554</v>
      </c>
      <c r="E163" s="726" t="s">
        <v>2123</v>
      </c>
      <c r="F163" s="727" t="s">
        <v>2124</v>
      </c>
      <c r="G163" s="726" t="s">
        <v>1943</v>
      </c>
      <c r="H163" s="726" t="s">
        <v>1944</v>
      </c>
      <c r="I163" s="728">
        <v>40.200000000000003</v>
      </c>
      <c r="J163" s="728">
        <v>108</v>
      </c>
      <c r="K163" s="729">
        <v>4341.4799999999996</v>
      </c>
    </row>
    <row r="164" spans="1:11" ht="14.4" customHeight="1" x14ac:dyDescent="0.3">
      <c r="A164" s="724" t="s">
        <v>540</v>
      </c>
      <c r="B164" s="725" t="s">
        <v>1114</v>
      </c>
      <c r="C164" s="726" t="s">
        <v>553</v>
      </c>
      <c r="D164" s="727" t="s">
        <v>554</v>
      </c>
      <c r="E164" s="726" t="s">
        <v>2123</v>
      </c>
      <c r="F164" s="727" t="s">
        <v>2124</v>
      </c>
      <c r="G164" s="726" t="s">
        <v>1945</v>
      </c>
      <c r="H164" s="726" t="s">
        <v>1946</v>
      </c>
      <c r="I164" s="728">
        <v>41.29</v>
      </c>
      <c r="J164" s="728">
        <v>36</v>
      </c>
      <c r="K164" s="729">
        <v>1486.38</v>
      </c>
    </row>
    <row r="165" spans="1:11" ht="14.4" customHeight="1" x14ac:dyDescent="0.3">
      <c r="A165" s="724" t="s">
        <v>540</v>
      </c>
      <c r="B165" s="725" t="s">
        <v>1114</v>
      </c>
      <c r="C165" s="726" t="s">
        <v>553</v>
      </c>
      <c r="D165" s="727" t="s">
        <v>554</v>
      </c>
      <c r="E165" s="726" t="s">
        <v>2123</v>
      </c>
      <c r="F165" s="727" t="s">
        <v>2124</v>
      </c>
      <c r="G165" s="726" t="s">
        <v>1947</v>
      </c>
      <c r="H165" s="726" t="s">
        <v>1948</v>
      </c>
      <c r="I165" s="728">
        <v>63.13</v>
      </c>
      <c r="J165" s="728">
        <v>24</v>
      </c>
      <c r="K165" s="729">
        <v>1515.13</v>
      </c>
    </row>
    <row r="166" spans="1:11" ht="14.4" customHeight="1" x14ac:dyDescent="0.3">
      <c r="A166" s="724" t="s">
        <v>540</v>
      </c>
      <c r="B166" s="725" t="s">
        <v>1114</v>
      </c>
      <c r="C166" s="726" t="s">
        <v>553</v>
      </c>
      <c r="D166" s="727" t="s">
        <v>554</v>
      </c>
      <c r="E166" s="726" t="s">
        <v>2123</v>
      </c>
      <c r="F166" s="727" t="s">
        <v>2124</v>
      </c>
      <c r="G166" s="726" t="s">
        <v>1949</v>
      </c>
      <c r="H166" s="726" t="s">
        <v>1950</v>
      </c>
      <c r="I166" s="728">
        <v>63.13</v>
      </c>
      <c r="J166" s="728">
        <v>48</v>
      </c>
      <c r="K166" s="729">
        <v>3030.25</v>
      </c>
    </row>
    <row r="167" spans="1:11" ht="14.4" customHeight="1" x14ac:dyDescent="0.3">
      <c r="A167" s="724" t="s">
        <v>540</v>
      </c>
      <c r="B167" s="725" t="s">
        <v>1114</v>
      </c>
      <c r="C167" s="726" t="s">
        <v>553</v>
      </c>
      <c r="D167" s="727" t="s">
        <v>554</v>
      </c>
      <c r="E167" s="726" t="s">
        <v>2123</v>
      </c>
      <c r="F167" s="727" t="s">
        <v>2124</v>
      </c>
      <c r="G167" s="726" t="s">
        <v>1951</v>
      </c>
      <c r="H167" s="726" t="s">
        <v>1952</v>
      </c>
      <c r="I167" s="728">
        <v>61.25</v>
      </c>
      <c r="J167" s="728">
        <v>24</v>
      </c>
      <c r="K167" s="729">
        <v>1470</v>
      </c>
    </row>
    <row r="168" spans="1:11" ht="14.4" customHeight="1" x14ac:dyDescent="0.3">
      <c r="A168" s="724" t="s">
        <v>540</v>
      </c>
      <c r="B168" s="725" t="s">
        <v>1114</v>
      </c>
      <c r="C168" s="726" t="s">
        <v>553</v>
      </c>
      <c r="D168" s="727" t="s">
        <v>554</v>
      </c>
      <c r="E168" s="726" t="s">
        <v>2123</v>
      </c>
      <c r="F168" s="727" t="s">
        <v>2124</v>
      </c>
      <c r="G168" s="726" t="s">
        <v>1953</v>
      </c>
      <c r="H168" s="726" t="s">
        <v>1954</v>
      </c>
      <c r="I168" s="728">
        <v>65.98</v>
      </c>
      <c r="J168" s="728">
        <v>24</v>
      </c>
      <c r="K168" s="729">
        <v>1583.55</v>
      </c>
    </row>
    <row r="169" spans="1:11" ht="14.4" customHeight="1" x14ac:dyDescent="0.3">
      <c r="A169" s="724" t="s">
        <v>540</v>
      </c>
      <c r="B169" s="725" t="s">
        <v>1114</v>
      </c>
      <c r="C169" s="726" t="s">
        <v>553</v>
      </c>
      <c r="D169" s="727" t="s">
        <v>554</v>
      </c>
      <c r="E169" s="726" t="s">
        <v>2123</v>
      </c>
      <c r="F169" s="727" t="s">
        <v>2124</v>
      </c>
      <c r="G169" s="726" t="s">
        <v>1955</v>
      </c>
      <c r="H169" s="726" t="s">
        <v>1956</v>
      </c>
      <c r="I169" s="728">
        <v>60.38</v>
      </c>
      <c r="J169" s="728">
        <v>144</v>
      </c>
      <c r="K169" s="729">
        <v>8694</v>
      </c>
    </row>
    <row r="170" spans="1:11" ht="14.4" customHeight="1" x14ac:dyDescent="0.3">
      <c r="A170" s="724" t="s">
        <v>540</v>
      </c>
      <c r="B170" s="725" t="s">
        <v>1114</v>
      </c>
      <c r="C170" s="726" t="s">
        <v>553</v>
      </c>
      <c r="D170" s="727" t="s">
        <v>554</v>
      </c>
      <c r="E170" s="726" t="s">
        <v>2125</v>
      </c>
      <c r="F170" s="727" t="s">
        <v>2126</v>
      </c>
      <c r="G170" s="726" t="s">
        <v>1957</v>
      </c>
      <c r="H170" s="726" t="s">
        <v>1958</v>
      </c>
      <c r="I170" s="728">
        <v>0.56000000000000005</v>
      </c>
      <c r="J170" s="728">
        <v>1600</v>
      </c>
      <c r="K170" s="729">
        <v>896</v>
      </c>
    </row>
    <row r="171" spans="1:11" ht="14.4" customHeight="1" x14ac:dyDescent="0.3">
      <c r="A171" s="724" t="s">
        <v>540</v>
      </c>
      <c r="B171" s="725" t="s">
        <v>1114</v>
      </c>
      <c r="C171" s="726" t="s">
        <v>553</v>
      </c>
      <c r="D171" s="727" t="s">
        <v>554</v>
      </c>
      <c r="E171" s="726" t="s">
        <v>2125</v>
      </c>
      <c r="F171" s="727" t="s">
        <v>2126</v>
      </c>
      <c r="G171" s="726" t="s">
        <v>1959</v>
      </c>
      <c r="H171" s="726" t="s">
        <v>1960</v>
      </c>
      <c r="I171" s="728">
        <v>0.48</v>
      </c>
      <c r="J171" s="728">
        <v>500</v>
      </c>
      <c r="K171" s="729">
        <v>240</v>
      </c>
    </row>
    <row r="172" spans="1:11" ht="14.4" customHeight="1" x14ac:dyDescent="0.3">
      <c r="A172" s="724" t="s">
        <v>540</v>
      </c>
      <c r="B172" s="725" t="s">
        <v>1114</v>
      </c>
      <c r="C172" s="726" t="s">
        <v>553</v>
      </c>
      <c r="D172" s="727" t="s">
        <v>554</v>
      </c>
      <c r="E172" s="726" t="s">
        <v>2127</v>
      </c>
      <c r="F172" s="727" t="s">
        <v>2128</v>
      </c>
      <c r="G172" s="726" t="s">
        <v>1961</v>
      </c>
      <c r="H172" s="726" t="s">
        <v>1962</v>
      </c>
      <c r="I172" s="728">
        <v>0.81</v>
      </c>
      <c r="J172" s="728">
        <v>4000</v>
      </c>
      <c r="K172" s="729">
        <v>3228.3</v>
      </c>
    </row>
    <row r="173" spans="1:11" ht="14.4" customHeight="1" x14ac:dyDescent="0.3">
      <c r="A173" s="724" t="s">
        <v>540</v>
      </c>
      <c r="B173" s="725" t="s">
        <v>1114</v>
      </c>
      <c r="C173" s="726" t="s">
        <v>553</v>
      </c>
      <c r="D173" s="727" t="s">
        <v>554</v>
      </c>
      <c r="E173" s="726" t="s">
        <v>2127</v>
      </c>
      <c r="F173" s="727" t="s">
        <v>2128</v>
      </c>
      <c r="G173" s="726" t="s">
        <v>1723</v>
      </c>
      <c r="H173" s="726" t="s">
        <v>1724</v>
      </c>
      <c r="I173" s="728">
        <v>0.69</v>
      </c>
      <c r="J173" s="728">
        <v>5000</v>
      </c>
      <c r="K173" s="729">
        <v>3450</v>
      </c>
    </row>
    <row r="174" spans="1:11" ht="14.4" customHeight="1" x14ac:dyDescent="0.3">
      <c r="A174" s="724" t="s">
        <v>540</v>
      </c>
      <c r="B174" s="725" t="s">
        <v>1114</v>
      </c>
      <c r="C174" s="726" t="s">
        <v>553</v>
      </c>
      <c r="D174" s="727" t="s">
        <v>554</v>
      </c>
      <c r="E174" s="726" t="s">
        <v>2127</v>
      </c>
      <c r="F174" s="727" t="s">
        <v>2128</v>
      </c>
      <c r="G174" s="726" t="s">
        <v>1883</v>
      </c>
      <c r="H174" s="726" t="s">
        <v>1884</v>
      </c>
      <c r="I174" s="728">
        <v>0.69</v>
      </c>
      <c r="J174" s="728">
        <v>3000</v>
      </c>
      <c r="K174" s="729">
        <v>2070</v>
      </c>
    </row>
    <row r="175" spans="1:11" ht="14.4" customHeight="1" x14ac:dyDescent="0.3">
      <c r="A175" s="724" t="s">
        <v>540</v>
      </c>
      <c r="B175" s="725" t="s">
        <v>1114</v>
      </c>
      <c r="C175" s="726" t="s">
        <v>553</v>
      </c>
      <c r="D175" s="727" t="s">
        <v>554</v>
      </c>
      <c r="E175" s="726" t="s">
        <v>2127</v>
      </c>
      <c r="F175" s="727" t="s">
        <v>2128</v>
      </c>
      <c r="G175" s="726" t="s">
        <v>1963</v>
      </c>
      <c r="H175" s="726" t="s">
        <v>1964</v>
      </c>
      <c r="I175" s="728">
        <v>0.69</v>
      </c>
      <c r="J175" s="728">
        <v>4000</v>
      </c>
      <c r="K175" s="729">
        <v>2760</v>
      </c>
    </row>
    <row r="176" spans="1:11" ht="14.4" customHeight="1" x14ac:dyDescent="0.3">
      <c r="A176" s="724" t="s">
        <v>540</v>
      </c>
      <c r="B176" s="725" t="s">
        <v>1114</v>
      </c>
      <c r="C176" s="726" t="s">
        <v>556</v>
      </c>
      <c r="D176" s="727" t="s">
        <v>1115</v>
      </c>
      <c r="E176" s="726" t="s">
        <v>2117</v>
      </c>
      <c r="F176" s="727" t="s">
        <v>2118</v>
      </c>
      <c r="G176" s="726" t="s">
        <v>1965</v>
      </c>
      <c r="H176" s="726" t="s">
        <v>1966</v>
      </c>
      <c r="I176" s="728">
        <v>2.1800000000000002</v>
      </c>
      <c r="J176" s="728">
        <v>10</v>
      </c>
      <c r="K176" s="729">
        <v>21.8</v>
      </c>
    </row>
    <row r="177" spans="1:11" ht="14.4" customHeight="1" x14ac:dyDescent="0.3">
      <c r="A177" s="724" t="s">
        <v>540</v>
      </c>
      <c r="B177" s="725" t="s">
        <v>1114</v>
      </c>
      <c r="C177" s="726" t="s">
        <v>556</v>
      </c>
      <c r="D177" s="727" t="s">
        <v>1115</v>
      </c>
      <c r="E177" s="726" t="s">
        <v>2117</v>
      </c>
      <c r="F177" s="727" t="s">
        <v>2118</v>
      </c>
      <c r="G177" s="726" t="s">
        <v>1967</v>
      </c>
      <c r="H177" s="726" t="s">
        <v>1968</v>
      </c>
      <c r="I177" s="728">
        <v>2.87</v>
      </c>
      <c r="J177" s="728">
        <v>10</v>
      </c>
      <c r="K177" s="729">
        <v>28.7</v>
      </c>
    </row>
    <row r="178" spans="1:11" ht="14.4" customHeight="1" x14ac:dyDescent="0.3">
      <c r="A178" s="724" t="s">
        <v>540</v>
      </c>
      <c r="B178" s="725" t="s">
        <v>1114</v>
      </c>
      <c r="C178" s="726" t="s">
        <v>556</v>
      </c>
      <c r="D178" s="727" t="s">
        <v>1115</v>
      </c>
      <c r="E178" s="726" t="s">
        <v>2117</v>
      </c>
      <c r="F178" s="727" t="s">
        <v>2118</v>
      </c>
      <c r="G178" s="726" t="s">
        <v>1969</v>
      </c>
      <c r="H178" s="726" t="s">
        <v>1970</v>
      </c>
      <c r="I178" s="728">
        <v>3.57</v>
      </c>
      <c r="J178" s="728">
        <v>10</v>
      </c>
      <c r="K178" s="729">
        <v>35.700000000000003</v>
      </c>
    </row>
    <row r="179" spans="1:11" ht="14.4" customHeight="1" x14ac:dyDescent="0.3">
      <c r="A179" s="724" t="s">
        <v>540</v>
      </c>
      <c r="B179" s="725" t="s">
        <v>1114</v>
      </c>
      <c r="C179" s="726" t="s">
        <v>556</v>
      </c>
      <c r="D179" s="727" t="s">
        <v>1115</v>
      </c>
      <c r="E179" s="726" t="s">
        <v>2117</v>
      </c>
      <c r="F179" s="727" t="s">
        <v>2118</v>
      </c>
      <c r="G179" s="726" t="s">
        <v>1971</v>
      </c>
      <c r="H179" s="726" t="s">
        <v>1972</v>
      </c>
      <c r="I179" s="728">
        <v>15.53</v>
      </c>
      <c r="J179" s="728">
        <v>10</v>
      </c>
      <c r="K179" s="729">
        <v>155.30000000000001</v>
      </c>
    </row>
    <row r="180" spans="1:11" ht="14.4" customHeight="1" x14ac:dyDescent="0.3">
      <c r="A180" s="724" t="s">
        <v>540</v>
      </c>
      <c r="B180" s="725" t="s">
        <v>1114</v>
      </c>
      <c r="C180" s="726" t="s">
        <v>556</v>
      </c>
      <c r="D180" s="727" t="s">
        <v>1115</v>
      </c>
      <c r="E180" s="726" t="s">
        <v>2117</v>
      </c>
      <c r="F180" s="727" t="s">
        <v>2118</v>
      </c>
      <c r="G180" s="726" t="s">
        <v>1973</v>
      </c>
      <c r="H180" s="726" t="s">
        <v>1974</v>
      </c>
      <c r="I180" s="728">
        <v>36.93</v>
      </c>
      <c r="J180" s="728">
        <v>10</v>
      </c>
      <c r="K180" s="729">
        <v>369.27</v>
      </c>
    </row>
    <row r="181" spans="1:11" ht="14.4" customHeight="1" x14ac:dyDescent="0.3">
      <c r="A181" s="724" t="s">
        <v>540</v>
      </c>
      <c r="B181" s="725" t="s">
        <v>1114</v>
      </c>
      <c r="C181" s="726" t="s">
        <v>556</v>
      </c>
      <c r="D181" s="727" t="s">
        <v>1115</v>
      </c>
      <c r="E181" s="726" t="s">
        <v>2117</v>
      </c>
      <c r="F181" s="727" t="s">
        <v>2118</v>
      </c>
      <c r="G181" s="726" t="s">
        <v>1975</v>
      </c>
      <c r="H181" s="726" t="s">
        <v>1976</v>
      </c>
      <c r="I181" s="728">
        <v>13.02</v>
      </c>
      <c r="J181" s="728">
        <v>2</v>
      </c>
      <c r="K181" s="729">
        <v>26.04</v>
      </c>
    </row>
    <row r="182" spans="1:11" ht="14.4" customHeight="1" x14ac:dyDescent="0.3">
      <c r="A182" s="724" t="s">
        <v>540</v>
      </c>
      <c r="B182" s="725" t="s">
        <v>1114</v>
      </c>
      <c r="C182" s="726" t="s">
        <v>556</v>
      </c>
      <c r="D182" s="727" t="s">
        <v>1115</v>
      </c>
      <c r="E182" s="726" t="s">
        <v>2117</v>
      </c>
      <c r="F182" s="727" t="s">
        <v>2118</v>
      </c>
      <c r="G182" s="726" t="s">
        <v>1895</v>
      </c>
      <c r="H182" s="726" t="s">
        <v>1896</v>
      </c>
      <c r="I182" s="728">
        <v>0.63</v>
      </c>
      <c r="J182" s="728">
        <v>1000</v>
      </c>
      <c r="K182" s="729">
        <v>630</v>
      </c>
    </row>
    <row r="183" spans="1:11" ht="14.4" customHeight="1" x14ac:dyDescent="0.3">
      <c r="A183" s="724" t="s">
        <v>540</v>
      </c>
      <c r="B183" s="725" t="s">
        <v>1114</v>
      </c>
      <c r="C183" s="726" t="s">
        <v>556</v>
      </c>
      <c r="D183" s="727" t="s">
        <v>1115</v>
      </c>
      <c r="E183" s="726" t="s">
        <v>2117</v>
      </c>
      <c r="F183" s="727" t="s">
        <v>2118</v>
      </c>
      <c r="G183" s="726" t="s">
        <v>1977</v>
      </c>
      <c r="H183" s="726" t="s">
        <v>1978</v>
      </c>
      <c r="I183" s="728">
        <v>10.87</v>
      </c>
      <c r="J183" s="728">
        <v>300</v>
      </c>
      <c r="K183" s="729">
        <v>3261</v>
      </c>
    </row>
    <row r="184" spans="1:11" ht="14.4" customHeight="1" x14ac:dyDescent="0.3">
      <c r="A184" s="724" t="s">
        <v>540</v>
      </c>
      <c r="B184" s="725" t="s">
        <v>1114</v>
      </c>
      <c r="C184" s="726" t="s">
        <v>556</v>
      </c>
      <c r="D184" s="727" t="s">
        <v>1115</v>
      </c>
      <c r="E184" s="726" t="s">
        <v>2117</v>
      </c>
      <c r="F184" s="727" t="s">
        <v>2118</v>
      </c>
      <c r="G184" s="726" t="s">
        <v>1979</v>
      </c>
      <c r="H184" s="726" t="s">
        <v>1980</v>
      </c>
      <c r="I184" s="728">
        <v>13.155000000000001</v>
      </c>
      <c r="J184" s="728">
        <v>48</v>
      </c>
      <c r="K184" s="729">
        <v>631.35</v>
      </c>
    </row>
    <row r="185" spans="1:11" ht="14.4" customHeight="1" x14ac:dyDescent="0.3">
      <c r="A185" s="724" t="s">
        <v>540</v>
      </c>
      <c r="B185" s="725" t="s">
        <v>1114</v>
      </c>
      <c r="C185" s="726" t="s">
        <v>556</v>
      </c>
      <c r="D185" s="727" t="s">
        <v>1115</v>
      </c>
      <c r="E185" s="726" t="s">
        <v>2117</v>
      </c>
      <c r="F185" s="727" t="s">
        <v>2118</v>
      </c>
      <c r="G185" s="726" t="s">
        <v>1981</v>
      </c>
      <c r="H185" s="726" t="s">
        <v>1982</v>
      </c>
      <c r="I185" s="728">
        <v>26.37</v>
      </c>
      <c r="J185" s="728">
        <v>36</v>
      </c>
      <c r="K185" s="729">
        <v>949.31</v>
      </c>
    </row>
    <row r="186" spans="1:11" ht="14.4" customHeight="1" x14ac:dyDescent="0.3">
      <c r="A186" s="724" t="s">
        <v>540</v>
      </c>
      <c r="B186" s="725" t="s">
        <v>1114</v>
      </c>
      <c r="C186" s="726" t="s">
        <v>556</v>
      </c>
      <c r="D186" s="727" t="s">
        <v>1115</v>
      </c>
      <c r="E186" s="726" t="s">
        <v>2117</v>
      </c>
      <c r="F186" s="727" t="s">
        <v>2118</v>
      </c>
      <c r="G186" s="726" t="s">
        <v>1655</v>
      </c>
      <c r="H186" s="726" t="s">
        <v>1656</v>
      </c>
      <c r="I186" s="728">
        <v>0.85</v>
      </c>
      <c r="J186" s="728">
        <v>50</v>
      </c>
      <c r="K186" s="729">
        <v>42.5</v>
      </c>
    </row>
    <row r="187" spans="1:11" ht="14.4" customHeight="1" x14ac:dyDescent="0.3">
      <c r="A187" s="724" t="s">
        <v>540</v>
      </c>
      <c r="B187" s="725" t="s">
        <v>1114</v>
      </c>
      <c r="C187" s="726" t="s">
        <v>556</v>
      </c>
      <c r="D187" s="727" t="s">
        <v>1115</v>
      </c>
      <c r="E187" s="726" t="s">
        <v>2117</v>
      </c>
      <c r="F187" s="727" t="s">
        <v>2118</v>
      </c>
      <c r="G187" s="726" t="s">
        <v>1983</v>
      </c>
      <c r="H187" s="726" t="s">
        <v>1984</v>
      </c>
      <c r="I187" s="728">
        <v>2.88</v>
      </c>
      <c r="J187" s="728">
        <v>100</v>
      </c>
      <c r="K187" s="729">
        <v>288</v>
      </c>
    </row>
    <row r="188" spans="1:11" ht="14.4" customHeight="1" x14ac:dyDescent="0.3">
      <c r="A188" s="724" t="s">
        <v>540</v>
      </c>
      <c r="B188" s="725" t="s">
        <v>1114</v>
      </c>
      <c r="C188" s="726" t="s">
        <v>556</v>
      </c>
      <c r="D188" s="727" t="s">
        <v>1115</v>
      </c>
      <c r="E188" s="726" t="s">
        <v>2119</v>
      </c>
      <c r="F188" s="727" t="s">
        <v>2120</v>
      </c>
      <c r="G188" s="726" t="s">
        <v>1985</v>
      </c>
      <c r="H188" s="726" t="s">
        <v>1986</v>
      </c>
      <c r="I188" s="728">
        <v>2.91</v>
      </c>
      <c r="J188" s="728">
        <v>100</v>
      </c>
      <c r="K188" s="729">
        <v>291</v>
      </c>
    </row>
    <row r="189" spans="1:11" ht="14.4" customHeight="1" x14ac:dyDescent="0.3">
      <c r="A189" s="724" t="s">
        <v>540</v>
      </c>
      <c r="B189" s="725" t="s">
        <v>1114</v>
      </c>
      <c r="C189" s="726" t="s">
        <v>556</v>
      </c>
      <c r="D189" s="727" t="s">
        <v>1115</v>
      </c>
      <c r="E189" s="726" t="s">
        <v>2119</v>
      </c>
      <c r="F189" s="727" t="s">
        <v>2120</v>
      </c>
      <c r="G189" s="726" t="s">
        <v>1987</v>
      </c>
      <c r="H189" s="726" t="s">
        <v>1988</v>
      </c>
      <c r="I189" s="728">
        <v>1.68</v>
      </c>
      <c r="J189" s="728">
        <v>800</v>
      </c>
      <c r="K189" s="729">
        <v>1344</v>
      </c>
    </row>
    <row r="190" spans="1:11" ht="14.4" customHeight="1" x14ac:dyDescent="0.3">
      <c r="A190" s="724" t="s">
        <v>540</v>
      </c>
      <c r="B190" s="725" t="s">
        <v>1114</v>
      </c>
      <c r="C190" s="726" t="s">
        <v>556</v>
      </c>
      <c r="D190" s="727" t="s">
        <v>1115</v>
      </c>
      <c r="E190" s="726" t="s">
        <v>2119</v>
      </c>
      <c r="F190" s="727" t="s">
        <v>2120</v>
      </c>
      <c r="G190" s="726" t="s">
        <v>1989</v>
      </c>
      <c r="H190" s="726" t="s">
        <v>1990</v>
      </c>
      <c r="I190" s="728">
        <v>81.739999999999995</v>
      </c>
      <c r="J190" s="728">
        <v>45</v>
      </c>
      <c r="K190" s="729">
        <v>3678.3</v>
      </c>
    </row>
    <row r="191" spans="1:11" ht="14.4" customHeight="1" x14ac:dyDescent="0.3">
      <c r="A191" s="724" t="s">
        <v>540</v>
      </c>
      <c r="B191" s="725" t="s">
        <v>1114</v>
      </c>
      <c r="C191" s="726" t="s">
        <v>556</v>
      </c>
      <c r="D191" s="727" t="s">
        <v>1115</v>
      </c>
      <c r="E191" s="726" t="s">
        <v>2119</v>
      </c>
      <c r="F191" s="727" t="s">
        <v>2120</v>
      </c>
      <c r="G191" s="726" t="s">
        <v>1991</v>
      </c>
      <c r="H191" s="726" t="s">
        <v>1992</v>
      </c>
      <c r="I191" s="728">
        <v>80.569999999999993</v>
      </c>
      <c r="J191" s="728">
        <v>20</v>
      </c>
      <c r="K191" s="729">
        <v>1611.4</v>
      </c>
    </row>
    <row r="192" spans="1:11" ht="14.4" customHeight="1" x14ac:dyDescent="0.3">
      <c r="A192" s="724" t="s">
        <v>540</v>
      </c>
      <c r="B192" s="725" t="s">
        <v>1114</v>
      </c>
      <c r="C192" s="726" t="s">
        <v>556</v>
      </c>
      <c r="D192" s="727" t="s">
        <v>1115</v>
      </c>
      <c r="E192" s="726" t="s">
        <v>2119</v>
      </c>
      <c r="F192" s="727" t="s">
        <v>2120</v>
      </c>
      <c r="G192" s="726" t="s">
        <v>1667</v>
      </c>
      <c r="H192" s="726" t="s">
        <v>1668</v>
      </c>
      <c r="I192" s="728">
        <v>6.17</v>
      </c>
      <c r="J192" s="728">
        <v>20</v>
      </c>
      <c r="K192" s="729">
        <v>123.4</v>
      </c>
    </row>
    <row r="193" spans="1:11" ht="14.4" customHeight="1" x14ac:dyDescent="0.3">
      <c r="A193" s="724" t="s">
        <v>540</v>
      </c>
      <c r="B193" s="725" t="s">
        <v>1114</v>
      </c>
      <c r="C193" s="726" t="s">
        <v>556</v>
      </c>
      <c r="D193" s="727" t="s">
        <v>1115</v>
      </c>
      <c r="E193" s="726" t="s">
        <v>2119</v>
      </c>
      <c r="F193" s="727" t="s">
        <v>2120</v>
      </c>
      <c r="G193" s="726" t="s">
        <v>1681</v>
      </c>
      <c r="H193" s="726" t="s">
        <v>1682</v>
      </c>
      <c r="I193" s="728">
        <v>2.91</v>
      </c>
      <c r="J193" s="728">
        <v>500</v>
      </c>
      <c r="K193" s="729">
        <v>1455</v>
      </c>
    </row>
    <row r="194" spans="1:11" ht="14.4" customHeight="1" x14ac:dyDescent="0.3">
      <c r="A194" s="724" t="s">
        <v>540</v>
      </c>
      <c r="B194" s="725" t="s">
        <v>1114</v>
      </c>
      <c r="C194" s="726" t="s">
        <v>556</v>
      </c>
      <c r="D194" s="727" t="s">
        <v>1115</v>
      </c>
      <c r="E194" s="726" t="s">
        <v>2119</v>
      </c>
      <c r="F194" s="727" t="s">
        <v>2120</v>
      </c>
      <c r="G194" s="726" t="s">
        <v>1741</v>
      </c>
      <c r="H194" s="726" t="s">
        <v>1742</v>
      </c>
      <c r="I194" s="728">
        <v>17.98</v>
      </c>
      <c r="J194" s="728">
        <v>50</v>
      </c>
      <c r="K194" s="729">
        <v>899</v>
      </c>
    </row>
    <row r="195" spans="1:11" ht="14.4" customHeight="1" x14ac:dyDescent="0.3">
      <c r="A195" s="724" t="s">
        <v>540</v>
      </c>
      <c r="B195" s="725" t="s">
        <v>1114</v>
      </c>
      <c r="C195" s="726" t="s">
        <v>556</v>
      </c>
      <c r="D195" s="727" t="s">
        <v>1115</v>
      </c>
      <c r="E195" s="726" t="s">
        <v>2119</v>
      </c>
      <c r="F195" s="727" t="s">
        <v>2120</v>
      </c>
      <c r="G195" s="726" t="s">
        <v>1685</v>
      </c>
      <c r="H195" s="726" t="s">
        <v>1686</v>
      </c>
      <c r="I195" s="728">
        <v>11.74</v>
      </c>
      <c r="J195" s="728">
        <v>30</v>
      </c>
      <c r="K195" s="729">
        <v>352.20000000000005</v>
      </c>
    </row>
    <row r="196" spans="1:11" ht="14.4" customHeight="1" x14ac:dyDescent="0.3">
      <c r="A196" s="724" t="s">
        <v>540</v>
      </c>
      <c r="B196" s="725" t="s">
        <v>1114</v>
      </c>
      <c r="C196" s="726" t="s">
        <v>556</v>
      </c>
      <c r="D196" s="727" t="s">
        <v>1115</v>
      </c>
      <c r="E196" s="726" t="s">
        <v>2119</v>
      </c>
      <c r="F196" s="727" t="s">
        <v>2120</v>
      </c>
      <c r="G196" s="726" t="s">
        <v>1693</v>
      </c>
      <c r="H196" s="726" t="s">
        <v>1694</v>
      </c>
      <c r="I196" s="728">
        <v>21.23</v>
      </c>
      <c r="J196" s="728">
        <v>50</v>
      </c>
      <c r="K196" s="729">
        <v>1061.5</v>
      </c>
    </row>
    <row r="197" spans="1:11" ht="14.4" customHeight="1" x14ac:dyDescent="0.3">
      <c r="A197" s="724" t="s">
        <v>540</v>
      </c>
      <c r="B197" s="725" t="s">
        <v>1114</v>
      </c>
      <c r="C197" s="726" t="s">
        <v>556</v>
      </c>
      <c r="D197" s="727" t="s">
        <v>1115</v>
      </c>
      <c r="E197" s="726" t="s">
        <v>2119</v>
      </c>
      <c r="F197" s="727" t="s">
        <v>2120</v>
      </c>
      <c r="G197" s="726" t="s">
        <v>1993</v>
      </c>
      <c r="H197" s="726" t="s">
        <v>1994</v>
      </c>
      <c r="I197" s="728">
        <v>21.23</v>
      </c>
      <c r="J197" s="728">
        <v>10</v>
      </c>
      <c r="K197" s="729">
        <v>212.3</v>
      </c>
    </row>
    <row r="198" spans="1:11" ht="14.4" customHeight="1" x14ac:dyDescent="0.3">
      <c r="A198" s="724" t="s">
        <v>540</v>
      </c>
      <c r="B198" s="725" t="s">
        <v>1114</v>
      </c>
      <c r="C198" s="726" t="s">
        <v>556</v>
      </c>
      <c r="D198" s="727" t="s">
        <v>1115</v>
      </c>
      <c r="E198" s="726" t="s">
        <v>2119</v>
      </c>
      <c r="F198" s="727" t="s">
        <v>2120</v>
      </c>
      <c r="G198" s="726" t="s">
        <v>1995</v>
      </c>
      <c r="H198" s="726" t="s">
        <v>1996</v>
      </c>
      <c r="I198" s="728">
        <v>76.23</v>
      </c>
      <c r="J198" s="728">
        <v>120</v>
      </c>
      <c r="K198" s="729">
        <v>9147.6</v>
      </c>
    </row>
    <row r="199" spans="1:11" ht="14.4" customHeight="1" x14ac:dyDescent="0.3">
      <c r="A199" s="724" t="s">
        <v>540</v>
      </c>
      <c r="B199" s="725" t="s">
        <v>1114</v>
      </c>
      <c r="C199" s="726" t="s">
        <v>556</v>
      </c>
      <c r="D199" s="727" t="s">
        <v>1115</v>
      </c>
      <c r="E199" s="726" t="s">
        <v>2119</v>
      </c>
      <c r="F199" s="727" t="s">
        <v>2120</v>
      </c>
      <c r="G199" s="726" t="s">
        <v>1997</v>
      </c>
      <c r="H199" s="726" t="s">
        <v>1998</v>
      </c>
      <c r="I199" s="728">
        <v>25.59</v>
      </c>
      <c r="J199" s="728">
        <v>55</v>
      </c>
      <c r="K199" s="729">
        <v>1407.56</v>
      </c>
    </row>
    <row r="200" spans="1:11" ht="14.4" customHeight="1" x14ac:dyDescent="0.3">
      <c r="A200" s="724" t="s">
        <v>540</v>
      </c>
      <c r="B200" s="725" t="s">
        <v>1114</v>
      </c>
      <c r="C200" s="726" t="s">
        <v>556</v>
      </c>
      <c r="D200" s="727" t="s">
        <v>1115</v>
      </c>
      <c r="E200" s="726" t="s">
        <v>2119</v>
      </c>
      <c r="F200" s="727" t="s">
        <v>2120</v>
      </c>
      <c r="G200" s="726" t="s">
        <v>1999</v>
      </c>
      <c r="H200" s="726" t="s">
        <v>2000</v>
      </c>
      <c r="I200" s="728">
        <v>6.32</v>
      </c>
      <c r="J200" s="728">
        <v>100</v>
      </c>
      <c r="K200" s="729">
        <v>631.62</v>
      </c>
    </row>
    <row r="201" spans="1:11" ht="14.4" customHeight="1" x14ac:dyDescent="0.3">
      <c r="A201" s="724" t="s">
        <v>540</v>
      </c>
      <c r="B201" s="725" t="s">
        <v>1114</v>
      </c>
      <c r="C201" s="726" t="s">
        <v>556</v>
      </c>
      <c r="D201" s="727" t="s">
        <v>1115</v>
      </c>
      <c r="E201" s="726" t="s">
        <v>2119</v>
      </c>
      <c r="F201" s="727" t="s">
        <v>2120</v>
      </c>
      <c r="G201" s="726" t="s">
        <v>2001</v>
      </c>
      <c r="H201" s="726" t="s">
        <v>2002</v>
      </c>
      <c r="I201" s="728">
        <v>5.38</v>
      </c>
      <c r="J201" s="728">
        <v>100</v>
      </c>
      <c r="K201" s="729">
        <v>538</v>
      </c>
    </row>
    <row r="202" spans="1:11" ht="14.4" customHeight="1" x14ac:dyDescent="0.3">
      <c r="A202" s="724" t="s">
        <v>540</v>
      </c>
      <c r="B202" s="725" t="s">
        <v>1114</v>
      </c>
      <c r="C202" s="726" t="s">
        <v>556</v>
      </c>
      <c r="D202" s="727" t="s">
        <v>1115</v>
      </c>
      <c r="E202" s="726" t="s">
        <v>2119</v>
      </c>
      <c r="F202" s="727" t="s">
        <v>2120</v>
      </c>
      <c r="G202" s="726" t="s">
        <v>2003</v>
      </c>
      <c r="H202" s="726" t="s">
        <v>2004</v>
      </c>
      <c r="I202" s="728">
        <v>12.52</v>
      </c>
      <c r="J202" s="728">
        <v>35</v>
      </c>
      <c r="K202" s="729">
        <v>438.32</v>
      </c>
    </row>
    <row r="203" spans="1:11" ht="14.4" customHeight="1" x14ac:dyDescent="0.3">
      <c r="A203" s="724" t="s">
        <v>540</v>
      </c>
      <c r="B203" s="725" t="s">
        <v>1114</v>
      </c>
      <c r="C203" s="726" t="s">
        <v>556</v>
      </c>
      <c r="D203" s="727" t="s">
        <v>1115</v>
      </c>
      <c r="E203" s="726" t="s">
        <v>2119</v>
      </c>
      <c r="F203" s="727" t="s">
        <v>2120</v>
      </c>
      <c r="G203" s="726" t="s">
        <v>1703</v>
      </c>
      <c r="H203" s="726" t="s">
        <v>1704</v>
      </c>
      <c r="I203" s="728">
        <v>4.24</v>
      </c>
      <c r="J203" s="728">
        <v>400</v>
      </c>
      <c r="K203" s="729">
        <v>1694</v>
      </c>
    </row>
    <row r="204" spans="1:11" ht="14.4" customHeight="1" x14ac:dyDescent="0.3">
      <c r="A204" s="724" t="s">
        <v>540</v>
      </c>
      <c r="B204" s="725" t="s">
        <v>1114</v>
      </c>
      <c r="C204" s="726" t="s">
        <v>556</v>
      </c>
      <c r="D204" s="727" t="s">
        <v>1115</v>
      </c>
      <c r="E204" s="726" t="s">
        <v>2119</v>
      </c>
      <c r="F204" s="727" t="s">
        <v>2120</v>
      </c>
      <c r="G204" s="726" t="s">
        <v>2005</v>
      </c>
      <c r="H204" s="726" t="s">
        <v>2006</v>
      </c>
      <c r="I204" s="728">
        <v>484</v>
      </c>
      <c r="J204" s="728">
        <v>5</v>
      </c>
      <c r="K204" s="729">
        <v>2420</v>
      </c>
    </row>
    <row r="205" spans="1:11" ht="14.4" customHeight="1" x14ac:dyDescent="0.3">
      <c r="A205" s="724" t="s">
        <v>540</v>
      </c>
      <c r="B205" s="725" t="s">
        <v>1114</v>
      </c>
      <c r="C205" s="726" t="s">
        <v>556</v>
      </c>
      <c r="D205" s="727" t="s">
        <v>1115</v>
      </c>
      <c r="E205" s="726" t="s">
        <v>2119</v>
      </c>
      <c r="F205" s="727" t="s">
        <v>2120</v>
      </c>
      <c r="G205" s="726" t="s">
        <v>1705</v>
      </c>
      <c r="H205" s="726" t="s">
        <v>1706</v>
      </c>
      <c r="I205" s="728">
        <v>9.68</v>
      </c>
      <c r="J205" s="728">
        <v>100</v>
      </c>
      <c r="K205" s="729">
        <v>968</v>
      </c>
    </row>
    <row r="206" spans="1:11" ht="14.4" customHeight="1" x14ac:dyDescent="0.3">
      <c r="A206" s="724" t="s">
        <v>540</v>
      </c>
      <c r="B206" s="725" t="s">
        <v>1114</v>
      </c>
      <c r="C206" s="726" t="s">
        <v>556</v>
      </c>
      <c r="D206" s="727" t="s">
        <v>1115</v>
      </c>
      <c r="E206" s="726" t="s">
        <v>2119</v>
      </c>
      <c r="F206" s="727" t="s">
        <v>2120</v>
      </c>
      <c r="G206" s="726" t="s">
        <v>2007</v>
      </c>
      <c r="H206" s="726" t="s">
        <v>2008</v>
      </c>
      <c r="I206" s="728">
        <v>5626.5</v>
      </c>
      <c r="J206" s="728">
        <v>1</v>
      </c>
      <c r="K206" s="729">
        <v>5626.5</v>
      </c>
    </row>
    <row r="207" spans="1:11" ht="14.4" customHeight="1" x14ac:dyDescent="0.3">
      <c r="A207" s="724" t="s">
        <v>540</v>
      </c>
      <c r="B207" s="725" t="s">
        <v>1114</v>
      </c>
      <c r="C207" s="726" t="s">
        <v>556</v>
      </c>
      <c r="D207" s="727" t="s">
        <v>1115</v>
      </c>
      <c r="E207" s="726" t="s">
        <v>2133</v>
      </c>
      <c r="F207" s="727" t="s">
        <v>2134</v>
      </c>
      <c r="G207" s="726" t="s">
        <v>1751</v>
      </c>
      <c r="H207" s="726" t="s">
        <v>1752</v>
      </c>
      <c r="I207" s="728">
        <v>186.49333333333334</v>
      </c>
      <c r="J207" s="728">
        <v>21</v>
      </c>
      <c r="K207" s="729">
        <v>3464.95</v>
      </c>
    </row>
    <row r="208" spans="1:11" ht="14.4" customHeight="1" x14ac:dyDescent="0.3">
      <c r="A208" s="724" t="s">
        <v>540</v>
      </c>
      <c r="B208" s="725" t="s">
        <v>1114</v>
      </c>
      <c r="C208" s="726" t="s">
        <v>556</v>
      </c>
      <c r="D208" s="727" t="s">
        <v>1115</v>
      </c>
      <c r="E208" s="726" t="s">
        <v>2133</v>
      </c>
      <c r="F208" s="727" t="s">
        <v>2134</v>
      </c>
      <c r="G208" s="726" t="s">
        <v>2009</v>
      </c>
      <c r="H208" s="726" t="s">
        <v>2010</v>
      </c>
      <c r="I208" s="728">
        <v>601.45000000000005</v>
      </c>
      <c r="J208" s="728">
        <v>2</v>
      </c>
      <c r="K208" s="729">
        <v>1202.9000000000001</v>
      </c>
    </row>
    <row r="209" spans="1:11" ht="14.4" customHeight="1" x14ac:dyDescent="0.3">
      <c r="A209" s="724" t="s">
        <v>540</v>
      </c>
      <c r="B209" s="725" t="s">
        <v>1114</v>
      </c>
      <c r="C209" s="726" t="s">
        <v>556</v>
      </c>
      <c r="D209" s="727" t="s">
        <v>1115</v>
      </c>
      <c r="E209" s="726" t="s">
        <v>2133</v>
      </c>
      <c r="F209" s="727" t="s">
        <v>2134</v>
      </c>
      <c r="G209" s="726" t="s">
        <v>2011</v>
      </c>
      <c r="H209" s="726" t="s">
        <v>2012</v>
      </c>
      <c r="I209" s="728">
        <v>219.45833333333334</v>
      </c>
      <c r="J209" s="728">
        <v>62</v>
      </c>
      <c r="K209" s="729">
        <v>14008.150000000001</v>
      </c>
    </row>
    <row r="210" spans="1:11" ht="14.4" customHeight="1" x14ac:dyDescent="0.3">
      <c r="A210" s="724" t="s">
        <v>540</v>
      </c>
      <c r="B210" s="725" t="s">
        <v>1114</v>
      </c>
      <c r="C210" s="726" t="s">
        <v>556</v>
      </c>
      <c r="D210" s="727" t="s">
        <v>1115</v>
      </c>
      <c r="E210" s="726" t="s">
        <v>2133</v>
      </c>
      <c r="F210" s="727" t="s">
        <v>2134</v>
      </c>
      <c r="G210" s="726" t="s">
        <v>2013</v>
      </c>
      <c r="H210" s="726" t="s">
        <v>2014</v>
      </c>
      <c r="I210" s="728">
        <v>349.02499999999998</v>
      </c>
      <c r="J210" s="728">
        <v>5</v>
      </c>
      <c r="K210" s="729">
        <v>1719.25</v>
      </c>
    </row>
    <row r="211" spans="1:11" ht="14.4" customHeight="1" x14ac:dyDescent="0.3">
      <c r="A211" s="724" t="s">
        <v>540</v>
      </c>
      <c r="B211" s="725" t="s">
        <v>1114</v>
      </c>
      <c r="C211" s="726" t="s">
        <v>556</v>
      </c>
      <c r="D211" s="727" t="s">
        <v>1115</v>
      </c>
      <c r="E211" s="726" t="s">
        <v>2133</v>
      </c>
      <c r="F211" s="727" t="s">
        <v>2134</v>
      </c>
      <c r="G211" s="726" t="s">
        <v>1753</v>
      </c>
      <c r="H211" s="726" t="s">
        <v>1754</v>
      </c>
      <c r="I211" s="728">
        <v>193.48750000000001</v>
      </c>
      <c r="J211" s="728">
        <v>21</v>
      </c>
      <c r="K211" s="729">
        <v>4236.6000000000004</v>
      </c>
    </row>
    <row r="212" spans="1:11" ht="14.4" customHeight="1" x14ac:dyDescent="0.3">
      <c r="A212" s="724" t="s">
        <v>540</v>
      </c>
      <c r="B212" s="725" t="s">
        <v>1114</v>
      </c>
      <c r="C212" s="726" t="s">
        <v>556</v>
      </c>
      <c r="D212" s="727" t="s">
        <v>1115</v>
      </c>
      <c r="E212" s="726" t="s">
        <v>2133</v>
      </c>
      <c r="F212" s="727" t="s">
        <v>2134</v>
      </c>
      <c r="G212" s="726" t="s">
        <v>1917</v>
      </c>
      <c r="H212" s="726" t="s">
        <v>1918</v>
      </c>
      <c r="I212" s="728">
        <v>141.55000000000001</v>
      </c>
      <c r="J212" s="728">
        <v>6</v>
      </c>
      <c r="K212" s="729">
        <v>849.3</v>
      </c>
    </row>
    <row r="213" spans="1:11" ht="14.4" customHeight="1" x14ac:dyDescent="0.3">
      <c r="A213" s="724" t="s">
        <v>540</v>
      </c>
      <c r="B213" s="725" t="s">
        <v>1114</v>
      </c>
      <c r="C213" s="726" t="s">
        <v>556</v>
      </c>
      <c r="D213" s="727" t="s">
        <v>1115</v>
      </c>
      <c r="E213" s="726" t="s">
        <v>2133</v>
      </c>
      <c r="F213" s="727" t="s">
        <v>2134</v>
      </c>
      <c r="G213" s="726" t="s">
        <v>2015</v>
      </c>
      <c r="H213" s="726" t="s">
        <v>2016</v>
      </c>
      <c r="I213" s="728">
        <v>217.92500000000001</v>
      </c>
      <c r="J213" s="728">
        <v>9</v>
      </c>
      <c r="K213" s="729">
        <v>1807.8</v>
      </c>
    </row>
    <row r="214" spans="1:11" ht="14.4" customHeight="1" x14ac:dyDescent="0.3">
      <c r="A214" s="724" t="s">
        <v>540</v>
      </c>
      <c r="B214" s="725" t="s">
        <v>1114</v>
      </c>
      <c r="C214" s="726" t="s">
        <v>556</v>
      </c>
      <c r="D214" s="727" t="s">
        <v>1115</v>
      </c>
      <c r="E214" s="726" t="s">
        <v>2133</v>
      </c>
      <c r="F214" s="727" t="s">
        <v>2134</v>
      </c>
      <c r="G214" s="726" t="s">
        <v>2017</v>
      </c>
      <c r="H214" s="726" t="s">
        <v>2018</v>
      </c>
      <c r="I214" s="728">
        <v>601.45000000000005</v>
      </c>
      <c r="J214" s="728">
        <v>1</v>
      </c>
      <c r="K214" s="729">
        <v>601.45000000000005</v>
      </c>
    </row>
    <row r="215" spans="1:11" ht="14.4" customHeight="1" x14ac:dyDescent="0.3">
      <c r="A215" s="724" t="s">
        <v>540</v>
      </c>
      <c r="B215" s="725" t="s">
        <v>1114</v>
      </c>
      <c r="C215" s="726" t="s">
        <v>556</v>
      </c>
      <c r="D215" s="727" t="s">
        <v>1115</v>
      </c>
      <c r="E215" s="726" t="s">
        <v>2133</v>
      </c>
      <c r="F215" s="727" t="s">
        <v>2134</v>
      </c>
      <c r="G215" s="726" t="s">
        <v>2019</v>
      </c>
      <c r="H215" s="726" t="s">
        <v>2020</v>
      </c>
      <c r="I215" s="728">
        <v>171.35</v>
      </c>
      <c r="J215" s="728">
        <v>6</v>
      </c>
      <c r="K215" s="729">
        <v>1028.0999999999999</v>
      </c>
    </row>
    <row r="216" spans="1:11" ht="14.4" customHeight="1" x14ac:dyDescent="0.3">
      <c r="A216" s="724" t="s">
        <v>540</v>
      </c>
      <c r="B216" s="725" t="s">
        <v>1114</v>
      </c>
      <c r="C216" s="726" t="s">
        <v>556</v>
      </c>
      <c r="D216" s="727" t="s">
        <v>1115</v>
      </c>
      <c r="E216" s="726" t="s">
        <v>2133</v>
      </c>
      <c r="F216" s="727" t="s">
        <v>2134</v>
      </c>
      <c r="G216" s="726" t="s">
        <v>1759</v>
      </c>
      <c r="H216" s="726" t="s">
        <v>1760</v>
      </c>
      <c r="I216" s="728">
        <v>466.70666666666665</v>
      </c>
      <c r="J216" s="728">
        <v>9</v>
      </c>
      <c r="K216" s="729">
        <v>5026.6499999999996</v>
      </c>
    </row>
    <row r="217" spans="1:11" ht="14.4" customHeight="1" x14ac:dyDescent="0.3">
      <c r="A217" s="724" t="s">
        <v>540</v>
      </c>
      <c r="B217" s="725" t="s">
        <v>1114</v>
      </c>
      <c r="C217" s="726" t="s">
        <v>556</v>
      </c>
      <c r="D217" s="727" t="s">
        <v>1115</v>
      </c>
      <c r="E217" s="726" t="s">
        <v>2133</v>
      </c>
      <c r="F217" s="727" t="s">
        <v>2134</v>
      </c>
      <c r="G217" s="726" t="s">
        <v>2021</v>
      </c>
      <c r="H217" s="726" t="s">
        <v>2022</v>
      </c>
      <c r="I217" s="728">
        <v>246.68</v>
      </c>
      <c r="J217" s="728">
        <v>4</v>
      </c>
      <c r="K217" s="729">
        <v>986.7</v>
      </c>
    </row>
    <row r="218" spans="1:11" ht="14.4" customHeight="1" x14ac:dyDescent="0.3">
      <c r="A218" s="724" t="s">
        <v>540</v>
      </c>
      <c r="B218" s="725" t="s">
        <v>1114</v>
      </c>
      <c r="C218" s="726" t="s">
        <v>556</v>
      </c>
      <c r="D218" s="727" t="s">
        <v>1115</v>
      </c>
      <c r="E218" s="726" t="s">
        <v>2133</v>
      </c>
      <c r="F218" s="727" t="s">
        <v>2134</v>
      </c>
      <c r="G218" s="726" t="s">
        <v>2023</v>
      </c>
      <c r="H218" s="726" t="s">
        <v>2024</v>
      </c>
      <c r="I218" s="728">
        <v>474.69</v>
      </c>
      <c r="J218" s="728">
        <v>12</v>
      </c>
      <c r="K218" s="729">
        <v>5696.23</v>
      </c>
    </row>
    <row r="219" spans="1:11" ht="14.4" customHeight="1" x14ac:dyDescent="0.3">
      <c r="A219" s="724" t="s">
        <v>540</v>
      </c>
      <c r="B219" s="725" t="s">
        <v>1114</v>
      </c>
      <c r="C219" s="726" t="s">
        <v>556</v>
      </c>
      <c r="D219" s="727" t="s">
        <v>1115</v>
      </c>
      <c r="E219" s="726" t="s">
        <v>2133</v>
      </c>
      <c r="F219" s="727" t="s">
        <v>2134</v>
      </c>
      <c r="G219" s="726" t="s">
        <v>2025</v>
      </c>
      <c r="H219" s="726" t="s">
        <v>2026</v>
      </c>
      <c r="I219" s="728">
        <v>474.69</v>
      </c>
      <c r="J219" s="728">
        <v>11</v>
      </c>
      <c r="K219" s="729">
        <v>5221.5599999999995</v>
      </c>
    </row>
    <row r="220" spans="1:11" ht="14.4" customHeight="1" x14ac:dyDescent="0.3">
      <c r="A220" s="724" t="s">
        <v>540</v>
      </c>
      <c r="B220" s="725" t="s">
        <v>1114</v>
      </c>
      <c r="C220" s="726" t="s">
        <v>556</v>
      </c>
      <c r="D220" s="727" t="s">
        <v>1115</v>
      </c>
      <c r="E220" s="726" t="s">
        <v>2133</v>
      </c>
      <c r="F220" s="727" t="s">
        <v>2134</v>
      </c>
      <c r="G220" s="726" t="s">
        <v>2027</v>
      </c>
      <c r="H220" s="726" t="s">
        <v>2028</v>
      </c>
      <c r="I220" s="728">
        <v>474.66999999999996</v>
      </c>
      <c r="J220" s="728">
        <v>2</v>
      </c>
      <c r="K220" s="729">
        <v>949.33999999999992</v>
      </c>
    </row>
    <row r="221" spans="1:11" ht="14.4" customHeight="1" x14ac:dyDescent="0.3">
      <c r="A221" s="724" t="s">
        <v>540</v>
      </c>
      <c r="B221" s="725" t="s">
        <v>1114</v>
      </c>
      <c r="C221" s="726" t="s">
        <v>556</v>
      </c>
      <c r="D221" s="727" t="s">
        <v>1115</v>
      </c>
      <c r="E221" s="726" t="s">
        <v>2133</v>
      </c>
      <c r="F221" s="727" t="s">
        <v>2134</v>
      </c>
      <c r="G221" s="726" t="s">
        <v>2029</v>
      </c>
      <c r="H221" s="726" t="s">
        <v>2030</v>
      </c>
      <c r="I221" s="728">
        <v>1832.4324999999999</v>
      </c>
      <c r="J221" s="728">
        <v>8</v>
      </c>
      <c r="K221" s="729">
        <v>14659.48</v>
      </c>
    </row>
    <row r="222" spans="1:11" ht="14.4" customHeight="1" x14ac:dyDescent="0.3">
      <c r="A222" s="724" t="s">
        <v>540</v>
      </c>
      <c r="B222" s="725" t="s">
        <v>1114</v>
      </c>
      <c r="C222" s="726" t="s">
        <v>556</v>
      </c>
      <c r="D222" s="727" t="s">
        <v>1115</v>
      </c>
      <c r="E222" s="726" t="s">
        <v>2133</v>
      </c>
      <c r="F222" s="727" t="s">
        <v>2134</v>
      </c>
      <c r="G222" s="726" t="s">
        <v>2031</v>
      </c>
      <c r="H222" s="726" t="s">
        <v>2032</v>
      </c>
      <c r="I222" s="728">
        <v>1832.43</v>
      </c>
      <c r="J222" s="728">
        <v>3</v>
      </c>
      <c r="K222" s="729">
        <v>5497.29</v>
      </c>
    </row>
    <row r="223" spans="1:11" ht="14.4" customHeight="1" x14ac:dyDescent="0.3">
      <c r="A223" s="724" t="s">
        <v>540</v>
      </c>
      <c r="B223" s="725" t="s">
        <v>1114</v>
      </c>
      <c r="C223" s="726" t="s">
        <v>556</v>
      </c>
      <c r="D223" s="727" t="s">
        <v>1115</v>
      </c>
      <c r="E223" s="726" t="s">
        <v>2133</v>
      </c>
      <c r="F223" s="727" t="s">
        <v>2134</v>
      </c>
      <c r="G223" s="726" t="s">
        <v>2033</v>
      </c>
      <c r="H223" s="726" t="s">
        <v>2034</v>
      </c>
      <c r="I223" s="728">
        <v>338.78</v>
      </c>
      <c r="J223" s="728">
        <v>3</v>
      </c>
      <c r="K223" s="729">
        <v>1016.35</v>
      </c>
    </row>
    <row r="224" spans="1:11" ht="14.4" customHeight="1" x14ac:dyDescent="0.3">
      <c r="A224" s="724" t="s">
        <v>540</v>
      </c>
      <c r="B224" s="725" t="s">
        <v>1114</v>
      </c>
      <c r="C224" s="726" t="s">
        <v>556</v>
      </c>
      <c r="D224" s="727" t="s">
        <v>1115</v>
      </c>
      <c r="E224" s="726" t="s">
        <v>2133</v>
      </c>
      <c r="F224" s="727" t="s">
        <v>2134</v>
      </c>
      <c r="G224" s="726" t="s">
        <v>2035</v>
      </c>
      <c r="H224" s="726" t="s">
        <v>2036</v>
      </c>
      <c r="I224" s="728">
        <v>411.37</v>
      </c>
      <c r="J224" s="728">
        <v>3</v>
      </c>
      <c r="K224" s="729">
        <v>1234.0999999999999</v>
      </c>
    </row>
    <row r="225" spans="1:11" ht="14.4" customHeight="1" x14ac:dyDescent="0.3">
      <c r="A225" s="724" t="s">
        <v>540</v>
      </c>
      <c r="B225" s="725" t="s">
        <v>1114</v>
      </c>
      <c r="C225" s="726" t="s">
        <v>556</v>
      </c>
      <c r="D225" s="727" t="s">
        <v>1115</v>
      </c>
      <c r="E225" s="726" t="s">
        <v>2133</v>
      </c>
      <c r="F225" s="727" t="s">
        <v>2134</v>
      </c>
      <c r="G225" s="726" t="s">
        <v>2037</v>
      </c>
      <c r="H225" s="726" t="s">
        <v>2038</v>
      </c>
      <c r="I225" s="728">
        <v>269.10000000000002</v>
      </c>
      <c r="J225" s="728">
        <v>2</v>
      </c>
      <c r="K225" s="729">
        <v>538.20000000000005</v>
      </c>
    </row>
    <row r="226" spans="1:11" ht="14.4" customHeight="1" x14ac:dyDescent="0.3">
      <c r="A226" s="724" t="s">
        <v>540</v>
      </c>
      <c r="B226" s="725" t="s">
        <v>1114</v>
      </c>
      <c r="C226" s="726" t="s">
        <v>556</v>
      </c>
      <c r="D226" s="727" t="s">
        <v>1115</v>
      </c>
      <c r="E226" s="726" t="s">
        <v>2133</v>
      </c>
      <c r="F226" s="727" t="s">
        <v>2134</v>
      </c>
      <c r="G226" s="726" t="s">
        <v>2039</v>
      </c>
      <c r="H226" s="726" t="s">
        <v>2040</v>
      </c>
      <c r="I226" s="728">
        <v>4349.3</v>
      </c>
      <c r="J226" s="728">
        <v>1</v>
      </c>
      <c r="K226" s="729">
        <v>4349.3</v>
      </c>
    </row>
    <row r="227" spans="1:11" ht="14.4" customHeight="1" x14ac:dyDescent="0.3">
      <c r="A227" s="724" t="s">
        <v>540</v>
      </c>
      <c r="B227" s="725" t="s">
        <v>1114</v>
      </c>
      <c r="C227" s="726" t="s">
        <v>556</v>
      </c>
      <c r="D227" s="727" t="s">
        <v>1115</v>
      </c>
      <c r="E227" s="726" t="s">
        <v>2133</v>
      </c>
      <c r="F227" s="727" t="s">
        <v>2134</v>
      </c>
      <c r="G227" s="726" t="s">
        <v>2041</v>
      </c>
      <c r="H227" s="726" t="s">
        <v>2042</v>
      </c>
      <c r="I227" s="728">
        <v>474.69499999999999</v>
      </c>
      <c r="J227" s="728">
        <v>2</v>
      </c>
      <c r="K227" s="729">
        <v>949.39</v>
      </c>
    </row>
    <row r="228" spans="1:11" ht="14.4" customHeight="1" x14ac:dyDescent="0.3">
      <c r="A228" s="724" t="s">
        <v>540</v>
      </c>
      <c r="B228" s="725" t="s">
        <v>1114</v>
      </c>
      <c r="C228" s="726" t="s">
        <v>556</v>
      </c>
      <c r="D228" s="727" t="s">
        <v>1115</v>
      </c>
      <c r="E228" s="726" t="s">
        <v>2133</v>
      </c>
      <c r="F228" s="727" t="s">
        <v>2134</v>
      </c>
      <c r="G228" s="726" t="s">
        <v>1763</v>
      </c>
      <c r="H228" s="726" t="s">
        <v>1764</v>
      </c>
      <c r="I228" s="728">
        <v>474.68666666666667</v>
      </c>
      <c r="J228" s="728">
        <v>22</v>
      </c>
      <c r="K228" s="729">
        <v>10443.049999999999</v>
      </c>
    </row>
    <row r="229" spans="1:11" ht="14.4" customHeight="1" x14ac:dyDescent="0.3">
      <c r="A229" s="724" t="s">
        <v>540</v>
      </c>
      <c r="B229" s="725" t="s">
        <v>1114</v>
      </c>
      <c r="C229" s="726" t="s">
        <v>556</v>
      </c>
      <c r="D229" s="727" t="s">
        <v>1115</v>
      </c>
      <c r="E229" s="726" t="s">
        <v>2133</v>
      </c>
      <c r="F229" s="727" t="s">
        <v>2134</v>
      </c>
      <c r="G229" s="726" t="s">
        <v>2043</v>
      </c>
      <c r="H229" s="726" t="s">
        <v>2044</v>
      </c>
      <c r="I229" s="728">
        <v>1734.9575</v>
      </c>
      <c r="J229" s="728">
        <v>8</v>
      </c>
      <c r="K229" s="729">
        <v>13879.67</v>
      </c>
    </row>
    <row r="230" spans="1:11" ht="14.4" customHeight="1" x14ac:dyDescent="0.3">
      <c r="A230" s="724" t="s">
        <v>540</v>
      </c>
      <c r="B230" s="725" t="s">
        <v>1114</v>
      </c>
      <c r="C230" s="726" t="s">
        <v>556</v>
      </c>
      <c r="D230" s="727" t="s">
        <v>1115</v>
      </c>
      <c r="E230" s="726" t="s">
        <v>2133</v>
      </c>
      <c r="F230" s="727" t="s">
        <v>2134</v>
      </c>
      <c r="G230" s="726" t="s">
        <v>2045</v>
      </c>
      <c r="H230" s="726" t="s">
        <v>2046</v>
      </c>
      <c r="I230" s="728">
        <v>480.52999999999992</v>
      </c>
      <c r="J230" s="728">
        <v>6</v>
      </c>
      <c r="K230" s="729">
        <v>2883.1799999999994</v>
      </c>
    </row>
    <row r="231" spans="1:11" ht="14.4" customHeight="1" x14ac:dyDescent="0.3">
      <c r="A231" s="724" t="s">
        <v>540</v>
      </c>
      <c r="B231" s="725" t="s">
        <v>1114</v>
      </c>
      <c r="C231" s="726" t="s">
        <v>556</v>
      </c>
      <c r="D231" s="727" t="s">
        <v>1115</v>
      </c>
      <c r="E231" s="726" t="s">
        <v>2133</v>
      </c>
      <c r="F231" s="727" t="s">
        <v>2134</v>
      </c>
      <c r="G231" s="726" t="s">
        <v>2047</v>
      </c>
      <c r="H231" s="726" t="s">
        <v>2048</v>
      </c>
      <c r="I231" s="728">
        <v>1734.96</v>
      </c>
      <c r="J231" s="728">
        <v>1</v>
      </c>
      <c r="K231" s="729">
        <v>1734.96</v>
      </c>
    </row>
    <row r="232" spans="1:11" ht="14.4" customHeight="1" x14ac:dyDescent="0.3">
      <c r="A232" s="724" t="s">
        <v>540</v>
      </c>
      <c r="B232" s="725" t="s">
        <v>1114</v>
      </c>
      <c r="C232" s="726" t="s">
        <v>556</v>
      </c>
      <c r="D232" s="727" t="s">
        <v>1115</v>
      </c>
      <c r="E232" s="726" t="s">
        <v>2133</v>
      </c>
      <c r="F232" s="727" t="s">
        <v>2134</v>
      </c>
      <c r="G232" s="726" t="s">
        <v>2049</v>
      </c>
      <c r="H232" s="726" t="s">
        <v>2050</v>
      </c>
      <c r="I232" s="728">
        <v>307.05</v>
      </c>
      <c r="J232" s="728">
        <v>1</v>
      </c>
      <c r="K232" s="729">
        <v>307.05</v>
      </c>
    </row>
    <row r="233" spans="1:11" ht="14.4" customHeight="1" x14ac:dyDescent="0.3">
      <c r="A233" s="724" t="s">
        <v>540</v>
      </c>
      <c r="B233" s="725" t="s">
        <v>1114</v>
      </c>
      <c r="C233" s="726" t="s">
        <v>556</v>
      </c>
      <c r="D233" s="727" t="s">
        <v>1115</v>
      </c>
      <c r="E233" s="726" t="s">
        <v>2133</v>
      </c>
      <c r="F233" s="727" t="s">
        <v>2134</v>
      </c>
      <c r="G233" s="726" t="s">
        <v>2051</v>
      </c>
      <c r="H233" s="726" t="s">
        <v>2052</v>
      </c>
      <c r="I233" s="728">
        <v>549.70000000000005</v>
      </c>
      <c r="J233" s="728">
        <v>1</v>
      </c>
      <c r="K233" s="729">
        <v>549.70000000000005</v>
      </c>
    </row>
    <row r="234" spans="1:11" ht="14.4" customHeight="1" x14ac:dyDescent="0.3">
      <c r="A234" s="724" t="s">
        <v>540</v>
      </c>
      <c r="B234" s="725" t="s">
        <v>1114</v>
      </c>
      <c r="C234" s="726" t="s">
        <v>556</v>
      </c>
      <c r="D234" s="727" t="s">
        <v>1115</v>
      </c>
      <c r="E234" s="726" t="s">
        <v>2133</v>
      </c>
      <c r="F234" s="727" t="s">
        <v>2134</v>
      </c>
      <c r="G234" s="726" t="s">
        <v>2053</v>
      </c>
      <c r="H234" s="726" t="s">
        <v>2054</v>
      </c>
      <c r="I234" s="728">
        <v>369.15</v>
      </c>
      <c r="J234" s="728">
        <v>1</v>
      </c>
      <c r="K234" s="729">
        <v>369.15</v>
      </c>
    </row>
    <row r="235" spans="1:11" ht="14.4" customHeight="1" x14ac:dyDescent="0.3">
      <c r="A235" s="724" t="s">
        <v>540</v>
      </c>
      <c r="B235" s="725" t="s">
        <v>1114</v>
      </c>
      <c r="C235" s="726" t="s">
        <v>556</v>
      </c>
      <c r="D235" s="727" t="s">
        <v>1115</v>
      </c>
      <c r="E235" s="726" t="s">
        <v>2133</v>
      </c>
      <c r="F235" s="727" t="s">
        <v>2134</v>
      </c>
      <c r="G235" s="726" t="s">
        <v>2055</v>
      </c>
      <c r="H235" s="726" t="s">
        <v>2056</v>
      </c>
      <c r="I235" s="728">
        <v>1220.3</v>
      </c>
      <c r="J235" s="728">
        <v>1</v>
      </c>
      <c r="K235" s="729">
        <v>1220.3</v>
      </c>
    </row>
    <row r="236" spans="1:11" ht="14.4" customHeight="1" x14ac:dyDescent="0.3">
      <c r="A236" s="724" t="s">
        <v>540</v>
      </c>
      <c r="B236" s="725" t="s">
        <v>1114</v>
      </c>
      <c r="C236" s="726" t="s">
        <v>556</v>
      </c>
      <c r="D236" s="727" t="s">
        <v>1115</v>
      </c>
      <c r="E236" s="726" t="s">
        <v>2133</v>
      </c>
      <c r="F236" s="727" t="s">
        <v>2134</v>
      </c>
      <c r="G236" s="726" t="s">
        <v>2057</v>
      </c>
      <c r="H236" s="726" t="s">
        <v>2058</v>
      </c>
      <c r="I236" s="728">
        <v>503.92</v>
      </c>
      <c r="J236" s="728">
        <v>14</v>
      </c>
      <c r="K236" s="729">
        <v>7054.8600000000006</v>
      </c>
    </row>
    <row r="237" spans="1:11" ht="14.4" customHeight="1" x14ac:dyDescent="0.3">
      <c r="A237" s="724" t="s">
        <v>540</v>
      </c>
      <c r="B237" s="725" t="s">
        <v>1114</v>
      </c>
      <c r="C237" s="726" t="s">
        <v>556</v>
      </c>
      <c r="D237" s="727" t="s">
        <v>1115</v>
      </c>
      <c r="E237" s="726" t="s">
        <v>2133</v>
      </c>
      <c r="F237" s="727" t="s">
        <v>2134</v>
      </c>
      <c r="G237" s="726" t="s">
        <v>2059</v>
      </c>
      <c r="H237" s="726" t="s">
        <v>2060</v>
      </c>
      <c r="I237" s="728">
        <v>503.92</v>
      </c>
      <c r="J237" s="728">
        <v>48</v>
      </c>
      <c r="K237" s="729">
        <v>24188.100000000002</v>
      </c>
    </row>
    <row r="238" spans="1:11" ht="14.4" customHeight="1" x14ac:dyDescent="0.3">
      <c r="A238" s="724" t="s">
        <v>540</v>
      </c>
      <c r="B238" s="725" t="s">
        <v>1114</v>
      </c>
      <c r="C238" s="726" t="s">
        <v>556</v>
      </c>
      <c r="D238" s="727" t="s">
        <v>1115</v>
      </c>
      <c r="E238" s="726" t="s">
        <v>2133</v>
      </c>
      <c r="F238" s="727" t="s">
        <v>2134</v>
      </c>
      <c r="G238" s="726" t="s">
        <v>2061</v>
      </c>
      <c r="H238" s="726" t="s">
        <v>2062</v>
      </c>
      <c r="I238" s="728">
        <v>523.41</v>
      </c>
      <c r="J238" s="728">
        <v>1</v>
      </c>
      <c r="K238" s="729">
        <v>523.41</v>
      </c>
    </row>
    <row r="239" spans="1:11" ht="14.4" customHeight="1" x14ac:dyDescent="0.3">
      <c r="A239" s="724" t="s">
        <v>540</v>
      </c>
      <c r="B239" s="725" t="s">
        <v>1114</v>
      </c>
      <c r="C239" s="726" t="s">
        <v>556</v>
      </c>
      <c r="D239" s="727" t="s">
        <v>1115</v>
      </c>
      <c r="E239" s="726" t="s">
        <v>2133</v>
      </c>
      <c r="F239" s="727" t="s">
        <v>2134</v>
      </c>
      <c r="G239" s="726" t="s">
        <v>2063</v>
      </c>
      <c r="H239" s="726" t="s">
        <v>2064</v>
      </c>
      <c r="I239" s="728">
        <v>384.02</v>
      </c>
      <c r="J239" s="728">
        <v>2</v>
      </c>
      <c r="K239" s="729">
        <v>768.05</v>
      </c>
    </row>
    <row r="240" spans="1:11" ht="14.4" customHeight="1" x14ac:dyDescent="0.3">
      <c r="A240" s="724" t="s">
        <v>540</v>
      </c>
      <c r="B240" s="725" t="s">
        <v>1114</v>
      </c>
      <c r="C240" s="726" t="s">
        <v>556</v>
      </c>
      <c r="D240" s="727" t="s">
        <v>1115</v>
      </c>
      <c r="E240" s="726" t="s">
        <v>2133</v>
      </c>
      <c r="F240" s="727" t="s">
        <v>2134</v>
      </c>
      <c r="G240" s="726" t="s">
        <v>2065</v>
      </c>
      <c r="H240" s="726" t="s">
        <v>2066</v>
      </c>
      <c r="I240" s="728">
        <v>384.03</v>
      </c>
      <c r="J240" s="728">
        <v>2</v>
      </c>
      <c r="K240" s="729">
        <v>768.06</v>
      </c>
    </row>
    <row r="241" spans="1:11" ht="14.4" customHeight="1" x14ac:dyDescent="0.3">
      <c r="A241" s="724" t="s">
        <v>540</v>
      </c>
      <c r="B241" s="725" t="s">
        <v>1114</v>
      </c>
      <c r="C241" s="726" t="s">
        <v>556</v>
      </c>
      <c r="D241" s="727" t="s">
        <v>1115</v>
      </c>
      <c r="E241" s="726" t="s">
        <v>2133</v>
      </c>
      <c r="F241" s="727" t="s">
        <v>2134</v>
      </c>
      <c r="G241" s="726" t="s">
        <v>2067</v>
      </c>
      <c r="H241" s="726" t="s">
        <v>2068</v>
      </c>
      <c r="I241" s="728">
        <v>1220.3</v>
      </c>
      <c r="J241" s="728">
        <v>1</v>
      </c>
      <c r="K241" s="729">
        <v>1220.3</v>
      </c>
    </row>
    <row r="242" spans="1:11" ht="14.4" customHeight="1" x14ac:dyDescent="0.3">
      <c r="A242" s="724" t="s">
        <v>540</v>
      </c>
      <c r="B242" s="725" t="s">
        <v>1114</v>
      </c>
      <c r="C242" s="726" t="s">
        <v>556</v>
      </c>
      <c r="D242" s="727" t="s">
        <v>1115</v>
      </c>
      <c r="E242" s="726" t="s">
        <v>2133</v>
      </c>
      <c r="F242" s="727" t="s">
        <v>2134</v>
      </c>
      <c r="G242" s="726" t="s">
        <v>2069</v>
      </c>
      <c r="H242" s="726" t="s">
        <v>2070</v>
      </c>
      <c r="I242" s="728">
        <v>2109.25</v>
      </c>
      <c r="J242" s="728">
        <v>1</v>
      </c>
      <c r="K242" s="729">
        <v>2109.25</v>
      </c>
    </row>
    <row r="243" spans="1:11" ht="14.4" customHeight="1" x14ac:dyDescent="0.3">
      <c r="A243" s="724" t="s">
        <v>540</v>
      </c>
      <c r="B243" s="725" t="s">
        <v>1114</v>
      </c>
      <c r="C243" s="726" t="s">
        <v>556</v>
      </c>
      <c r="D243" s="727" t="s">
        <v>1115</v>
      </c>
      <c r="E243" s="726" t="s">
        <v>2133</v>
      </c>
      <c r="F243" s="727" t="s">
        <v>2134</v>
      </c>
      <c r="G243" s="726" t="s">
        <v>2071</v>
      </c>
      <c r="H243" s="726" t="s">
        <v>2072</v>
      </c>
      <c r="I243" s="728">
        <v>1220.32</v>
      </c>
      <c r="J243" s="728">
        <v>5</v>
      </c>
      <c r="K243" s="729">
        <v>6101.61</v>
      </c>
    </row>
    <row r="244" spans="1:11" ht="14.4" customHeight="1" x14ac:dyDescent="0.3">
      <c r="A244" s="724" t="s">
        <v>540</v>
      </c>
      <c r="B244" s="725" t="s">
        <v>1114</v>
      </c>
      <c r="C244" s="726" t="s">
        <v>556</v>
      </c>
      <c r="D244" s="727" t="s">
        <v>1115</v>
      </c>
      <c r="E244" s="726" t="s">
        <v>2133</v>
      </c>
      <c r="F244" s="727" t="s">
        <v>2134</v>
      </c>
      <c r="G244" s="726" t="s">
        <v>2073</v>
      </c>
      <c r="H244" s="726" t="s">
        <v>2074</v>
      </c>
      <c r="I244" s="728">
        <v>9758.68</v>
      </c>
      <c r="J244" s="728">
        <v>1</v>
      </c>
      <c r="K244" s="729">
        <v>9758.68</v>
      </c>
    </row>
    <row r="245" spans="1:11" ht="14.4" customHeight="1" x14ac:dyDescent="0.3">
      <c r="A245" s="724" t="s">
        <v>540</v>
      </c>
      <c r="B245" s="725" t="s">
        <v>1114</v>
      </c>
      <c r="C245" s="726" t="s">
        <v>556</v>
      </c>
      <c r="D245" s="727" t="s">
        <v>1115</v>
      </c>
      <c r="E245" s="726" t="s">
        <v>2133</v>
      </c>
      <c r="F245" s="727" t="s">
        <v>2134</v>
      </c>
      <c r="G245" s="726" t="s">
        <v>2075</v>
      </c>
      <c r="H245" s="726" t="s">
        <v>2076</v>
      </c>
      <c r="I245" s="728">
        <v>1215.46</v>
      </c>
      <c r="J245" s="728">
        <v>2</v>
      </c>
      <c r="K245" s="729">
        <v>2430.92</v>
      </c>
    </row>
    <row r="246" spans="1:11" ht="14.4" customHeight="1" x14ac:dyDescent="0.3">
      <c r="A246" s="724" t="s">
        <v>540</v>
      </c>
      <c r="B246" s="725" t="s">
        <v>1114</v>
      </c>
      <c r="C246" s="726" t="s">
        <v>556</v>
      </c>
      <c r="D246" s="727" t="s">
        <v>1115</v>
      </c>
      <c r="E246" s="726" t="s">
        <v>2133</v>
      </c>
      <c r="F246" s="727" t="s">
        <v>2134</v>
      </c>
      <c r="G246" s="726" t="s">
        <v>2077</v>
      </c>
      <c r="H246" s="726" t="s">
        <v>2078</v>
      </c>
      <c r="I246" s="728">
        <v>2626.82</v>
      </c>
      <c r="J246" s="728">
        <v>1</v>
      </c>
      <c r="K246" s="729">
        <v>2626.82</v>
      </c>
    </row>
    <row r="247" spans="1:11" ht="14.4" customHeight="1" x14ac:dyDescent="0.3">
      <c r="A247" s="724" t="s">
        <v>540</v>
      </c>
      <c r="B247" s="725" t="s">
        <v>1114</v>
      </c>
      <c r="C247" s="726" t="s">
        <v>556</v>
      </c>
      <c r="D247" s="727" t="s">
        <v>1115</v>
      </c>
      <c r="E247" s="726" t="s">
        <v>2123</v>
      </c>
      <c r="F247" s="727" t="s">
        <v>2124</v>
      </c>
      <c r="G247" s="726" t="s">
        <v>2079</v>
      </c>
      <c r="H247" s="726" t="s">
        <v>2080</v>
      </c>
      <c r="I247" s="728">
        <v>39.74</v>
      </c>
      <c r="J247" s="728">
        <v>72</v>
      </c>
      <c r="K247" s="729">
        <v>2861.2</v>
      </c>
    </row>
    <row r="248" spans="1:11" ht="14.4" customHeight="1" x14ac:dyDescent="0.3">
      <c r="A248" s="724" t="s">
        <v>540</v>
      </c>
      <c r="B248" s="725" t="s">
        <v>1114</v>
      </c>
      <c r="C248" s="726" t="s">
        <v>556</v>
      </c>
      <c r="D248" s="727" t="s">
        <v>1115</v>
      </c>
      <c r="E248" s="726" t="s">
        <v>2123</v>
      </c>
      <c r="F248" s="727" t="s">
        <v>2124</v>
      </c>
      <c r="G248" s="726" t="s">
        <v>1941</v>
      </c>
      <c r="H248" s="726" t="s">
        <v>1942</v>
      </c>
      <c r="I248" s="728">
        <v>26.57</v>
      </c>
      <c r="J248" s="728">
        <v>144</v>
      </c>
      <c r="K248" s="729">
        <v>3825.36</v>
      </c>
    </row>
    <row r="249" spans="1:11" ht="14.4" customHeight="1" x14ac:dyDescent="0.3">
      <c r="A249" s="724" t="s">
        <v>540</v>
      </c>
      <c r="B249" s="725" t="s">
        <v>1114</v>
      </c>
      <c r="C249" s="726" t="s">
        <v>556</v>
      </c>
      <c r="D249" s="727" t="s">
        <v>1115</v>
      </c>
      <c r="E249" s="726" t="s">
        <v>2123</v>
      </c>
      <c r="F249" s="727" t="s">
        <v>2124</v>
      </c>
      <c r="G249" s="726" t="s">
        <v>2081</v>
      </c>
      <c r="H249" s="726" t="s">
        <v>2082</v>
      </c>
      <c r="I249" s="728">
        <v>73.03</v>
      </c>
      <c r="J249" s="728">
        <v>36</v>
      </c>
      <c r="K249" s="729">
        <v>2628.9</v>
      </c>
    </row>
    <row r="250" spans="1:11" ht="14.4" customHeight="1" x14ac:dyDescent="0.3">
      <c r="A250" s="724" t="s">
        <v>540</v>
      </c>
      <c r="B250" s="725" t="s">
        <v>1114</v>
      </c>
      <c r="C250" s="726" t="s">
        <v>556</v>
      </c>
      <c r="D250" s="727" t="s">
        <v>1115</v>
      </c>
      <c r="E250" s="726" t="s">
        <v>2123</v>
      </c>
      <c r="F250" s="727" t="s">
        <v>2124</v>
      </c>
      <c r="G250" s="726" t="s">
        <v>2083</v>
      </c>
      <c r="H250" s="726" t="s">
        <v>2084</v>
      </c>
      <c r="I250" s="728">
        <v>63.13</v>
      </c>
      <c r="J250" s="728">
        <v>48</v>
      </c>
      <c r="K250" s="729">
        <v>3030.25</v>
      </c>
    </row>
    <row r="251" spans="1:11" ht="14.4" customHeight="1" x14ac:dyDescent="0.3">
      <c r="A251" s="724" t="s">
        <v>540</v>
      </c>
      <c r="B251" s="725" t="s">
        <v>1114</v>
      </c>
      <c r="C251" s="726" t="s">
        <v>556</v>
      </c>
      <c r="D251" s="727" t="s">
        <v>1115</v>
      </c>
      <c r="E251" s="726" t="s">
        <v>2123</v>
      </c>
      <c r="F251" s="727" t="s">
        <v>2124</v>
      </c>
      <c r="G251" s="726" t="s">
        <v>2085</v>
      </c>
      <c r="H251" s="726" t="s">
        <v>2086</v>
      </c>
      <c r="I251" s="728">
        <v>63.13</v>
      </c>
      <c r="J251" s="728">
        <v>48</v>
      </c>
      <c r="K251" s="729">
        <v>3030.25</v>
      </c>
    </row>
    <row r="252" spans="1:11" ht="14.4" customHeight="1" x14ac:dyDescent="0.3">
      <c r="A252" s="724" t="s">
        <v>540</v>
      </c>
      <c r="B252" s="725" t="s">
        <v>1114</v>
      </c>
      <c r="C252" s="726" t="s">
        <v>556</v>
      </c>
      <c r="D252" s="727" t="s">
        <v>1115</v>
      </c>
      <c r="E252" s="726" t="s">
        <v>2123</v>
      </c>
      <c r="F252" s="727" t="s">
        <v>2124</v>
      </c>
      <c r="G252" s="726" t="s">
        <v>2087</v>
      </c>
      <c r="H252" s="726" t="s">
        <v>2088</v>
      </c>
      <c r="I252" s="728">
        <v>143.75</v>
      </c>
      <c r="J252" s="728">
        <v>24</v>
      </c>
      <c r="K252" s="729">
        <v>3450</v>
      </c>
    </row>
    <row r="253" spans="1:11" ht="14.4" customHeight="1" x14ac:dyDescent="0.3">
      <c r="A253" s="724" t="s">
        <v>540</v>
      </c>
      <c r="B253" s="725" t="s">
        <v>1114</v>
      </c>
      <c r="C253" s="726" t="s">
        <v>556</v>
      </c>
      <c r="D253" s="727" t="s">
        <v>1115</v>
      </c>
      <c r="E253" s="726" t="s">
        <v>2123</v>
      </c>
      <c r="F253" s="727" t="s">
        <v>2124</v>
      </c>
      <c r="G253" s="726" t="s">
        <v>1713</v>
      </c>
      <c r="H253" s="726" t="s">
        <v>1714</v>
      </c>
      <c r="I253" s="728">
        <v>60.37</v>
      </c>
      <c r="J253" s="728">
        <v>72</v>
      </c>
      <c r="K253" s="729">
        <v>4346.76</v>
      </c>
    </row>
    <row r="254" spans="1:11" ht="14.4" customHeight="1" x14ac:dyDescent="0.3">
      <c r="A254" s="724" t="s">
        <v>540</v>
      </c>
      <c r="B254" s="725" t="s">
        <v>1114</v>
      </c>
      <c r="C254" s="726" t="s">
        <v>556</v>
      </c>
      <c r="D254" s="727" t="s">
        <v>1115</v>
      </c>
      <c r="E254" s="726" t="s">
        <v>2123</v>
      </c>
      <c r="F254" s="727" t="s">
        <v>2124</v>
      </c>
      <c r="G254" s="726" t="s">
        <v>1955</v>
      </c>
      <c r="H254" s="726" t="s">
        <v>1956</v>
      </c>
      <c r="I254" s="728">
        <v>60.38</v>
      </c>
      <c r="J254" s="728">
        <v>144</v>
      </c>
      <c r="K254" s="729">
        <v>8694</v>
      </c>
    </row>
    <row r="255" spans="1:11" ht="14.4" customHeight="1" x14ac:dyDescent="0.3">
      <c r="A255" s="724" t="s">
        <v>540</v>
      </c>
      <c r="B255" s="725" t="s">
        <v>1114</v>
      </c>
      <c r="C255" s="726" t="s">
        <v>556</v>
      </c>
      <c r="D255" s="727" t="s">
        <v>1115</v>
      </c>
      <c r="E255" s="726" t="s">
        <v>2125</v>
      </c>
      <c r="F255" s="727" t="s">
        <v>2126</v>
      </c>
      <c r="G255" s="726" t="s">
        <v>1957</v>
      </c>
      <c r="H255" s="726" t="s">
        <v>1958</v>
      </c>
      <c r="I255" s="728">
        <v>0.3</v>
      </c>
      <c r="J255" s="728">
        <v>1000</v>
      </c>
      <c r="K255" s="729">
        <v>300</v>
      </c>
    </row>
    <row r="256" spans="1:11" ht="14.4" customHeight="1" x14ac:dyDescent="0.3">
      <c r="A256" s="724" t="s">
        <v>540</v>
      </c>
      <c r="B256" s="725" t="s">
        <v>1114</v>
      </c>
      <c r="C256" s="726" t="s">
        <v>556</v>
      </c>
      <c r="D256" s="727" t="s">
        <v>1115</v>
      </c>
      <c r="E256" s="726" t="s">
        <v>2125</v>
      </c>
      <c r="F256" s="727" t="s">
        <v>2126</v>
      </c>
      <c r="G256" s="726" t="s">
        <v>1719</v>
      </c>
      <c r="H256" s="726" t="s">
        <v>1720</v>
      </c>
      <c r="I256" s="728">
        <v>0.55000000000000004</v>
      </c>
      <c r="J256" s="728">
        <v>300</v>
      </c>
      <c r="K256" s="729">
        <v>165</v>
      </c>
    </row>
    <row r="257" spans="1:11" ht="14.4" customHeight="1" x14ac:dyDescent="0.3">
      <c r="A257" s="724" t="s">
        <v>540</v>
      </c>
      <c r="B257" s="725" t="s">
        <v>1114</v>
      </c>
      <c r="C257" s="726" t="s">
        <v>556</v>
      </c>
      <c r="D257" s="727" t="s">
        <v>1115</v>
      </c>
      <c r="E257" s="726" t="s">
        <v>2127</v>
      </c>
      <c r="F257" s="727" t="s">
        <v>2128</v>
      </c>
      <c r="G257" s="726" t="s">
        <v>2089</v>
      </c>
      <c r="H257" s="726" t="s">
        <v>2090</v>
      </c>
      <c r="I257" s="728">
        <v>7.5</v>
      </c>
      <c r="J257" s="728">
        <v>350</v>
      </c>
      <c r="K257" s="729">
        <v>2625</v>
      </c>
    </row>
    <row r="258" spans="1:11" ht="14.4" customHeight="1" x14ac:dyDescent="0.3">
      <c r="A258" s="724" t="s">
        <v>540</v>
      </c>
      <c r="B258" s="725" t="s">
        <v>1114</v>
      </c>
      <c r="C258" s="726" t="s">
        <v>556</v>
      </c>
      <c r="D258" s="727" t="s">
        <v>1115</v>
      </c>
      <c r="E258" s="726" t="s">
        <v>2127</v>
      </c>
      <c r="F258" s="727" t="s">
        <v>2128</v>
      </c>
      <c r="G258" s="726" t="s">
        <v>2091</v>
      </c>
      <c r="H258" s="726" t="s">
        <v>2092</v>
      </c>
      <c r="I258" s="728">
        <v>7.5</v>
      </c>
      <c r="J258" s="728">
        <v>200</v>
      </c>
      <c r="K258" s="729">
        <v>1500</v>
      </c>
    </row>
    <row r="259" spans="1:11" ht="14.4" customHeight="1" x14ac:dyDescent="0.3">
      <c r="A259" s="724" t="s">
        <v>540</v>
      </c>
      <c r="B259" s="725" t="s">
        <v>1114</v>
      </c>
      <c r="C259" s="726" t="s">
        <v>556</v>
      </c>
      <c r="D259" s="727" t="s">
        <v>1115</v>
      </c>
      <c r="E259" s="726" t="s">
        <v>2127</v>
      </c>
      <c r="F259" s="727" t="s">
        <v>2128</v>
      </c>
      <c r="G259" s="726" t="s">
        <v>2093</v>
      </c>
      <c r="H259" s="726" t="s">
        <v>2094</v>
      </c>
      <c r="I259" s="728">
        <v>7.5</v>
      </c>
      <c r="J259" s="728">
        <v>250</v>
      </c>
      <c r="K259" s="729">
        <v>1875</v>
      </c>
    </row>
    <row r="260" spans="1:11" ht="14.4" customHeight="1" x14ac:dyDescent="0.3">
      <c r="A260" s="724" t="s">
        <v>540</v>
      </c>
      <c r="B260" s="725" t="s">
        <v>1114</v>
      </c>
      <c r="C260" s="726" t="s">
        <v>556</v>
      </c>
      <c r="D260" s="727" t="s">
        <v>1115</v>
      </c>
      <c r="E260" s="726" t="s">
        <v>2127</v>
      </c>
      <c r="F260" s="727" t="s">
        <v>2128</v>
      </c>
      <c r="G260" s="726" t="s">
        <v>2095</v>
      </c>
      <c r="H260" s="726" t="s">
        <v>2096</v>
      </c>
      <c r="I260" s="728">
        <v>7.5</v>
      </c>
      <c r="J260" s="728">
        <v>250</v>
      </c>
      <c r="K260" s="729">
        <v>1875</v>
      </c>
    </row>
    <row r="261" spans="1:11" ht="14.4" customHeight="1" x14ac:dyDescent="0.3">
      <c r="A261" s="724" t="s">
        <v>540</v>
      </c>
      <c r="B261" s="725" t="s">
        <v>1114</v>
      </c>
      <c r="C261" s="726" t="s">
        <v>556</v>
      </c>
      <c r="D261" s="727" t="s">
        <v>1115</v>
      </c>
      <c r="E261" s="726" t="s">
        <v>2127</v>
      </c>
      <c r="F261" s="727" t="s">
        <v>2128</v>
      </c>
      <c r="G261" s="726" t="s">
        <v>2097</v>
      </c>
      <c r="H261" s="726" t="s">
        <v>2098</v>
      </c>
      <c r="I261" s="728">
        <v>11.850000000000001</v>
      </c>
      <c r="J261" s="728">
        <v>150</v>
      </c>
      <c r="K261" s="729">
        <v>1742.5</v>
      </c>
    </row>
    <row r="262" spans="1:11" ht="14.4" customHeight="1" x14ac:dyDescent="0.3">
      <c r="A262" s="724" t="s">
        <v>540</v>
      </c>
      <c r="B262" s="725" t="s">
        <v>1114</v>
      </c>
      <c r="C262" s="726" t="s">
        <v>559</v>
      </c>
      <c r="D262" s="727" t="s">
        <v>560</v>
      </c>
      <c r="E262" s="726" t="s">
        <v>2117</v>
      </c>
      <c r="F262" s="727" t="s">
        <v>2118</v>
      </c>
      <c r="G262" s="726" t="s">
        <v>1885</v>
      </c>
      <c r="H262" s="726" t="s">
        <v>1886</v>
      </c>
      <c r="I262" s="728">
        <v>260.3</v>
      </c>
      <c r="J262" s="728">
        <v>2</v>
      </c>
      <c r="K262" s="729">
        <v>520.6</v>
      </c>
    </row>
    <row r="263" spans="1:11" ht="14.4" customHeight="1" x14ac:dyDescent="0.3">
      <c r="A263" s="724" t="s">
        <v>540</v>
      </c>
      <c r="B263" s="725" t="s">
        <v>1114</v>
      </c>
      <c r="C263" s="726" t="s">
        <v>559</v>
      </c>
      <c r="D263" s="727" t="s">
        <v>560</v>
      </c>
      <c r="E263" s="726" t="s">
        <v>2117</v>
      </c>
      <c r="F263" s="727" t="s">
        <v>2118</v>
      </c>
      <c r="G263" s="726" t="s">
        <v>1891</v>
      </c>
      <c r="H263" s="726" t="s">
        <v>1892</v>
      </c>
      <c r="I263" s="728">
        <v>0.66</v>
      </c>
      <c r="J263" s="728">
        <v>1000</v>
      </c>
      <c r="K263" s="729">
        <v>660</v>
      </c>
    </row>
    <row r="264" spans="1:11" ht="14.4" customHeight="1" x14ac:dyDescent="0.3">
      <c r="A264" s="724" t="s">
        <v>540</v>
      </c>
      <c r="B264" s="725" t="s">
        <v>1114</v>
      </c>
      <c r="C264" s="726" t="s">
        <v>559</v>
      </c>
      <c r="D264" s="727" t="s">
        <v>560</v>
      </c>
      <c r="E264" s="726" t="s">
        <v>2117</v>
      </c>
      <c r="F264" s="727" t="s">
        <v>2118</v>
      </c>
      <c r="G264" s="726" t="s">
        <v>2099</v>
      </c>
      <c r="H264" s="726" t="s">
        <v>2100</v>
      </c>
      <c r="I264" s="728">
        <v>1.21</v>
      </c>
      <c r="J264" s="728">
        <v>1000</v>
      </c>
      <c r="K264" s="729">
        <v>1210</v>
      </c>
    </row>
    <row r="265" spans="1:11" ht="14.4" customHeight="1" x14ac:dyDescent="0.3">
      <c r="A265" s="724" t="s">
        <v>540</v>
      </c>
      <c r="B265" s="725" t="s">
        <v>1114</v>
      </c>
      <c r="C265" s="726" t="s">
        <v>559</v>
      </c>
      <c r="D265" s="727" t="s">
        <v>560</v>
      </c>
      <c r="E265" s="726" t="s">
        <v>2117</v>
      </c>
      <c r="F265" s="727" t="s">
        <v>2118</v>
      </c>
      <c r="G265" s="726" t="s">
        <v>2101</v>
      </c>
      <c r="H265" s="726" t="s">
        <v>2102</v>
      </c>
      <c r="I265" s="728">
        <v>27.87</v>
      </c>
      <c r="J265" s="728">
        <v>3</v>
      </c>
      <c r="K265" s="729">
        <v>83.61</v>
      </c>
    </row>
    <row r="266" spans="1:11" ht="14.4" customHeight="1" x14ac:dyDescent="0.3">
      <c r="A266" s="724" t="s">
        <v>540</v>
      </c>
      <c r="B266" s="725" t="s">
        <v>1114</v>
      </c>
      <c r="C266" s="726" t="s">
        <v>559</v>
      </c>
      <c r="D266" s="727" t="s">
        <v>560</v>
      </c>
      <c r="E266" s="726" t="s">
        <v>2117</v>
      </c>
      <c r="F266" s="727" t="s">
        <v>2118</v>
      </c>
      <c r="G266" s="726" t="s">
        <v>1895</v>
      </c>
      <c r="H266" s="726" t="s">
        <v>1896</v>
      </c>
      <c r="I266" s="728">
        <v>0.62</v>
      </c>
      <c r="J266" s="728">
        <v>500</v>
      </c>
      <c r="K266" s="729">
        <v>310</v>
      </c>
    </row>
    <row r="267" spans="1:11" ht="14.4" customHeight="1" x14ac:dyDescent="0.3">
      <c r="A267" s="724" t="s">
        <v>540</v>
      </c>
      <c r="B267" s="725" t="s">
        <v>1114</v>
      </c>
      <c r="C267" s="726" t="s">
        <v>559</v>
      </c>
      <c r="D267" s="727" t="s">
        <v>560</v>
      </c>
      <c r="E267" s="726" t="s">
        <v>2117</v>
      </c>
      <c r="F267" s="727" t="s">
        <v>2118</v>
      </c>
      <c r="G267" s="726" t="s">
        <v>1979</v>
      </c>
      <c r="H267" s="726" t="s">
        <v>1980</v>
      </c>
      <c r="I267" s="728">
        <v>13.16</v>
      </c>
      <c r="J267" s="728">
        <v>24</v>
      </c>
      <c r="K267" s="729">
        <v>315.74</v>
      </c>
    </row>
    <row r="268" spans="1:11" ht="14.4" customHeight="1" x14ac:dyDescent="0.3">
      <c r="A268" s="724" t="s">
        <v>540</v>
      </c>
      <c r="B268" s="725" t="s">
        <v>1114</v>
      </c>
      <c r="C268" s="726" t="s">
        <v>559</v>
      </c>
      <c r="D268" s="727" t="s">
        <v>560</v>
      </c>
      <c r="E268" s="726" t="s">
        <v>2117</v>
      </c>
      <c r="F268" s="727" t="s">
        <v>2118</v>
      </c>
      <c r="G268" s="726" t="s">
        <v>1981</v>
      </c>
      <c r="H268" s="726" t="s">
        <v>1982</v>
      </c>
      <c r="I268" s="728">
        <v>26.37</v>
      </c>
      <c r="J268" s="728">
        <v>24</v>
      </c>
      <c r="K268" s="729">
        <v>632.87</v>
      </c>
    </row>
    <row r="269" spans="1:11" ht="14.4" customHeight="1" x14ac:dyDescent="0.3">
      <c r="A269" s="724" t="s">
        <v>540</v>
      </c>
      <c r="B269" s="725" t="s">
        <v>1114</v>
      </c>
      <c r="C269" s="726" t="s">
        <v>559</v>
      </c>
      <c r="D269" s="727" t="s">
        <v>560</v>
      </c>
      <c r="E269" s="726" t="s">
        <v>2117</v>
      </c>
      <c r="F269" s="727" t="s">
        <v>2118</v>
      </c>
      <c r="G269" s="726" t="s">
        <v>1655</v>
      </c>
      <c r="H269" s="726" t="s">
        <v>1656</v>
      </c>
      <c r="I269" s="728">
        <v>0.86</v>
      </c>
      <c r="J269" s="728">
        <v>100</v>
      </c>
      <c r="K269" s="729">
        <v>86</v>
      </c>
    </row>
    <row r="270" spans="1:11" ht="14.4" customHeight="1" x14ac:dyDescent="0.3">
      <c r="A270" s="724" t="s">
        <v>540</v>
      </c>
      <c r="B270" s="725" t="s">
        <v>1114</v>
      </c>
      <c r="C270" s="726" t="s">
        <v>559</v>
      </c>
      <c r="D270" s="727" t="s">
        <v>560</v>
      </c>
      <c r="E270" s="726" t="s">
        <v>2117</v>
      </c>
      <c r="F270" s="727" t="s">
        <v>2118</v>
      </c>
      <c r="G270" s="726" t="s">
        <v>1657</v>
      </c>
      <c r="H270" s="726" t="s">
        <v>1658</v>
      </c>
      <c r="I270" s="728">
        <v>140.36000000000001</v>
      </c>
      <c r="J270" s="728">
        <v>5</v>
      </c>
      <c r="K270" s="729">
        <v>701.8</v>
      </c>
    </row>
    <row r="271" spans="1:11" ht="14.4" customHeight="1" x14ac:dyDescent="0.3">
      <c r="A271" s="724" t="s">
        <v>540</v>
      </c>
      <c r="B271" s="725" t="s">
        <v>1114</v>
      </c>
      <c r="C271" s="726" t="s">
        <v>559</v>
      </c>
      <c r="D271" s="727" t="s">
        <v>560</v>
      </c>
      <c r="E271" s="726" t="s">
        <v>2117</v>
      </c>
      <c r="F271" s="727" t="s">
        <v>2118</v>
      </c>
      <c r="G271" s="726" t="s">
        <v>1901</v>
      </c>
      <c r="H271" s="726" t="s">
        <v>1902</v>
      </c>
      <c r="I271" s="728">
        <v>5.28</v>
      </c>
      <c r="J271" s="728">
        <v>300</v>
      </c>
      <c r="K271" s="729">
        <v>1583.55</v>
      </c>
    </row>
    <row r="272" spans="1:11" ht="14.4" customHeight="1" x14ac:dyDescent="0.3">
      <c r="A272" s="724" t="s">
        <v>540</v>
      </c>
      <c r="B272" s="725" t="s">
        <v>1114</v>
      </c>
      <c r="C272" s="726" t="s">
        <v>559</v>
      </c>
      <c r="D272" s="727" t="s">
        <v>560</v>
      </c>
      <c r="E272" s="726" t="s">
        <v>2117</v>
      </c>
      <c r="F272" s="727" t="s">
        <v>2118</v>
      </c>
      <c r="G272" s="726" t="s">
        <v>1903</v>
      </c>
      <c r="H272" s="726" t="s">
        <v>1904</v>
      </c>
      <c r="I272" s="728">
        <v>5.27</v>
      </c>
      <c r="J272" s="728">
        <v>20</v>
      </c>
      <c r="K272" s="729">
        <v>105.4</v>
      </c>
    </row>
    <row r="273" spans="1:11" ht="14.4" customHeight="1" x14ac:dyDescent="0.3">
      <c r="A273" s="724" t="s">
        <v>540</v>
      </c>
      <c r="B273" s="725" t="s">
        <v>1114</v>
      </c>
      <c r="C273" s="726" t="s">
        <v>559</v>
      </c>
      <c r="D273" s="727" t="s">
        <v>560</v>
      </c>
      <c r="E273" s="726" t="s">
        <v>2117</v>
      </c>
      <c r="F273" s="727" t="s">
        <v>2118</v>
      </c>
      <c r="G273" s="726" t="s">
        <v>1731</v>
      </c>
      <c r="H273" s="726" t="s">
        <v>1732</v>
      </c>
      <c r="I273" s="728">
        <v>125.75</v>
      </c>
      <c r="J273" s="728">
        <v>20</v>
      </c>
      <c r="K273" s="729">
        <v>2514.9299999999998</v>
      </c>
    </row>
    <row r="274" spans="1:11" ht="14.4" customHeight="1" x14ac:dyDescent="0.3">
      <c r="A274" s="724" t="s">
        <v>540</v>
      </c>
      <c r="B274" s="725" t="s">
        <v>1114</v>
      </c>
      <c r="C274" s="726" t="s">
        <v>559</v>
      </c>
      <c r="D274" s="727" t="s">
        <v>560</v>
      </c>
      <c r="E274" s="726" t="s">
        <v>2117</v>
      </c>
      <c r="F274" s="727" t="s">
        <v>2118</v>
      </c>
      <c r="G274" s="726" t="s">
        <v>2103</v>
      </c>
      <c r="H274" s="726" t="s">
        <v>2104</v>
      </c>
      <c r="I274" s="728">
        <v>19.170000000000002</v>
      </c>
      <c r="J274" s="728">
        <v>400</v>
      </c>
      <c r="K274" s="729">
        <v>7669.12</v>
      </c>
    </row>
    <row r="275" spans="1:11" ht="14.4" customHeight="1" x14ac:dyDescent="0.3">
      <c r="A275" s="724" t="s">
        <v>540</v>
      </c>
      <c r="B275" s="725" t="s">
        <v>1114</v>
      </c>
      <c r="C275" s="726" t="s">
        <v>559</v>
      </c>
      <c r="D275" s="727" t="s">
        <v>560</v>
      </c>
      <c r="E275" s="726" t="s">
        <v>2117</v>
      </c>
      <c r="F275" s="727" t="s">
        <v>2118</v>
      </c>
      <c r="G275" s="726" t="s">
        <v>1659</v>
      </c>
      <c r="H275" s="726" t="s">
        <v>1660</v>
      </c>
      <c r="I275" s="728">
        <v>10.52</v>
      </c>
      <c r="J275" s="728">
        <v>60</v>
      </c>
      <c r="K275" s="729">
        <v>631.20000000000005</v>
      </c>
    </row>
    <row r="276" spans="1:11" ht="14.4" customHeight="1" x14ac:dyDescent="0.3">
      <c r="A276" s="724" t="s">
        <v>540</v>
      </c>
      <c r="B276" s="725" t="s">
        <v>1114</v>
      </c>
      <c r="C276" s="726" t="s">
        <v>559</v>
      </c>
      <c r="D276" s="727" t="s">
        <v>560</v>
      </c>
      <c r="E276" s="726" t="s">
        <v>2117</v>
      </c>
      <c r="F276" s="727" t="s">
        <v>2118</v>
      </c>
      <c r="G276" s="726" t="s">
        <v>2105</v>
      </c>
      <c r="H276" s="726" t="s">
        <v>2106</v>
      </c>
      <c r="I276" s="728">
        <v>100.38</v>
      </c>
      <c r="J276" s="728">
        <v>10</v>
      </c>
      <c r="K276" s="729">
        <v>1003.8</v>
      </c>
    </row>
    <row r="277" spans="1:11" ht="14.4" customHeight="1" x14ac:dyDescent="0.3">
      <c r="A277" s="724" t="s">
        <v>540</v>
      </c>
      <c r="B277" s="725" t="s">
        <v>1114</v>
      </c>
      <c r="C277" s="726" t="s">
        <v>559</v>
      </c>
      <c r="D277" s="727" t="s">
        <v>560</v>
      </c>
      <c r="E277" s="726" t="s">
        <v>2117</v>
      </c>
      <c r="F277" s="727" t="s">
        <v>2118</v>
      </c>
      <c r="G277" s="726" t="s">
        <v>1905</v>
      </c>
      <c r="H277" s="726" t="s">
        <v>1906</v>
      </c>
      <c r="I277" s="728">
        <v>599.15</v>
      </c>
      <c r="J277" s="728">
        <v>5</v>
      </c>
      <c r="K277" s="729">
        <v>2995.75</v>
      </c>
    </row>
    <row r="278" spans="1:11" ht="14.4" customHeight="1" x14ac:dyDescent="0.3">
      <c r="A278" s="724" t="s">
        <v>540</v>
      </c>
      <c r="B278" s="725" t="s">
        <v>1114</v>
      </c>
      <c r="C278" s="726" t="s">
        <v>559</v>
      </c>
      <c r="D278" s="727" t="s">
        <v>560</v>
      </c>
      <c r="E278" s="726" t="s">
        <v>2117</v>
      </c>
      <c r="F278" s="727" t="s">
        <v>2118</v>
      </c>
      <c r="G278" s="726" t="s">
        <v>1907</v>
      </c>
      <c r="H278" s="726" t="s">
        <v>1908</v>
      </c>
      <c r="I278" s="728">
        <v>0.25</v>
      </c>
      <c r="J278" s="728">
        <v>7500</v>
      </c>
      <c r="K278" s="729">
        <v>1897.5</v>
      </c>
    </row>
    <row r="279" spans="1:11" ht="14.4" customHeight="1" x14ac:dyDescent="0.3">
      <c r="A279" s="724" t="s">
        <v>540</v>
      </c>
      <c r="B279" s="725" t="s">
        <v>1114</v>
      </c>
      <c r="C279" s="726" t="s">
        <v>559</v>
      </c>
      <c r="D279" s="727" t="s">
        <v>560</v>
      </c>
      <c r="E279" s="726" t="s">
        <v>2119</v>
      </c>
      <c r="F279" s="727" t="s">
        <v>2120</v>
      </c>
      <c r="G279" s="726" t="s">
        <v>1661</v>
      </c>
      <c r="H279" s="726" t="s">
        <v>1662</v>
      </c>
      <c r="I279" s="728">
        <v>0.26</v>
      </c>
      <c r="J279" s="728">
        <v>400</v>
      </c>
      <c r="K279" s="729">
        <v>104</v>
      </c>
    </row>
    <row r="280" spans="1:11" ht="14.4" customHeight="1" x14ac:dyDescent="0.3">
      <c r="A280" s="724" t="s">
        <v>540</v>
      </c>
      <c r="B280" s="725" t="s">
        <v>1114</v>
      </c>
      <c r="C280" s="726" t="s">
        <v>559</v>
      </c>
      <c r="D280" s="727" t="s">
        <v>560</v>
      </c>
      <c r="E280" s="726" t="s">
        <v>2119</v>
      </c>
      <c r="F280" s="727" t="s">
        <v>2120</v>
      </c>
      <c r="G280" s="726" t="s">
        <v>1987</v>
      </c>
      <c r="H280" s="726" t="s">
        <v>1988</v>
      </c>
      <c r="I280" s="728">
        <v>1.68</v>
      </c>
      <c r="J280" s="728">
        <v>800</v>
      </c>
      <c r="K280" s="729">
        <v>1344</v>
      </c>
    </row>
    <row r="281" spans="1:11" ht="14.4" customHeight="1" x14ac:dyDescent="0.3">
      <c r="A281" s="724" t="s">
        <v>540</v>
      </c>
      <c r="B281" s="725" t="s">
        <v>1114</v>
      </c>
      <c r="C281" s="726" t="s">
        <v>559</v>
      </c>
      <c r="D281" s="727" t="s">
        <v>560</v>
      </c>
      <c r="E281" s="726" t="s">
        <v>2119</v>
      </c>
      <c r="F281" s="727" t="s">
        <v>2120</v>
      </c>
      <c r="G281" s="726" t="s">
        <v>1669</v>
      </c>
      <c r="H281" s="726" t="s">
        <v>1670</v>
      </c>
      <c r="I281" s="728">
        <v>206.05</v>
      </c>
      <c r="J281" s="728">
        <v>2</v>
      </c>
      <c r="K281" s="729">
        <v>412.1</v>
      </c>
    </row>
    <row r="282" spans="1:11" ht="14.4" customHeight="1" x14ac:dyDescent="0.3">
      <c r="A282" s="724" t="s">
        <v>540</v>
      </c>
      <c r="B282" s="725" t="s">
        <v>1114</v>
      </c>
      <c r="C282" s="726" t="s">
        <v>559</v>
      </c>
      <c r="D282" s="727" t="s">
        <v>560</v>
      </c>
      <c r="E282" s="726" t="s">
        <v>2119</v>
      </c>
      <c r="F282" s="727" t="s">
        <v>2120</v>
      </c>
      <c r="G282" s="726" t="s">
        <v>1681</v>
      </c>
      <c r="H282" s="726" t="s">
        <v>1682</v>
      </c>
      <c r="I282" s="728">
        <v>2.91</v>
      </c>
      <c r="J282" s="728">
        <v>100</v>
      </c>
      <c r="K282" s="729">
        <v>291</v>
      </c>
    </row>
    <row r="283" spans="1:11" ht="14.4" customHeight="1" x14ac:dyDescent="0.3">
      <c r="A283" s="724" t="s">
        <v>540</v>
      </c>
      <c r="B283" s="725" t="s">
        <v>1114</v>
      </c>
      <c r="C283" s="726" t="s">
        <v>559</v>
      </c>
      <c r="D283" s="727" t="s">
        <v>560</v>
      </c>
      <c r="E283" s="726" t="s">
        <v>2133</v>
      </c>
      <c r="F283" s="727" t="s">
        <v>2134</v>
      </c>
      <c r="G283" s="726" t="s">
        <v>1915</v>
      </c>
      <c r="H283" s="726" t="s">
        <v>1916</v>
      </c>
      <c r="I283" s="728">
        <v>175.45</v>
      </c>
      <c r="J283" s="728">
        <v>10</v>
      </c>
      <c r="K283" s="729">
        <v>1754.5</v>
      </c>
    </row>
    <row r="284" spans="1:11" ht="14.4" customHeight="1" x14ac:dyDescent="0.3">
      <c r="A284" s="724" t="s">
        <v>540</v>
      </c>
      <c r="B284" s="725" t="s">
        <v>1114</v>
      </c>
      <c r="C284" s="726" t="s">
        <v>559</v>
      </c>
      <c r="D284" s="727" t="s">
        <v>560</v>
      </c>
      <c r="E284" s="726" t="s">
        <v>2133</v>
      </c>
      <c r="F284" s="727" t="s">
        <v>2134</v>
      </c>
      <c r="G284" s="726" t="s">
        <v>1937</v>
      </c>
      <c r="H284" s="726" t="s">
        <v>1938</v>
      </c>
      <c r="I284" s="728">
        <v>118.58</v>
      </c>
      <c r="J284" s="728">
        <v>8</v>
      </c>
      <c r="K284" s="729">
        <v>948.64</v>
      </c>
    </row>
    <row r="285" spans="1:11" ht="14.4" customHeight="1" x14ac:dyDescent="0.3">
      <c r="A285" s="724" t="s">
        <v>540</v>
      </c>
      <c r="B285" s="725" t="s">
        <v>1114</v>
      </c>
      <c r="C285" s="726" t="s">
        <v>559</v>
      </c>
      <c r="D285" s="727" t="s">
        <v>560</v>
      </c>
      <c r="E285" s="726" t="s">
        <v>2123</v>
      </c>
      <c r="F285" s="727" t="s">
        <v>2124</v>
      </c>
      <c r="G285" s="726" t="s">
        <v>1877</v>
      </c>
      <c r="H285" s="726" t="s">
        <v>1878</v>
      </c>
      <c r="I285" s="728">
        <v>42.1</v>
      </c>
      <c r="J285" s="728">
        <v>252</v>
      </c>
      <c r="K285" s="729">
        <v>10609.900000000001</v>
      </c>
    </row>
    <row r="286" spans="1:11" ht="14.4" customHeight="1" x14ac:dyDescent="0.3">
      <c r="A286" s="724" t="s">
        <v>540</v>
      </c>
      <c r="B286" s="725" t="s">
        <v>1114</v>
      </c>
      <c r="C286" s="726" t="s">
        <v>559</v>
      </c>
      <c r="D286" s="727" t="s">
        <v>560</v>
      </c>
      <c r="E286" s="726" t="s">
        <v>2123</v>
      </c>
      <c r="F286" s="727" t="s">
        <v>2124</v>
      </c>
      <c r="G286" s="726" t="s">
        <v>1943</v>
      </c>
      <c r="H286" s="726" t="s">
        <v>1944</v>
      </c>
      <c r="I286" s="728">
        <v>40.200000000000003</v>
      </c>
      <c r="J286" s="728">
        <v>72</v>
      </c>
      <c r="K286" s="729">
        <v>2894.32</v>
      </c>
    </row>
    <row r="287" spans="1:11" ht="14.4" customHeight="1" x14ac:dyDescent="0.3">
      <c r="A287" s="724" t="s">
        <v>540</v>
      </c>
      <c r="B287" s="725" t="s">
        <v>1114</v>
      </c>
      <c r="C287" s="726" t="s">
        <v>559</v>
      </c>
      <c r="D287" s="727" t="s">
        <v>560</v>
      </c>
      <c r="E287" s="726" t="s">
        <v>2123</v>
      </c>
      <c r="F287" s="727" t="s">
        <v>2124</v>
      </c>
      <c r="G287" s="726" t="s">
        <v>2107</v>
      </c>
      <c r="H287" s="726" t="s">
        <v>2108</v>
      </c>
      <c r="I287" s="728">
        <v>41.18</v>
      </c>
      <c r="J287" s="728">
        <v>36</v>
      </c>
      <c r="K287" s="729">
        <v>1482.58</v>
      </c>
    </row>
    <row r="288" spans="1:11" ht="14.4" customHeight="1" x14ac:dyDescent="0.3">
      <c r="A288" s="724" t="s">
        <v>540</v>
      </c>
      <c r="B288" s="725" t="s">
        <v>1114</v>
      </c>
      <c r="C288" s="726" t="s">
        <v>559</v>
      </c>
      <c r="D288" s="727" t="s">
        <v>560</v>
      </c>
      <c r="E288" s="726" t="s">
        <v>2123</v>
      </c>
      <c r="F288" s="727" t="s">
        <v>2124</v>
      </c>
      <c r="G288" s="726" t="s">
        <v>2109</v>
      </c>
      <c r="H288" s="726" t="s">
        <v>2110</v>
      </c>
      <c r="I288" s="728">
        <v>57.79</v>
      </c>
      <c r="J288" s="728">
        <v>24</v>
      </c>
      <c r="K288" s="729">
        <v>1386.9</v>
      </c>
    </row>
    <row r="289" spans="1:11" ht="14.4" customHeight="1" x14ac:dyDescent="0.3">
      <c r="A289" s="724" t="s">
        <v>540</v>
      </c>
      <c r="B289" s="725" t="s">
        <v>1114</v>
      </c>
      <c r="C289" s="726" t="s">
        <v>559</v>
      </c>
      <c r="D289" s="727" t="s">
        <v>560</v>
      </c>
      <c r="E289" s="726" t="s">
        <v>2123</v>
      </c>
      <c r="F289" s="727" t="s">
        <v>2124</v>
      </c>
      <c r="G289" s="726" t="s">
        <v>1955</v>
      </c>
      <c r="H289" s="726" t="s">
        <v>1956</v>
      </c>
      <c r="I289" s="728">
        <v>60.38</v>
      </c>
      <c r="J289" s="728">
        <v>120</v>
      </c>
      <c r="K289" s="729">
        <v>7245.17</v>
      </c>
    </row>
    <row r="290" spans="1:11" ht="14.4" customHeight="1" x14ac:dyDescent="0.3">
      <c r="A290" s="724" t="s">
        <v>540</v>
      </c>
      <c r="B290" s="725" t="s">
        <v>1114</v>
      </c>
      <c r="C290" s="726" t="s">
        <v>559</v>
      </c>
      <c r="D290" s="727" t="s">
        <v>560</v>
      </c>
      <c r="E290" s="726" t="s">
        <v>2123</v>
      </c>
      <c r="F290" s="727" t="s">
        <v>2124</v>
      </c>
      <c r="G290" s="726" t="s">
        <v>2111</v>
      </c>
      <c r="H290" s="726" t="s">
        <v>2112</v>
      </c>
      <c r="I290" s="728">
        <v>35.299999999999997</v>
      </c>
      <c r="J290" s="728">
        <v>36</v>
      </c>
      <c r="K290" s="729">
        <v>1270.98</v>
      </c>
    </row>
    <row r="291" spans="1:11" ht="14.4" customHeight="1" x14ac:dyDescent="0.3">
      <c r="A291" s="724" t="s">
        <v>540</v>
      </c>
      <c r="B291" s="725" t="s">
        <v>1114</v>
      </c>
      <c r="C291" s="726" t="s">
        <v>559</v>
      </c>
      <c r="D291" s="727" t="s">
        <v>560</v>
      </c>
      <c r="E291" s="726" t="s">
        <v>2125</v>
      </c>
      <c r="F291" s="727" t="s">
        <v>2126</v>
      </c>
      <c r="G291" s="726" t="s">
        <v>1957</v>
      </c>
      <c r="H291" s="726" t="s">
        <v>1958</v>
      </c>
      <c r="I291" s="728">
        <v>0.43000000000000005</v>
      </c>
      <c r="J291" s="728">
        <v>2600</v>
      </c>
      <c r="K291" s="729">
        <v>936</v>
      </c>
    </row>
    <row r="292" spans="1:11" ht="14.4" customHeight="1" x14ac:dyDescent="0.3">
      <c r="A292" s="724" t="s">
        <v>540</v>
      </c>
      <c r="B292" s="725" t="s">
        <v>1114</v>
      </c>
      <c r="C292" s="726" t="s">
        <v>559</v>
      </c>
      <c r="D292" s="727" t="s">
        <v>560</v>
      </c>
      <c r="E292" s="726" t="s">
        <v>2127</v>
      </c>
      <c r="F292" s="727" t="s">
        <v>2128</v>
      </c>
      <c r="G292" s="726" t="s">
        <v>1723</v>
      </c>
      <c r="H292" s="726" t="s">
        <v>1724</v>
      </c>
      <c r="I292" s="728">
        <v>0.69</v>
      </c>
      <c r="J292" s="728">
        <v>4000</v>
      </c>
      <c r="K292" s="729">
        <v>2760</v>
      </c>
    </row>
    <row r="293" spans="1:11" ht="14.4" customHeight="1" x14ac:dyDescent="0.3">
      <c r="A293" s="724" t="s">
        <v>540</v>
      </c>
      <c r="B293" s="725" t="s">
        <v>1114</v>
      </c>
      <c r="C293" s="726" t="s">
        <v>559</v>
      </c>
      <c r="D293" s="727" t="s">
        <v>560</v>
      </c>
      <c r="E293" s="726" t="s">
        <v>2127</v>
      </c>
      <c r="F293" s="727" t="s">
        <v>2128</v>
      </c>
      <c r="G293" s="726" t="s">
        <v>1883</v>
      </c>
      <c r="H293" s="726" t="s">
        <v>1884</v>
      </c>
      <c r="I293" s="728">
        <v>0.69</v>
      </c>
      <c r="J293" s="728">
        <v>2000</v>
      </c>
      <c r="K293" s="729">
        <v>1380</v>
      </c>
    </row>
    <row r="294" spans="1:11" ht="14.4" customHeight="1" x14ac:dyDescent="0.3">
      <c r="A294" s="724" t="s">
        <v>540</v>
      </c>
      <c r="B294" s="725" t="s">
        <v>1114</v>
      </c>
      <c r="C294" s="726" t="s">
        <v>559</v>
      </c>
      <c r="D294" s="727" t="s">
        <v>560</v>
      </c>
      <c r="E294" s="726" t="s">
        <v>2127</v>
      </c>
      <c r="F294" s="727" t="s">
        <v>2128</v>
      </c>
      <c r="G294" s="726" t="s">
        <v>2113</v>
      </c>
      <c r="H294" s="726" t="s">
        <v>2114</v>
      </c>
      <c r="I294" s="728">
        <v>0.82</v>
      </c>
      <c r="J294" s="728">
        <v>6000</v>
      </c>
      <c r="K294" s="729">
        <v>4936.7</v>
      </c>
    </row>
    <row r="295" spans="1:11" ht="14.4" customHeight="1" thickBot="1" x14ac:dyDescent="0.35">
      <c r="A295" s="730" t="s">
        <v>540</v>
      </c>
      <c r="B295" s="731" t="s">
        <v>1114</v>
      </c>
      <c r="C295" s="732" t="s">
        <v>559</v>
      </c>
      <c r="D295" s="733" t="s">
        <v>560</v>
      </c>
      <c r="E295" s="732" t="s">
        <v>2127</v>
      </c>
      <c r="F295" s="733" t="s">
        <v>2128</v>
      </c>
      <c r="G295" s="732" t="s">
        <v>2115</v>
      </c>
      <c r="H295" s="732" t="s">
        <v>2116</v>
      </c>
      <c r="I295" s="734">
        <v>0.82</v>
      </c>
      <c r="J295" s="734">
        <v>2000</v>
      </c>
      <c r="K295" s="735">
        <v>1645.6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598" t="s">
        <v>130</v>
      </c>
      <c r="B1" s="598"/>
      <c r="C1" s="521"/>
      <c r="D1" s="521"/>
      <c r="E1" s="521"/>
      <c r="F1" s="521"/>
      <c r="G1" s="521"/>
      <c r="H1" s="521"/>
      <c r="I1" s="521"/>
      <c r="J1" s="521"/>
      <c r="K1" s="521"/>
      <c r="L1" s="480"/>
    </row>
    <row r="2" spans="1:12" ht="15" thickBot="1" x14ac:dyDescent="0.35">
      <c r="A2" s="374" t="s">
        <v>320</v>
      </c>
      <c r="B2" s="375"/>
      <c r="C2" s="375"/>
      <c r="D2" s="375"/>
      <c r="E2" s="375"/>
      <c r="F2" s="375"/>
      <c r="G2" s="375"/>
      <c r="H2" s="375"/>
      <c r="I2" s="375"/>
      <c r="J2" s="375"/>
      <c r="L2" s="480"/>
    </row>
    <row r="3" spans="1:12" x14ac:dyDescent="0.3">
      <c r="A3" s="391" t="s">
        <v>242</v>
      </c>
      <c r="B3" s="596" t="s">
        <v>225</v>
      </c>
      <c r="C3" s="376">
        <v>30</v>
      </c>
      <c r="D3" s="394">
        <v>102</v>
      </c>
      <c r="E3" s="394">
        <v>103</v>
      </c>
      <c r="F3" s="478">
        <v>302</v>
      </c>
      <c r="G3" s="394">
        <v>303</v>
      </c>
      <c r="H3" s="394">
        <v>304</v>
      </c>
      <c r="I3" s="394">
        <v>416</v>
      </c>
      <c r="J3" s="376">
        <v>636</v>
      </c>
      <c r="K3" s="376">
        <v>642</v>
      </c>
      <c r="L3" s="480"/>
    </row>
    <row r="4" spans="1:12" ht="24.6" outlineLevel="1" thickBot="1" x14ac:dyDescent="0.35">
      <c r="A4" s="392">
        <v>2017</v>
      </c>
      <c r="B4" s="597"/>
      <c r="C4" s="377" t="s">
        <v>244</v>
      </c>
      <c r="D4" s="395" t="s">
        <v>226</v>
      </c>
      <c r="E4" s="395" t="s">
        <v>269</v>
      </c>
      <c r="F4" s="479" t="s">
        <v>270</v>
      </c>
      <c r="G4" s="395" t="s">
        <v>271</v>
      </c>
      <c r="H4" s="395" t="s">
        <v>272</v>
      </c>
      <c r="I4" s="395" t="s">
        <v>249</v>
      </c>
      <c r="J4" s="377" t="s">
        <v>250</v>
      </c>
      <c r="K4" s="377" t="s">
        <v>251</v>
      </c>
      <c r="L4" s="480"/>
    </row>
    <row r="5" spans="1:12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80"/>
    </row>
    <row r="6" spans="1:12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35</v>
      </c>
      <c r="C6" s="409">
        <f xml:space="preserve">
TRUNC(IF($A$4&lt;=12,SUMIFS('ON Data'!I:I,'ON Data'!$D:$D,$A$4,'ON Data'!$E:$E,1),SUMIFS('ON Data'!I:I,'ON Data'!$E:$E,1)/'ON Data'!$D$3),1)</f>
        <v>1</v>
      </c>
      <c r="D6" s="409">
        <f xml:space="preserve">
TRUNC(IF($A$4&lt;=12,SUMIFS('ON Data'!M:M,'ON Data'!$D:$D,$A$4,'ON Data'!$E:$E,1),SUMIFS('ON Data'!M:M,'ON Data'!$E:$E,1)/'ON Data'!$D$3),1)</f>
        <v>2.8</v>
      </c>
      <c r="E6" s="409">
        <f xml:space="preserve">
TRUNC(IF($A$4&lt;=12,SUMIFS('ON Data'!N:N,'ON Data'!$D:$D,$A$4,'ON Data'!$E:$E,1),SUMIFS('ON Data'!N:N,'ON Data'!$E:$E,1)/'ON Data'!$D$3),1)</f>
        <v>5.9</v>
      </c>
      <c r="F6" s="409">
        <f xml:space="preserve">
TRUNC(IF($A$4&lt;=12,SUMIFS('ON Data'!P:P,'ON Data'!$D:$D,$A$4,'ON Data'!$E:$E,1),SUMIFS('ON Data'!P:P,'ON Data'!$E:$E,1)/'ON Data'!$D$3),1)</f>
        <v>1</v>
      </c>
      <c r="G6" s="409">
        <f xml:space="preserve">
TRUNC(IF($A$4&lt;=12,SUMIFS('ON Data'!Q:Q,'ON Data'!$D:$D,$A$4,'ON Data'!$E:$E,1),SUMIFS('ON Data'!Q:Q,'ON Data'!$E:$E,1)/'ON Data'!$D$3),1)</f>
        <v>8.6999999999999993</v>
      </c>
      <c r="H6" s="409">
        <f xml:space="preserve">
TRUNC(IF($A$4&lt;=12,SUMIFS('ON Data'!R:R,'ON Data'!$D:$D,$A$4,'ON Data'!$E:$E,1),SUMIFS('ON Data'!R:R,'ON Data'!$E:$E,1)/'ON Data'!$D$3),1)</f>
        <v>11</v>
      </c>
      <c r="I6" s="409">
        <f xml:space="preserve">
TRUNC(IF($A$4&lt;=12,SUMIFS('ON Data'!Z:Z,'ON Data'!$D:$D,$A$4,'ON Data'!$E:$E,1),SUMIFS('ON Data'!Z:Z,'ON Data'!$E:$E,1)/'ON Data'!$D$3),1)</f>
        <v>0.5</v>
      </c>
      <c r="J6" s="409">
        <f xml:space="preserve">
TRUNC(IF($A$4&lt;=12,SUMIFS('ON Data'!AQ:AQ,'ON Data'!$D:$D,$A$4,'ON Data'!$E:$E,1),SUMIFS('ON Data'!AQ:AQ,'ON Data'!$E:$E,1)/'ON Data'!$D$3),1)</f>
        <v>1</v>
      </c>
      <c r="K6" s="409">
        <f xml:space="preserve">
TRUNC(IF($A$4&lt;=12,SUMIFS('ON Data'!AT:AT,'ON Data'!$D:$D,$A$4,'ON Data'!$E:$E,1),SUMIFS('ON Data'!AT:AT,'ON Data'!$E:$E,1)/'ON Data'!$D$3),1)</f>
        <v>3</v>
      </c>
      <c r="L6" s="480"/>
    </row>
    <row r="7" spans="1:12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80"/>
    </row>
    <row r="8" spans="1:12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80"/>
    </row>
    <row r="9" spans="1:12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80"/>
    </row>
    <row r="10" spans="1:12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480"/>
    </row>
    <row r="11" spans="1:12" x14ac:dyDescent="0.3">
      <c r="A11" s="382" t="s">
        <v>229</v>
      </c>
      <c r="B11" s="398">
        <f xml:space="preserve">
IF($A$4&lt;=12,SUMIFS('ON Data'!F:F,'ON Data'!$D:$D,$A$4,'ON Data'!$E:$E,2),SUMIFS('ON Data'!F:F,'ON Data'!$E:$E,2))</f>
        <v>16206.849999999999</v>
      </c>
      <c r="C11" s="399"/>
      <c r="D11" s="399">
        <f xml:space="preserve">
IF($A$4&lt;=12,SUMIFS('ON Data'!M:M,'ON Data'!$D:$D,$A$4,'ON Data'!$E:$E,2),SUMIFS('ON Data'!M:M,'ON Data'!$E:$E,2))</f>
        <v>1378.4</v>
      </c>
      <c r="E11" s="399">
        <f xml:space="preserve">
IF($A$4&lt;=12,SUMIFS('ON Data'!N:N,'ON Data'!$D:$D,$A$4,'ON Data'!$E:$E,2),SUMIFS('ON Data'!N:N,'ON Data'!$E:$E,2))</f>
        <v>2765.2000000000003</v>
      </c>
      <c r="F11" s="399">
        <f xml:space="preserve">
IF($A$4&lt;=12,SUMIFS('ON Data'!P:P,'ON Data'!$D:$D,$A$4,'ON Data'!$E:$E,2),SUMIFS('ON Data'!P:P,'ON Data'!$E:$E,2))</f>
        <v>504</v>
      </c>
      <c r="G11" s="399">
        <f xml:space="preserve">
IF($A$4&lt;=12,SUMIFS('ON Data'!Q:Q,'ON Data'!$D:$D,$A$4,'ON Data'!$E:$E,2),SUMIFS('ON Data'!Q:Q,'ON Data'!$E:$E,2))</f>
        <v>4158</v>
      </c>
      <c r="H11" s="399">
        <f xml:space="preserve">
IF($A$4&lt;=12,SUMIFS('ON Data'!R:R,'ON Data'!$D:$D,$A$4,'ON Data'!$E:$E,2),SUMIFS('ON Data'!R:R,'ON Data'!$E:$E,2))</f>
        <v>5357.5</v>
      </c>
      <c r="I11" s="399">
        <f xml:space="preserve">
IF($A$4&lt;=12,SUMIFS('ON Data'!Z:Z,'ON Data'!$D:$D,$A$4,'ON Data'!$E:$E,2),SUMIFS('ON Data'!Z:Z,'ON Data'!$E:$E,2))</f>
        <v>260</v>
      </c>
      <c r="J11" s="399">
        <f xml:space="preserve">
IF($A$4&lt;=12,SUMIFS('ON Data'!AQ:AQ,'ON Data'!$D:$D,$A$4,'ON Data'!$E:$E,2),SUMIFS('ON Data'!AQ:AQ,'ON Data'!$E:$E,2))</f>
        <v>0</v>
      </c>
      <c r="K11" s="399">
        <f xml:space="preserve">
IF($A$4&lt;=12,SUMIFS('ON Data'!AT:AT,'ON Data'!$D:$D,$A$4,'ON Data'!$E:$E,2),SUMIFS('ON Data'!AT:AT,'ON Data'!$E:$E,2))</f>
        <v>1271.75</v>
      </c>
      <c r="L11" s="480"/>
    </row>
    <row r="12" spans="1:12" x14ac:dyDescent="0.3">
      <c r="A12" s="382" t="s">
        <v>230</v>
      </c>
      <c r="B12" s="398">
        <f xml:space="preserve">
IF($A$4&lt;=12,SUMIFS('ON Data'!F:F,'ON Data'!$D:$D,$A$4,'ON Data'!$E:$E,3),SUMIFS('ON Data'!F:F,'ON Data'!$E:$E,3))</f>
        <v>711.3</v>
      </c>
      <c r="C12" s="399"/>
      <c r="D12" s="399">
        <f xml:space="preserve">
IF($A$4&lt;=12,SUMIFS('ON Data'!M:M,'ON Data'!$D:$D,$A$4,'ON Data'!$E:$E,3),SUMIFS('ON Data'!M:M,'ON Data'!$E:$E,3))</f>
        <v>261.5</v>
      </c>
      <c r="E12" s="399">
        <f xml:space="preserve">
IF($A$4&lt;=12,SUMIFS('ON Data'!N:N,'ON Data'!$D:$D,$A$4,'ON Data'!$E:$E,3),SUMIFS('ON Data'!N:N,'ON Data'!$E:$E,3))</f>
        <v>420.3</v>
      </c>
      <c r="F12" s="399">
        <f xml:space="preserve">
IF($A$4&lt;=12,SUMIFS('ON Data'!P:P,'ON Data'!$D:$D,$A$4,'ON Data'!$E:$E,3),SUMIFS('ON Data'!P:P,'ON Data'!$E:$E,3))</f>
        <v>0</v>
      </c>
      <c r="G12" s="399">
        <f xml:space="preserve">
IF($A$4&lt;=12,SUMIFS('ON Data'!Q:Q,'ON Data'!$D:$D,$A$4,'ON Data'!$E:$E,3),SUMIFS('ON Data'!Q:Q,'ON Data'!$E:$E,3))</f>
        <v>9.5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Data'!Z:Z,'ON Data'!$D:$D,$A$4,'ON Data'!$E:$E,3),SUMIFS('ON Data'!Z:Z,'ON Data'!$E:$E,3))</f>
        <v>20</v>
      </c>
      <c r="J12" s="399">
        <f xml:space="preserve">
IF($A$4&lt;=12,SUMIFS('ON Data'!AQ:AQ,'ON Data'!$D:$D,$A$4,'ON Data'!$E:$E,3),SUMIFS('ON Data'!AQ:AQ,'ON Data'!$E:$E,3))</f>
        <v>0</v>
      </c>
      <c r="K12" s="399">
        <f xml:space="preserve">
IF($A$4&lt;=12,SUMIFS('ON Data'!AT:AT,'ON Data'!$D:$D,$A$4,'ON Data'!$E:$E,3),SUMIFS('ON Data'!AT:AT,'ON Data'!$E:$E,3))</f>
        <v>0</v>
      </c>
      <c r="L12" s="480"/>
    </row>
    <row r="13" spans="1:12" x14ac:dyDescent="0.3">
      <c r="A13" s="382" t="s">
        <v>237</v>
      </c>
      <c r="B13" s="398">
        <f xml:space="preserve">
IF($A$4&lt;=12,SUMIFS('ON Data'!F:F,'ON Data'!$D:$D,$A$4,'ON Data'!$E:$E,4),SUMIFS('ON Data'!F:F,'ON Data'!$E:$E,4))</f>
        <v>452</v>
      </c>
      <c r="C13" s="399"/>
      <c r="D13" s="399">
        <f xml:space="preserve">
IF($A$4&lt;=12,SUMIFS('ON Data'!M:M,'ON Data'!$D:$D,$A$4,'ON Data'!$E:$E,4),SUMIFS('ON Data'!M:M,'ON Data'!$E:$E,4))</f>
        <v>102</v>
      </c>
      <c r="E13" s="399">
        <f xml:space="preserve">
IF($A$4&lt;=12,SUMIFS('ON Data'!N:N,'ON Data'!$D:$D,$A$4,'ON Data'!$E:$E,4),SUMIFS('ON Data'!N:N,'ON Data'!$E:$E,4))</f>
        <v>314</v>
      </c>
      <c r="F13" s="399">
        <f xml:space="preserve">
IF($A$4&lt;=12,SUMIFS('ON Data'!P:P,'ON Data'!$D:$D,$A$4,'ON Data'!$E:$E,4),SUMIFS('ON Data'!P:P,'ON Data'!$E:$E,4))</f>
        <v>0</v>
      </c>
      <c r="G13" s="399">
        <f xml:space="preserve">
IF($A$4&lt;=12,SUMIFS('ON Data'!Q:Q,'ON Data'!$D:$D,$A$4,'ON Data'!$E:$E,4),SUMIFS('ON Data'!Q:Q,'ON Data'!$E:$E,4))</f>
        <v>0</v>
      </c>
      <c r="H13" s="399">
        <f xml:space="preserve">
IF($A$4&lt;=12,SUMIFS('ON Data'!R:R,'ON Data'!$D:$D,$A$4,'ON Data'!$E:$E,4),SUMIFS('ON Data'!R:R,'ON Data'!$E:$E,4))</f>
        <v>0</v>
      </c>
      <c r="I13" s="399">
        <f xml:space="preserve">
IF($A$4&lt;=12,SUMIFS('ON Data'!Z:Z,'ON Data'!$D:$D,$A$4,'ON Data'!$E:$E,4),SUMIFS('ON Data'!Z:Z,'ON Data'!$E:$E,4))</f>
        <v>0</v>
      </c>
      <c r="J13" s="399">
        <f xml:space="preserve">
IF($A$4&lt;=12,SUMIFS('ON Data'!AQ:AQ,'ON Data'!$D:$D,$A$4,'ON Data'!$E:$E,4),SUMIFS('ON Data'!AQ:AQ,'ON Data'!$E:$E,4))</f>
        <v>0</v>
      </c>
      <c r="K13" s="399">
        <f xml:space="preserve">
IF($A$4&lt;=12,SUMIFS('ON Data'!AT:AT,'ON Data'!$D:$D,$A$4,'ON Data'!$E:$E,4),SUMIFS('ON Data'!AT:AT,'ON Data'!$E:$E,4))</f>
        <v>36</v>
      </c>
      <c r="L13" s="480"/>
    </row>
    <row r="14" spans="1:12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4085</v>
      </c>
      <c r="C14" s="401"/>
      <c r="D14" s="401">
        <f xml:space="preserve">
IF($A$4&lt;=12,SUMIFS('ON Data'!M:M,'ON Data'!$D:$D,$A$4,'ON Data'!$E:$E,5),SUMIFS('ON Data'!M:M,'ON Data'!$E:$E,5))</f>
        <v>1299</v>
      </c>
      <c r="E14" s="401">
        <f xml:space="preserve">
IF($A$4&lt;=12,SUMIFS('ON Data'!N:N,'ON Data'!$D:$D,$A$4,'ON Data'!$E:$E,5),SUMIFS('ON Data'!N:N,'ON Data'!$E:$E,5))</f>
        <v>774</v>
      </c>
      <c r="F14" s="401">
        <f xml:space="preserve">
IF($A$4&lt;=12,SUMIFS('ON Data'!P:P,'ON Data'!$D:$D,$A$4,'ON Data'!$E:$E,5),SUMIFS('ON Data'!P:P,'ON Data'!$E:$E,5))</f>
        <v>0</v>
      </c>
      <c r="G14" s="401">
        <f xml:space="preserve">
IF($A$4&lt;=12,SUMIFS('ON Data'!Q:Q,'ON Data'!$D:$D,$A$4,'ON Data'!$E:$E,5),SUMIFS('ON Data'!Q:Q,'ON Data'!$E:$E,5))</f>
        <v>850</v>
      </c>
      <c r="H14" s="401">
        <f xml:space="preserve">
IF($A$4&lt;=12,SUMIFS('ON Data'!R:R,'ON Data'!$D:$D,$A$4,'ON Data'!$E:$E,5),SUMIFS('ON Data'!R:R,'ON Data'!$E:$E,5))</f>
        <v>1162</v>
      </c>
      <c r="I14" s="401">
        <f xml:space="preserve">
IF($A$4&lt;=12,SUMIFS('ON Data'!Z:Z,'ON Data'!$D:$D,$A$4,'ON Data'!$E:$E,5),SUMIFS('ON Data'!Z:Z,'ON Data'!$E:$E,5))</f>
        <v>0</v>
      </c>
      <c r="J14" s="401">
        <f xml:space="preserve">
IF($A$4&lt;=12,SUMIFS('ON Data'!AQ:AQ,'ON Data'!$D:$D,$A$4,'ON Data'!$E:$E,5),SUMIFS('ON Data'!AQ:AQ,'ON Data'!$E:$E,5))</f>
        <v>0</v>
      </c>
      <c r="K14" s="401">
        <f xml:space="preserve">
IF($A$4&lt;=12,SUMIFS('ON Data'!AT:AT,'ON Data'!$D:$D,$A$4,'ON Data'!$E:$E,5),SUMIFS('ON Data'!AT:AT,'ON Data'!$E:$E,5))</f>
        <v>0</v>
      </c>
      <c r="L14" s="480"/>
    </row>
    <row r="15" spans="1:12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80"/>
    </row>
    <row r="16" spans="1:12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/>
      <c r="D16" s="399">
        <f xml:space="preserve">
IF($A$4&lt;=12,SUMIFS('ON Data'!M:M,'ON Data'!$D:$D,$A$4,'ON Data'!$E:$E,7),SUMIFS('ON Data'!M:M,'ON Data'!$E:$E,7))</f>
        <v>0</v>
      </c>
      <c r="E16" s="399">
        <f xml:space="preserve">
IF($A$4&lt;=12,SUMIFS('ON Data'!N:N,'ON Data'!$D:$D,$A$4,'ON Data'!$E:$E,7),SUMIFS('ON Data'!N:N,'ON Data'!$E:$E,7))</f>
        <v>0</v>
      </c>
      <c r="F16" s="399">
        <f xml:space="preserve">
IF($A$4&lt;=12,SUMIFS('ON Data'!P:P,'ON Data'!$D:$D,$A$4,'ON Data'!$E:$E,7),SUMIFS('ON Data'!P:P,'ON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Data'!Z:Z,'ON Data'!$D:$D,$A$4,'ON Data'!$E:$E,7),SUMIFS('ON Data'!Z:Z,'ON Data'!$E:$E,7))</f>
        <v>0</v>
      </c>
      <c r="J16" s="399">
        <f xml:space="preserve">
IF($A$4&lt;=12,SUMIFS('ON Data'!AQ:AQ,'ON Data'!$D:$D,$A$4,'ON Data'!$E:$E,7),SUMIFS('ON Data'!AQ:AQ,'ON Data'!$E:$E,7))</f>
        <v>0</v>
      </c>
      <c r="K16" s="399">
        <f xml:space="preserve">
IF($A$4&lt;=12,SUMIFS('ON Data'!AT:AT,'ON Data'!$D:$D,$A$4,'ON Data'!$E:$E,7),SUMIFS('ON Data'!AT:AT,'ON Data'!$E:$E,7))</f>
        <v>0</v>
      </c>
      <c r="L16" s="480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/>
      <c r="D17" s="399">
        <f xml:space="preserve">
IF($A$4&lt;=12,SUMIFS('ON Data'!M:M,'ON Data'!$D:$D,$A$4,'ON Data'!$E:$E,8),SUMIFS('ON Data'!M:M,'ON Data'!$E:$E,8))</f>
        <v>0</v>
      </c>
      <c r="E17" s="399">
        <f xml:space="preserve">
IF($A$4&lt;=12,SUMIFS('ON Data'!N:N,'ON Data'!$D:$D,$A$4,'ON Data'!$E:$E,8),SUMIFS('ON Data'!N:N,'ON Data'!$E:$E,8))</f>
        <v>0</v>
      </c>
      <c r="F17" s="399">
        <f xml:space="preserve">
IF($A$4&lt;=12,SUMIFS('ON Data'!P:P,'ON Data'!$D:$D,$A$4,'ON Data'!$E:$E,8),SUMIFS('ON Data'!P:P,'ON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Data'!Z:Z,'ON Data'!$D:$D,$A$4,'ON Data'!$E:$E,8),SUMIFS('ON Data'!Z:Z,'ON Data'!$E:$E,8))</f>
        <v>0</v>
      </c>
      <c r="J17" s="399">
        <f xml:space="preserve">
IF($A$4&lt;=12,SUMIFS('ON Data'!AQ:AQ,'ON Data'!$D:$D,$A$4,'ON Data'!$E:$E,8),SUMIFS('ON Data'!AQ:AQ,'ON Data'!$E:$E,8))</f>
        <v>0</v>
      </c>
      <c r="K17" s="399">
        <f xml:space="preserve">
IF($A$4&lt;=12,SUMIFS('ON Data'!AT:AT,'ON Data'!$D:$D,$A$4,'ON Data'!$E:$E,8),SUMIFS('ON Data'!AT:AT,'ON Data'!$E:$E,8))</f>
        <v>0</v>
      </c>
      <c r="L17" s="480"/>
    </row>
    <row r="18" spans="1:46" x14ac:dyDescent="0.3">
      <c r="A18" s="384" t="s">
        <v>234</v>
      </c>
      <c r="B18" s="398">
        <f xml:space="preserve">
B19-B16-B17</f>
        <v>71817</v>
      </c>
      <c r="C18" s="399"/>
      <c r="D18" s="399">
        <f t="shared" ref="D18" si="0" xml:space="preserve">
D19-D16-D17</f>
        <v>11813</v>
      </c>
      <c r="E18" s="399">
        <f t="shared" ref="E18:I18" si="1" xml:space="preserve">
E19-E16-E17</f>
        <v>29892</v>
      </c>
      <c r="F18" s="399">
        <f t="shared" si="1"/>
        <v>0</v>
      </c>
      <c r="G18" s="399">
        <f t="shared" si="1"/>
        <v>4250</v>
      </c>
      <c r="H18" s="399">
        <f t="shared" si="1"/>
        <v>3972</v>
      </c>
      <c r="I18" s="399">
        <f t="shared" si="1"/>
        <v>0</v>
      </c>
      <c r="J18" s="399">
        <f t="shared" ref="J18:K18" si="2" xml:space="preserve">
J19-J16-J17</f>
        <v>0</v>
      </c>
      <c r="K18" s="399">
        <f t="shared" si="2"/>
        <v>21890</v>
      </c>
      <c r="L18" s="480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71817</v>
      </c>
      <c r="C19" s="405"/>
      <c r="D19" s="405">
        <f xml:space="preserve">
IF($A$4&lt;=12,SUMIFS('ON Data'!M:M,'ON Data'!$D:$D,$A$4,'ON Data'!$E:$E,9),SUMIFS('ON Data'!M:M,'ON Data'!$E:$E,9))</f>
        <v>11813</v>
      </c>
      <c r="E19" s="405">
        <f xml:space="preserve">
IF($A$4&lt;=12,SUMIFS('ON Data'!N:N,'ON Data'!$D:$D,$A$4,'ON Data'!$E:$E,9),SUMIFS('ON Data'!N:N,'ON Data'!$E:$E,9))</f>
        <v>29892</v>
      </c>
      <c r="F19" s="405">
        <f xml:space="preserve">
IF($A$4&lt;=12,SUMIFS('ON Data'!P:P,'ON Data'!$D:$D,$A$4,'ON Data'!$E:$E,9),SUMIFS('ON Data'!P:P,'ON Data'!$E:$E,9))</f>
        <v>0</v>
      </c>
      <c r="G19" s="405">
        <f xml:space="preserve">
IF($A$4&lt;=12,SUMIFS('ON Data'!Q:Q,'ON Data'!$D:$D,$A$4,'ON Data'!$E:$E,9),SUMIFS('ON Data'!Q:Q,'ON Data'!$E:$E,9))</f>
        <v>4250</v>
      </c>
      <c r="H19" s="405">
        <f xml:space="preserve">
IF($A$4&lt;=12,SUMIFS('ON Data'!R:R,'ON Data'!$D:$D,$A$4,'ON Data'!$E:$E,9),SUMIFS('ON Data'!R:R,'ON Data'!$E:$E,9))</f>
        <v>3972</v>
      </c>
      <c r="I19" s="405">
        <f xml:space="preserve">
IF($A$4&lt;=12,SUMIFS('ON Data'!Z:Z,'ON Data'!$D:$D,$A$4,'ON Data'!$E:$E,9),SUMIFS('ON Data'!Z:Z,'ON Data'!$E:$E,9))</f>
        <v>0</v>
      </c>
      <c r="J19" s="405">
        <f xml:space="preserve">
IF($A$4&lt;=12,SUMIFS('ON Data'!AQ:AQ,'ON Data'!$D:$D,$A$4,'ON Data'!$E:$E,9),SUMIFS('ON Data'!AQ:AQ,'ON Data'!$E:$E,9))</f>
        <v>0</v>
      </c>
      <c r="K19" s="405">
        <f xml:space="preserve">
IF($A$4&lt;=12,SUMIFS('ON Data'!AT:AT,'ON Data'!$D:$D,$A$4,'ON Data'!$E:$E,9),SUMIFS('ON Data'!AT:AT,'ON Data'!$E:$E,9))</f>
        <v>21890</v>
      </c>
      <c r="L19" s="480"/>
    </row>
    <row r="20" spans="1:46" ht="15" collapsed="1" thickBot="1" x14ac:dyDescent="0.35">
      <c r="A20" s="386" t="s">
        <v>94</v>
      </c>
      <c r="B20" s="517">
        <f xml:space="preserve">
IF($A$4&lt;=12,SUMIFS('ON Data'!F:F,'ON Data'!$D:$D,$A$4,'ON Data'!$E:$E,6),SUMIFS('ON Data'!F:F,'ON Data'!$E:$E,6))</f>
        <v>5652696</v>
      </c>
      <c r="C20" s="503"/>
      <c r="D20" s="503">
        <f xml:space="preserve">
IF($A$4&lt;=12,SUMIFS('ON Data'!M:M,'ON Data'!$D:$D,$A$4,'ON Data'!$E:$E,6),SUMIFS('ON Data'!M:M,'ON Data'!$E:$E,6))</f>
        <v>976009</v>
      </c>
      <c r="E20" s="503">
        <f xml:space="preserve">
IF($A$4&lt;=12,SUMIFS('ON Data'!N:N,'ON Data'!$D:$D,$A$4,'ON Data'!$E:$E,6),SUMIFS('ON Data'!N:N,'ON Data'!$E:$E,6))</f>
        <v>1835756</v>
      </c>
      <c r="F20" s="503">
        <f xml:space="preserve">
IF($A$4&lt;=12,SUMIFS('ON Data'!P:P,'ON Data'!$D:$D,$A$4,'ON Data'!$E:$E,6),SUMIFS('ON Data'!P:P,'ON Data'!$E:$E,6))</f>
        <v>66964</v>
      </c>
      <c r="G20" s="503">
        <f xml:space="preserve">
IF($A$4&lt;=12,SUMIFS('ON Data'!Q:Q,'ON Data'!$D:$D,$A$4,'ON Data'!$E:$E,6),SUMIFS('ON Data'!Q:Q,'ON Data'!$E:$E,6))</f>
        <v>1039559</v>
      </c>
      <c r="H20" s="503">
        <f xml:space="preserve">
IF($A$4&lt;=12,SUMIFS('ON Data'!R:R,'ON Data'!$D:$D,$A$4,'ON Data'!$E:$E,6),SUMIFS('ON Data'!R:R,'ON Data'!$E:$E,6))</f>
        <v>1420209</v>
      </c>
      <c r="I20" s="503">
        <f xml:space="preserve">
IF($A$4&lt;=12,SUMIFS('ON Data'!Z:Z,'ON Data'!$D:$D,$A$4,'ON Data'!$E:$E,6),SUMIFS('ON Data'!Z:Z,'ON Data'!$E:$E,6))</f>
        <v>50198</v>
      </c>
      <c r="J20" s="503">
        <f xml:space="preserve">
IF($A$4&lt;=12,SUMIFS('ON Data'!AQ:AQ,'ON Data'!$D:$D,$A$4,'ON Data'!$E:$E,6),SUMIFS('ON Data'!AQ:AQ,'ON Data'!$E:$E,6))</f>
        <v>0</v>
      </c>
      <c r="K20" s="503">
        <f xml:space="preserve">
IF($A$4&lt;=12,SUMIFS('ON Data'!AT:AT,'ON Data'!$D:$D,$A$4,'ON Data'!$E:$E,6),SUMIFS('ON Data'!AT:AT,'ON Data'!$E:$E,6))</f>
        <v>182706</v>
      </c>
      <c r="L20" s="480"/>
    </row>
    <row r="21" spans="1:46" ht="15" hidden="1" outlineLevel="1" thickBot="1" x14ac:dyDescent="0.35">
      <c r="A21" s="379" t="s">
        <v>131</v>
      </c>
      <c r="B21" s="518">
        <f xml:space="preserve">
IF($A$4&lt;=12,SUMIFS('ON Data'!F:F,'ON Data'!$D:$D,$A$4,'ON Data'!$E:$E,12),SUMIFS('ON Data'!F:F,'ON Data'!$E:$E,12))</f>
        <v>0</v>
      </c>
      <c r="C21" s="502"/>
      <c r="D21" s="502">
        <f xml:space="preserve">
IF($A$4&lt;=12,SUMIFS('ON Data'!M:M,'ON Data'!$D:$D,$A$4,'ON Data'!$E:$E,12),SUMIFS('ON Data'!M:M,'ON Data'!$E:$E,12))</f>
        <v>0</v>
      </c>
      <c r="E21" s="502">
        <f xml:space="preserve">
IF($A$4&lt;=12,SUMIFS('ON Data'!N:N,'ON Data'!$D:$D,$A$4,'ON Data'!$E:$E,12),SUMIFS('ON Data'!N:N,'ON Data'!$E:$E,12))</f>
        <v>0</v>
      </c>
      <c r="F21" s="502">
        <f xml:space="preserve">
IF($A$4&lt;=12,SUMIFS('ON Data'!P:P,'ON Data'!$D:$D,$A$4,'ON Data'!$E:$E,12),SUMIFS('ON Data'!P:P,'ON Data'!$E:$E,12))</f>
        <v>0</v>
      </c>
      <c r="G21" s="502">
        <f xml:space="preserve">
IF($A$4&lt;=12,SUMIFS('ON Data'!Q:Q,'ON Data'!$D:$D,$A$4,'ON Data'!$E:$E,12),SUMIFS('ON Data'!Q:Q,'ON Data'!$E:$E,12))</f>
        <v>0</v>
      </c>
      <c r="H21" s="502">
        <f xml:space="preserve">
IF($A$4&lt;=12,SUMIFS('ON Data'!R:R,'ON Data'!$D:$D,$A$4,'ON Data'!$E:$E,12),SUMIFS('ON Data'!R:R,'ON Data'!$E:$E,12))</f>
        <v>0</v>
      </c>
      <c r="I21" s="502">
        <f xml:space="preserve">
IF($A$4&lt;=12,SUMIFS('ON Data'!Z:Z,'ON Data'!$D:$D,$A$4,'ON Data'!$E:$E,12),SUMIFS('ON Data'!Z:Z,'ON Data'!$E:$E,12))</f>
        <v>0</v>
      </c>
      <c r="J21" s="502">
        <f xml:space="preserve">
IF($A$4&lt;=12,SUMIFS('ON Data'!AQ:AQ,'ON Data'!$D:$D,$A$4,'ON Data'!$E:$E,12),SUMIFS('ON Data'!AQ:AQ,'ON Data'!$E:$E,12))</f>
        <v>0</v>
      </c>
      <c r="K21" s="502"/>
      <c r="L21" s="480"/>
    </row>
    <row r="22" spans="1:46" ht="15" hidden="1" outlineLevel="1" thickBot="1" x14ac:dyDescent="0.35">
      <c r="A22" s="379" t="s">
        <v>96</v>
      </c>
      <c r="B22" s="519" t="str">
        <f xml:space="preserve">
IF(OR(B21="",B21=0),"",B20/B21)</f>
        <v/>
      </c>
      <c r="C22" s="447"/>
      <c r="D22" s="447" t="str">
        <f t="shared" ref="D22" si="3" xml:space="preserve">
IF(OR(D21="",D21=0),"",D20/D21)</f>
        <v/>
      </c>
      <c r="E22" s="447" t="str">
        <f t="shared" ref="E22:J22" si="4" xml:space="preserve">
IF(OR(E21="",E21=0),"",E20/E21)</f>
        <v/>
      </c>
      <c r="F22" s="447" t="str">
        <f t="shared" si="4"/>
        <v/>
      </c>
      <c r="G22" s="447" t="str">
        <f t="shared" si="4"/>
        <v/>
      </c>
      <c r="H22" s="447" t="str">
        <f t="shared" si="4"/>
        <v/>
      </c>
      <c r="I22" s="447" t="str">
        <f t="shared" si="4"/>
        <v/>
      </c>
      <c r="J22" s="447" t="str">
        <f t="shared" si="4"/>
        <v/>
      </c>
      <c r="K22" s="447"/>
      <c r="L22" s="480"/>
    </row>
    <row r="23" spans="1:46" ht="15" hidden="1" outlineLevel="1" thickBot="1" x14ac:dyDescent="0.35">
      <c r="A23" s="387" t="s">
        <v>69</v>
      </c>
      <c r="B23" s="520">
        <f xml:space="preserve">
IF(B21="","",B20-B21)</f>
        <v>5652696</v>
      </c>
      <c r="C23" s="401"/>
      <c r="D23" s="401">
        <f t="shared" ref="D23" si="5" xml:space="preserve">
IF(D21="","",D20-D21)</f>
        <v>976009</v>
      </c>
      <c r="E23" s="401">
        <f t="shared" ref="E23:J23" si="6" xml:space="preserve">
IF(E21="","",E20-E21)</f>
        <v>1835756</v>
      </c>
      <c r="F23" s="401">
        <f t="shared" si="6"/>
        <v>66964</v>
      </c>
      <c r="G23" s="401">
        <f t="shared" si="6"/>
        <v>1039559</v>
      </c>
      <c r="H23" s="401">
        <f t="shared" si="6"/>
        <v>1420209</v>
      </c>
      <c r="I23" s="401">
        <f t="shared" si="6"/>
        <v>50198</v>
      </c>
      <c r="J23" s="401">
        <f t="shared" si="6"/>
        <v>0</v>
      </c>
      <c r="K23" s="401"/>
      <c r="L23" s="480"/>
    </row>
    <row r="24" spans="1:46" x14ac:dyDescent="0.3">
      <c r="A24" s="381" t="s">
        <v>236</v>
      </c>
      <c r="B24" s="416" t="s">
        <v>3</v>
      </c>
      <c r="C24" s="514" t="s">
        <v>315</v>
      </c>
      <c r="D24" s="515" t="s">
        <v>316</v>
      </c>
      <c r="E24" s="515" t="s">
        <v>319</v>
      </c>
      <c r="F24" s="516" t="s">
        <v>247</v>
      </c>
      <c r="AT24" s="480"/>
    </row>
    <row r="25" spans="1:46" x14ac:dyDescent="0.3">
      <c r="A25" s="382" t="s">
        <v>94</v>
      </c>
      <c r="B25" s="398">
        <f xml:space="preserve">
SUM(C25:F25)</f>
        <v>7606</v>
      </c>
      <c r="C25" s="505">
        <f xml:space="preserve">
IF($A$4&lt;=12,SUMIFS('ON Data'!$G:$G,'ON Data'!$D:$D,$A$4,'ON Data'!$E:$E,10),SUMIFS('ON Data'!$G:$G,'ON Data'!$E:$E,10))</f>
        <v>0</v>
      </c>
      <c r="D25" s="506">
        <f xml:space="preserve">
IF($A$4&lt;=12,SUMIFS('ON Data'!$J:$J,'ON Data'!$D:$D,$A$4,'ON Data'!$E:$E,10),SUMIFS('ON Data'!$J:$J,'ON Data'!$E:$E,10))</f>
        <v>0</v>
      </c>
      <c r="E25" s="506">
        <f xml:space="preserve">
IF($A$4&lt;=12,SUMIFS('ON Data'!$H:$H,'ON Data'!$D:$D,$A$4,'ON Data'!$E:$E,10),SUMIFS('ON Data'!$H:$H,'ON Data'!$E:$E,10))</f>
        <v>7606</v>
      </c>
      <c r="F25" s="507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13092.967143478978</v>
      </c>
      <c r="C26" s="505">
        <f xml:space="preserve">
IF($A$4&lt;=12,SUMIFS('ON Data'!$G:$G,'ON Data'!$D:$D,$A$4,'ON Data'!$E:$E,11),SUMIFS('ON Data'!$G:$G,'ON Data'!$E:$E,11))</f>
        <v>6342.9671434789771</v>
      </c>
      <c r="D26" s="506">
        <f xml:space="preserve">
IF($A$4&lt;=12,SUMIFS('ON Data'!$J:$J,'ON Data'!$D:$D,$A$4,'ON Data'!$E:$E,11),SUMIFS('ON Data'!$J:$J,'ON Data'!$E:$E,11))</f>
        <v>0</v>
      </c>
      <c r="E26" s="506">
        <f xml:space="preserve">
IF($A$4&lt;=12,SUMIFS('ON Data'!$H:$H,'ON Data'!$D:$D,$A$4,'ON Data'!$E:$E,11),SUMIFS('ON Data'!$H:$H,'ON Data'!$E:$E,11))</f>
        <v>6750</v>
      </c>
      <c r="F26" s="507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0.58092256068848447</v>
      </c>
      <c r="C27" s="508">
        <f xml:space="preserve">
IF(C26=0,0,C25/C26)</f>
        <v>0</v>
      </c>
      <c r="D27" s="509">
        <f t="shared" ref="D27:E27" si="7" xml:space="preserve">
IF(D26=0,0,D25/D26)</f>
        <v>0</v>
      </c>
      <c r="E27" s="509">
        <f t="shared" si="7"/>
        <v>1.1268148148148147</v>
      </c>
      <c r="F27" s="510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5486.9671434789771</v>
      </c>
      <c r="C28" s="511">
        <f xml:space="preserve">
C26-C25</f>
        <v>6342.9671434789771</v>
      </c>
      <c r="D28" s="512">
        <f t="shared" ref="D28:E28" si="8" xml:space="preserve">
D26-D25</f>
        <v>0</v>
      </c>
      <c r="E28" s="512">
        <f t="shared" si="8"/>
        <v>-856</v>
      </c>
      <c r="F28" s="513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</row>
    <row r="29" spans="1:46" x14ac:dyDescent="0.3">
      <c r="A29" s="389"/>
      <c r="B29" s="389"/>
      <c r="C29" s="390"/>
      <c r="D29" s="389"/>
      <c r="E29" s="389"/>
      <c r="F29" s="389"/>
      <c r="G29" s="504"/>
      <c r="H29" s="504"/>
      <c r="I29" s="504"/>
      <c r="J29" s="504"/>
      <c r="K29" s="504"/>
      <c r="L29" s="504"/>
      <c r="M29" s="504"/>
      <c r="N29" s="504"/>
      <c r="O29" s="5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  <c r="AH29" s="504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311</v>
      </c>
    </row>
    <row r="34" spans="1:1" x14ac:dyDescent="0.3">
      <c r="A34" s="415" t="s">
        <v>312</v>
      </c>
    </row>
    <row r="35" spans="1:1" x14ac:dyDescent="0.3">
      <c r="A35" s="415" t="s">
        <v>313</v>
      </c>
    </row>
    <row r="36" spans="1:1" x14ac:dyDescent="0.3">
      <c r="A36" s="415" t="s">
        <v>314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K22">
    <cfRule type="cellIs" dxfId="28" priority="15" operator="greaterThan">
      <formula>1</formula>
    </cfRule>
  </conditionalFormatting>
  <conditionalFormatting sqref="B23:K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6" t="s">
        <v>151</v>
      </c>
      <c r="B1" s="526"/>
      <c r="C1" s="527"/>
      <c r="D1" s="527"/>
      <c r="E1" s="527"/>
    </row>
    <row r="2" spans="1:5" ht="14.4" customHeight="1" thickBot="1" x14ac:dyDescent="0.35">
      <c r="A2" s="374" t="s">
        <v>320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10366.16074218414</v>
      </c>
      <c r="D4" s="280">
        <f ca="1">IF(ISERROR(VLOOKUP("Náklady celkem",INDIRECT("HI!$A:$G"),5,0)),0,VLOOKUP("Náklady celkem",INDIRECT("HI!$A:$G"),5,0))</f>
        <v>11673.462490000005</v>
      </c>
      <c r="E4" s="281">
        <f ca="1">IF(C4=0,0,D4/C4)</f>
        <v>1.126112432590006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521.00000000000023</v>
      </c>
      <c r="D7" s="288">
        <f>IF(ISERROR(HI!E5),"",HI!E5)</f>
        <v>232.05286000000001</v>
      </c>
      <c r="E7" s="285">
        <f t="shared" ref="E7:E15" si="0">IF(C7=0,0,D7/C7)</f>
        <v>0.44539896353166969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0.9713046757944882</v>
      </c>
      <c r="E8" s="285">
        <f t="shared" si="0"/>
        <v>1.0792274175494314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264</v>
      </c>
      <c r="C9" s="441">
        <v>0.3</v>
      </c>
      <c r="D9" s="441">
        <f>IF('LŽ Statim'!G3="",0,'LŽ Statim'!G3)</f>
        <v>0.14985590778097982</v>
      </c>
      <c r="E9" s="285">
        <f>IF(C9=0,0,D9/C9)</f>
        <v>0.49951969260326606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0.4094817338141713</v>
      </c>
      <c r="E11" s="285">
        <f t="shared" si="0"/>
        <v>0.68246955635695217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0.94757185492081708</v>
      </c>
      <c r="E12" s="285">
        <f t="shared" si="0"/>
        <v>1.1844648186510214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792.43638695759353</v>
      </c>
      <c r="D15" s="288">
        <f>IF(ISERROR(HI!E6),"",HI!E6)</f>
        <v>909.45964000000004</v>
      </c>
      <c r="E15" s="285">
        <f t="shared" si="0"/>
        <v>1.1476752644987627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6983</v>
      </c>
      <c r="D16" s="284">
        <f ca="1">IF(ISERROR(VLOOKUP("Osobní náklady (Kč) *",INDIRECT("HI!$A:$G"),5,0)),0,VLOOKUP("Osobní náklady (Kč) *",INDIRECT("HI!$A:$G"),5,0))</f>
        <v>7654.125490000004</v>
      </c>
      <c r="E16" s="285">
        <f ca="1">IF(C16=0,0,D16/C16)</f>
        <v>1.0961084762995852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15867.429430000002</v>
      </c>
      <c r="D18" s="303">
        <f ca="1">IF(ISERROR(VLOOKUP("Výnosy celkem",INDIRECT("HI!$A:$G"),5,0)),0,VLOOKUP("Výnosy celkem",INDIRECT("HI!$A:$G"),5,0))</f>
        <v>15373.946739999998</v>
      </c>
      <c r="E18" s="304">
        <f t="shared" ref="E18:E31" ca="1" si="1">IF(C18=0,0,D18/C18)</f>
        <v>0.96889964488721825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5764.059430000003</v>
      </c>
      <c r="D19" s="284">
        <f ca="1">IF(ISERROR(VLOOKUP("Ambulance *",INDIRECT("HI!$A:$G"),5,0)),0,VLOOKUP("Ambulance *",INDIRECT("HI!$A:$G"),5,0))</f>
        <v>5987.0967399999972</v>
      </c>
      <c r="E19" s="285">
        <f t="shared" ca="1" si="1"/>
        <v>1.038694484799924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1.038694484799924</v>
      </c>
      <c r="E20" s="285">
        <f t="shared" si="1"/>
        <v>1.038694484799924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1.038694484799924</v>
      </c>
      <c r="E21" s="285">
        <f t="shared" si="1"/>
        <v>1.038694484799924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0.89776236957953814</v>
      </c>
      <c r="E23" s="285">
        <f t="shared" si="1"/>
        <v>1.0561910230347509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10103.369999999999</v>
      </c>
      <c r="D24" s="284">
        <f ca="1">IF(ISERROR(VLOOKUP("Hospitalizace *",INDIRECT("HI!$A:$G"),5,0)),0,VLOOKUP("Hospitalizace *",INDIRECT("HI!$A:$G"),5,0))</f>
        <v>9386.85</v>
      </c>
      <c r="E24" s="285">
        <f ca="1">IF(C24=0,0,D24/C24)</f>
        <v>0.92908108878522722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0.92908108878522722</v>
      </c>
      <c r="E25" s="285">
        <f t="shared" si="1"/>
        <v>0.92908108878522722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0.92908108878522722</v>
      </c>
      <c r="E26" s="285">
        <f t="shared" si="1"/>
        <v>0.92908108878522722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0.92796610169491522</v>
      </c>
      <c r="E29" s="285">
        <f t="shared" si="1"/>
        <v>0.9768064228367529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0.82959268495428096</v>
      </c>
      <c r="E30" s="285">
        <f t="shared" si="1"/>
        <v>0.82959268495428096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0.80816217757045439</v>
      </c>
      <c r="D31" s="289">
        <f>IF(ISERROR(VLOOKUP("Celkem:",'ZV Vyžád.'!$A:$M,7,0)),"",VLOOKUP("Celkem:",'ZV Vyžád.'!$A:$M,7,0))</f>
        <v>0.95951516567427075</v>
      </c>
      <c r="E31" s="285">
        <f t="shared" si="1"/>
        <v>1.1872804646201369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9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2136</v>
      </c>
    </row>
    <row r="2" spans="1:49" x14ac:dyDescent="0.3">
      <c r="A2" s="374" t="s">
        <v>320</v>
      </c>
    </row>
    <row r="3" spans="1:49" x14ac:dyDescent="0.3">
      <c r="A3" s="370" t="s">
        <v>212</v>
      </c>
      <c r="B3" s="393">
        <v>2017</v>
      </c>
      <c r="D3" s="371">
        <f>MAX(D5:D1048576)</f>
        <v>3</v>
      </c>
      <c r="F3" s="371">
        <f>SUMIF($E5:$E1048576,"&lt;10",F5:F1048576)</f>
        <v>5746073.2999999998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81810</v>
      </c>
      <c r="J3" s="371">
        <f t="shared" si="0"/>
        <v>0</v>
      </c>
      <c r="K3" s="371">
        <f t="shared" si="0"/>
        <v>0</v>
      </c>
      <c r="L3" s="371">
        <f t="shared" si="0"/>
        <v>0</v>
      </c>
      <c r="M3" s="371">
        <f t="shared" si="0"/>
        <v>990871.45</v>
      </c>
      <c r="N3" s="371">
        <f t="shared" si="0"/>
        <v>1869939.35</v>
      </c>
      <c r="O3" s="371">
        <f t="shared" si="0"/>
        <v>0</v>
      </c>
      <c r="P3" s="371">
        <f t="shared" si="0"/>
        <v>67471</v>
      </c>
      <c r="Q3" s="371">
        <f t="shared" si="0"/>
        <v>1048852.75</v>
      </c>
      <c r="R3" s="371">
        <f t="shared" si="0"/>
        <v>1430733.5</v>
      </c>
      <c r="S3" s="371">
        <f t="shared" si="0"/>
        <v>0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50479.5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3</v>
      </c>
      <c r="AR3" s="371">
        <f t="shared" si="0"/>
        <v>0</v>
      </c>
      <c r="AS3" s="371">
        <f t="shared" si="0"/>
        <v>0</v>
      </c>
      <c r="AT3" s="371">
        <f t="shared" si="0"/>
        <v>205912.75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25</v>
      </c>
      <c r="D5" s="370">
        <v>1</v>
      </c>
      <c r="E5" s="370">
        <v>1</v>
      </c>
      <c r="F5" s="370">
        <v>35.049999999999997</v>
      </c>
      <c r="G5" s="370">
        <v>0</v>
      </c>
      <c r="H5" s="370">
        <v>0</v>
      </c>
      <c r="I5" s="370">
        <v>1</v>
      </c>
      <c r="J5" s="370">
        <v>0</v>
      </c>
      <c r="K5" s="370">
        <v>0</v>
      </c>
      <c r="L5" s="370">
        <v>0</v>
      </c>
      <c r="M5" s="370">
        <v>2.85</v>
      </c>
      <c r="N5" s="370">
        <v>5.9500000000000011</v>
      </c>
      <c r="O5" s="370">
        <v>0</v>
      </c>
      <c r="P5" s="370">
        <v>1</v>
      </c>
      <c r="Q5" s="370">
        <v>8.75</v>
      </c>
      <c r="R5" s="370">
        <v>11</v>
      </c>
      <c r="S5" s="370">
        <v>0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0.5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1</v>
      </c>
      <c r="AR5" s="370">
        <v>0</v>
      </c>
      <c r="AS5" s="370">
        <v>0</v>
      </c>
      <c r="AT5" s="370">
        <v>3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25</v>
      </c>
      <c r="D6" s="370">
        <v>1</v>
      </c>
      <c r="E6" s="370">
        <v>2</v>
      </c>
      <c r="F6" s="370">
        <v>5497.4</v>
      </c>
      <c r="G6" s="370">
        <v>0</v>
      </c>
      <c r="H6" s="370">
        <v>0</v>
      </c>
      <c r="I6" s="370">
        <v>176</v>
      </c>
      <c r="J6" s="370">
        <v>0</v>
      </c>
      <c r="K6" s="370">
        <v>0</v>
      </c>
      <c r="L6" s="370">
        <v>0</v>
      </c>
      <c r="M6" s="370">
        <v>427.2</v>
      </c>
      <c r="N6" s="370">
        <v>875.2</v>
      </c>
      <c r="O6" s="370">
        <v>0</v>
      </c>
      <c r="P6" s="370">
        <v>168</v>
      </c>
      <c r="Q6" s="370">
        <v>1370</v>
      </c>
      <c r="R6" s="370">
        <v>1876</v>
      </c>
      <c r="S6" s="370">
        <v>0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88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517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25</v>
      </c>
      <c r="D7" s="370">
        <v>1</v>
      </c>
      <c r="E7" s="370">
        <v>3</v>
      </c>
      <c r="F7" s="370">
        <v>253.8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116.5</v>
      </c>
      <c r="N7" s="370">
        <v>131.30000000000001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6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25</v>
      </c>
      <c r="D8" s="370">
        <v>1</v>
      </c>
      <c r="E8" s="370">
        <v>4</v>
      </c>
      <c r="F8" s="370">
        <v>157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0</v>
      </c>
      <c r="M8" s="370">
        <v>34</v>
      </c>
      <c r="N8" s="370">
        <v>105</v>
      </c>
      <c r="O8" s="370">
        <v>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18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25</v>
      </c>
      <c r="D9" s="370">
        <v>1</v>
      </c>
      <c r="E9" s="370">
        <v>5</v>
      </c>
      <c r="F9" s="370">
        <v>1419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463</v>
      </c>
      <c r="N9" s="370">
        <v>256</v>
      </c>
      <c r="O9" s="370">
        <v>0</v>
      </c>
      <c r="P9" s="370">
        <v>0</v>
      </c>
      <c r="Q9" s="370">
        <v>288</v>
      </c>
      <c r="R9" s="370">
        <v>412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25</v>
      </c>
      <c r="D10" s="370">
        <v>1</v>
      </c>
      <c r="E10" s="370">
        <v>6</v>
      </c>
      <c r="F10" s="370">
        <v>1908811</v>
      </c>
      <c r="G10" s="370">
        <v>0</v>
      </c>
      <c r="H10" s="370">
        <v>0</v>
      </c>
      <c r="I10" s="370">
        <v>27080</v>
      </c>
      <c r="J10" s="370">
        <v>0</v>
      </c>
      <c r="K10" s="370">
        <v>0</v>
      </c>
      <c r="L10" s="370">
        <v>0</v>
      </c>
      <c r="M10" s="370">
        <v>347560</v>
      </c>
      <c r="N10" s="370">
        <v>600275</v>
      </c>
      <c r="O10" s="370">
        <v>0</v>
      </c>
      <c r="P10" s="370">
        <v>22373</v>
      </c>
      <c r="Q10" s="370">
        <v>346915</v>
      </c>
      <c r="R10" s="370">
        <v>479534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16600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68474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25</v>
      </c>
      <c r="D11" s="370">
        <v>1</v>
      </c>
      <c r="E11" s="370">
        <v>9</v>
      </c>
      <c r="F11" s="370">
        <v>7820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7820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25</v>
      </c>
      <c r="D12" s="370">
        <v>1</v>
      </c>
      <c r="E12" s="370">
        <v>10</v>
      </c>
      <c r="F12" s="370">
        <v>7606</v>
      </c>
      <c r="G12" s="370">
        <v>0</v>
      </c>
      <c r="H12" s="370">
        <v>7606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25</v>
      </c>
      <c r="D13" s="370">
        <v>1</v>
      </c>
      <c r="E13" s="370">
        <v>11</v>
      </c>
      <c r="F13" s="370">
        <v>4364.322381159659</v>
      </c>
      <c r="G13" s="370">
        <v>2114.322381159659</v>
      </c>
      <c r="H13" s="370">
        <v>2250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25</v>
      </c>
      <c r="D14" s="370">
        <v>2</v>
      </c>
      <c r="E14" s="370">
        <v>1</v>
      </c>
      <c r="F14" s="370">
        <v>35.049999999999997</v>
      </c>
      <c r="G14" s="370">
        <v>0</v>
      </c>
      <c r="H14" s="370">
        <v>0</v>
      </c>
      <c r="I14" s="370">
        <v>1</v>
      </c>
      <c r="J14" s="370">
        <v>0</v>
      </c>
      <c r="K14" s="370">
        <v>0</v>
      </c>
      <c r="L14" s="370">
        <v>0</v>
      </c>
      <c r="M14" s="370">
        <v>2.85</v>
      </c>
      <c r="N14" s="370">
        <v>5.9500000000000011</v>
      </c>
      <c r="O14" s="370">
        <v>0</v>
      </c>
      <c r="P14" s="370">
        <v>1</v>
      </c>
      <c r="Q14" s="370">
        <v>8.75</v>
      </c>
      <c r="R14" s="370">
        <v>11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0.5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1</v>
      </c>
      <c r="AR14" s="370">
        <v>0</v>
      </c>
      <c r="AS14" s="370">
        <v>0</v>
      </c>
      <c r="AT14" s="370">
        <v>3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25</v>
      </c>
      <c r="D15" s="370">
        <v>2</v>
      </c>
      <c r="E15" s="370">
        <v>2</v>
      </c>
      <c r="F15" s="370">
        <v>4964.8999999999996</v>
      </c>
      <c r="G15" s="370">
        <v>0</v>
      </c>
      <c r="H15" s="370">
        <v>0</v>
      </c>
      <c r="I15" s="370">
        <v>160</v>
      </c>
      <c r="J15" s="370">
        <v>0</v>
      </c>
      <c r="K15" s="370">
        <v>0</v>
      </c>
      <c r="L15" s="370">
        <v>0</v>
      </c>
      <c r="M15" s="370">
        <v>440</v>
      </c>
      <c r="N15" s="370">
        <v>904.40000000000009</v>
      </c>
      <c r="O15" s="370">
        <v>0</v>
      </c>
      <c r="P15" s="370">
        <v>152</v>
      </c>
      <c r="Q15" s="370">
        <v>1291.5</v>
      </c>
      <c r="R15" s="370">
        <v>1637.5</v>
      </c>
      <c r="S15" s="370">
        <v>0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80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299.5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25</v>
      </c>
      <c r="D16" s="370">
        <v>2</v>
      </c>
      <c r="E16" s="370">
        <v>3</v>
      </c>
      <c r="F16" s="370">
        <v>214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66.2</v>
      </c>
      <c r="N16" s="370">
        <v>132.30000000000001</v>
      </c>
      <c r="O16" s="370">
        <v>0</v>
      </c>
      <c r="P16" s="370">
        <v>0</v>
      </c>
      <c r="Q16" s="370">
        <v>9.5</v>
      </c>
      <c r="R16" s="370">
        <v>0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6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25</v>
      </c>
      <c r="D17" s="370">
        <v>2</v>
      </c>
      <c r="E17" s="370">
        <v>4</v>
      </c>
      <c r="F17" s="370">
        <v>153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0</v>
      </c>
      <c r="M17" s="370">
        <v>34</v>
      </c>
      <c r="N17" s="370">
        <v>107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12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25</v>
      </c>
      <c r="D18" s="370">
        <v>2</v>
      </c>
      <c r="E18" s="370">
        <v>5</v>
      </c>
      <c r="F18" s="370">
        <v>1286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405</v>
      </c>
      <c r="N18" s="370">
        <v>255</v>
      </c>
      <c r="O18" s="370">
        <v>0</v>
      </c>
      <c r="P18" s="370">
        <v>0</v>
      </c>
      <c r="Q18" s="370">
        <v>260</v>
      </c>
      <c r="R18" s="370">
        <v>366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25</v>
      </c>
      <c r="D19" s="370">
        <v>2</v>
      </c>
      <c r="E19" s="370">
        <v>6</v>
      </c>
      <c r="F19" s="370">
        <v>1852622</v>
      </c>
      <c r="G19" s="370">
        <v>0</v>
      </c>
      <c r="H19" s="370">
        <v>0</v>
      </c>
      <c r="I19" s="370">
        <v>27080</v>
      </c>
      <c r="J19" s="370">
        <v>0</v>
      </c>
      <c r="K19" s="370">
        <v>0</v>
      </c>
      <c r="L19" s="370">
        <v>0</v>
      </c>
      <c r="M19" s="370">
        <v>308730</v>
      </c>
      <c r="N19" s="370">
        <v>616878</v>
      </c>
      <c r="O19" s="370">
        <v>0</v>
      </c>
      <c r="P19" s="370">
        <v>22271</v>
      </c>
      <c r="Q19" s="370">
        <v>342790</v>
      </c>
      <c r="R19" s="370">
        <v>464261</v>
      </c>
      <c r="S19" s="370">
        <v>0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16706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53906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25</v>
      </c>
      <c r="D20" s="370">
        <v>2</v>
      </c>
      <c r="E20" s="370">
        <v>9</v>
      </c>
      <c r="F20" s="370">
        <v>29519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6750</v>
      </c>
      <c r="N20" s="370">
        <v>14949</v>
      </c>
      <c r="O20" s="370">
        <v>0</v>
      </c>
      <c r="P20" s="370">
        <v>0</v>
      </c>
      <c r="Q20" s="370">
        <v>1000</v>
      </c>
      <c r="R20" s="370">
        <v>800</v>
      </c>
      <c r="S20" s="370">
        <v>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6020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25</v>
      </c>
      <c r="D21" s="370">
        <v>2</v>
      </c>
      <c r="E21" s="370">
        <v>11</v>
      </c>
      <c r="F21" s="370">
        <v>4364.322381159659</v>
      </c>
      <c r="G21" s="370">
        <v>2114.322381159659</v>
      </c>
      <c r="H21" s="370">
        <v>2250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25</v>
      </c>
      <c r="D22" s="370">
        <v>3</v>
      </c>
      <c r="E22" s="370">
        <v>1</v>
      </c>
      <c r="F22" s="370">
        <v>35.049999999999997</v>
      </c>
      <c r="G22" s="370">
        <v>0</v>
      </c>
      <c r="H22" s="370">
        <v>0</v>
      </c>
      <c r="I22" s="370">
        <v>1</v>
      </c>
      <c r="J22" s="370">
        <v>0</v>
      </c>
      <c r="K22" s="370">
        <v>0</v>
      </c>
      <c r="L22" s="370">
        <v>0</v>
      </c>
      <c r="M22" s="370">
        <v>2.85</v>
      </c>
      <c r="N22" s="370">
        <v>5.9500000000000011</v>
      </c>
      <c r="O22" s="370">
        <v>0</v>
      </c>
      <c r="P22" s="370">
        <v>1</v>
      </c>
      <c r="Q22" s="370">
        <v>8.75</v>
      </c>
      <c r="R22" s="370">
        <v>11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0.5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1</v>
      </c>
      <c r="AR22" s="370">
        <v>0</v>
      </c>
      <c r="AS22" s="370">
        <v>0</v>
      </c>
      <c r="AT22" s="370">
        <v>3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25</v>
      </c>
      <c r="D23" s="370">
        <v>3</v>
      </c>
      <c r="E23" s="370">
        <v>2</v>
      </c>
      <c r="F23" s="370">
        <v>5744.55</v>
      </c>
      <c r="G23" s="370">
        <v>0</v>
      </c>
      <c r="H23" s="370">
        <v>0</v>
      </c>
      <c r="I23" s="370">
        <v>176</v>
      </c>
      <c r="J23" s="370">
        <v>0</v>
      </c>
      <c r="K23" s="370">
        <v>0</v>
      </c>
      <c r="L23" s="370">
        <v>0</v>
      </c>
      <c r="M23" s="370">
        <v>511.2</v>
      </c>
      <c r="N23" s="370">
        <v>985.60000000000014</v>
      </c>
      <c r="O23" s="370">
        <v>0</v>
      </c>
      <c r="P23" s="370">
        <v>184</v>
      </c>
      <c r="Q23" s="370">
        <v>1496.5</v>
      </c>
      <c r="R23" s="370">
        <v>1844</v>
      </c>
      <c r="S23" s="370">
        <v>0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92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455.25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25</v>
      </c>
      <c r="D24" s="370">
        <v>3</v>
      </c>
      <c r="E24" s="370">
        <v>3</v>
      </c>
      <c r="F24" s="370">
        <v>243.5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370">
        <v>0</v>
      </c>
      <c r="M24" s="370">
        <v>78.8</v>
      </c>
      <c r="N24" s="370">
        <v>156.69999999999999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8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25</v>
      </c>
      <c r="D25" s="370">
        <v>3</v>
      </c>
      <c r="E25" s="370">
        <v>4</v>
      </c>
      <c r="F25" s="370">
        <v>142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0</v>
      </c>
      <c r="M25" s="370">
        <v>34</v>
      </c>
      <c r="N25" s="370">
        <v>102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6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25</v>
      </c>
      <c r="D26" s="370">
        <v>3</v>
      </c>
      <c r="E26" s="370">
        <v>5</v>
      </c>
      <c r="F26" s="370">
        <v>1380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0</v>
      </c>
      <c r="M26" s="370">
        <v>431</v>
      </c>
      <c r="N26" s="370">
        <v>263</v>
      </c>
      <c r="O26" s="370">
        <v>0</v>
      </c>
      <c r="P26" s="370">
        <v>0</v>
      </c>
      <c r="Q26" s="370">
        <v>302</v>
      </c>
      <c r="R26" s="370">
        <v>384</v>
      </c>
      <c r="S26" s="370">
        <v>0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25</v>
      </c>
      <c r="D27" s="370">
        <v>3</v>
      </c>
      <c r="E27" s="370">
        <v>6</v>
      </c>
      <c r="F27" s="370">
        <v>1891263</v>
      </c>
      <c r="G27" s="370">
        <v>0</v>
      </c>
      <c r="H27" s="370">
        <v>0</v>
      </c>
      <c r="I27" s="370">
        <v>27135</v>
      </c>
      <c r="J27" s="370">
        <v>0</v>
      </c>
      <c r="K27" s="370">
        <v>0</v>
      </c>
      <c r="L27" s="370">
        <v>0</v>
      </c>
      <c r="M27" s="370">
        <v>319719</v>
      </c>
      <c r="N27" s="370">
        <v>618603</v>
      </c>
      <c r="O27" s="370">
        <v>0</v>
      </c>
      <c r="P27" s="370">
        <v>22320</v>
      </c>
      <c r="Q27" s="370">
        <v>349854</v>
      </c>
      <c r="R27" s="370">
        <v>476414</v>
      </c>
      <c r="S27" s="370">
        <v>0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16892</v>
      </c>
      <c r="AA27" s="370">
        <v>0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60326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25</v>
      </c>
      <c r="D28" s="370">
        <v>3</v>
      </c>
      <c r="E28" s="370">
        <v>9</v>
      </c>
      <c r="F28" s="370">
        <v>34478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0">
        <v>0</v>
      </c>
      <c r="M28" s="370">
        <v>5063</v>
      </c>
      <c r="N28" s="370">
        <v>14943</v>
      </c>
      <c r="O28" s="370">
        <v>0</v>
      </c>
      <c r="P28" s="370">
        <v>0</v>
      </c>
      <c r="Q28" s="370">
        <v>3250</v>
      </c>
      <c r="R28" s="370">
        <v>3172</v>
      </c>
      <c r="S28" s="370">
        <v>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8050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25</v>
      </c>
      <c r="D29" s="370">
        <v>3</v>
      </c>
      <c r="E29" s="370">
        <v>11</v>
      </c>
      <c r="F29" s="370">
        <v>4364.322381159659</v>
      </c>
      <c r="G29" s="370">
        <v>2114.322381159659</v>
      </c>
      <c r="H29" s="370">
        <v>2250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1" t="s">
        <v>2142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</row>
    <row r="2" spans="1:28" ht="14.4" customHeight="1" thickBot="1" x14ac:dyDescent="0.35">
      <c r="A2" s="374" t="s">
        <v>320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5037704.549999997</v>
      </c>
      <c r="C3" s="344">
        <f t="shared" ref="C3:Z3" si="0">SUBTOTAL(9,C6:C1048576)</f>
        <v>14</v>
      </c>
      <c r="D3" s="344"/>
      <c r="E3" s="344">
        <f>SUBTOTAL(9,E6:E1048576)/4</f>
        <v>5764059.4300000034</v>
      </c>
      <c r="F3" s="344"/>
      <c r="G3" s="344">
        <f t="shared" si="0"/>
        <v>14</v>
      </c>
      <c r="H3" s="344">
        <f>SUBTOTAL(9,H6:H1048576)/4</f>
        <v>5987096.7399999974</v>
      </c>
      <c r="I3" s="347">
        <f>IF(B3&lt;&gt;0,H3/B3,"")</f>
        <v>1.1884572984733695</v>
      </c>
      <c r="J3" s="345">
        <f>IF(E3&lt;&gt;0,H3/E3,"")</f>
        <v>1.038694484799924</v>
      </c>
      <c r="K3" s="346">
        <f t="shared" si="0"/>
        <v>86342.94</v>
      </c>
      <c r="L3" s="346"/>
      <c r="M3" s="344">
        <f t="shared" si="0"/>
        <v>1.7187536877345255</v>
      </c>
      <c r="N3" s="344">
        <f t="shared" si="0"/>
        <v>138030.96</v>
      </c>
      <c r="O3" s="344"/>
      <c r="P3" s="344">
        <f t="shared" si="0"/>
        <v>3</v>
      </c>
      <c r="Q3" s="344">
        <f t="shared" si="0"/>
        <v>163768.04</v>
      </c>
      <c r="R3" s="347">
        <f>IF(K3&lt;&gt;0,Q3/K3,"")</f>
        <v>1.8967160488164985</v>
      </c>
      <c r="S3" s="347">
        <f>IF(N3&lt;&gt;0,Q3/N3,"")</f>
        <v>1.186458748095355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2" t="s">
        <v>268</v>
      </c>
      <c r="B4" s="603" t="s">
        <v>123</v>
      </c>
      <c r="C4" s="604"/>
      <c r="D4" s="605"/>
      <c r="E4" s="604"/>
      <c r="F4" s="605"/>
      <c r="G4" s="604"/>
      <c r="H4" s="604"/>
      <c r="I4" s="605"/>
      <c r="J4" s="606"/>
      <c r="K4" s="603" t="s">
        <v>124</v>
      </c>
      <c r="L4" s="605"/>
      <c r="M4" s="604"/>
      <c r="N4" s="604"/>
      <c r="O4" s="605"/>
      <c r="P4" s="604"/>
      <c r="Q4" s="604"/>
      <c r="R4" s="605"/>
      <c r="S4" s="606"/>
      <c r="T4" s="603" t="s">
        <v>125</v>
      </c>
      <c r="U4" s="605"/>
      <c r="V4" s="604"/>
      <c r="W4" s="604"/>
      <c r="X4" s="605"/>
      <c r="Y4" s="604"/>
      <c r="Z4" s="604"/>
      <c r="AA4" s="605"/>
      <c r="AB4" s="606"/>
    </row>
    <row r="5" spans="1:28" ht="14.4" customHeight="1" thickBot="1" x14ac:dyDescent="0.35">
      <c r="A5" s="819"/>
      <c r="B5" s="820">
        <v>2015</v>
      </c>
      <c r="C5" s="821"/>
      <c r="D5" s="821"/>
      <c r="E5" s="821">
        <v>2016</v>
      </c>
      <c r="F5" s="821"/>
      <c r="G5" s="821"/>
      <c r="H5" s="821">
        <v>2017</v>
      </c>
      <c r="I5" s="822" t="s">
        <v>298</v>
      </c>
      <c r="J5" s="823" t="s">
        <v>2</v>
      </c>
      <c r="K5" s="820">
        <v>2015</v>
      </c>
      <c r="L5" s="821"/>
      <c r="M5" s="821"/>
      <c r="N5" s="821">
        <v>2016</v>
      </c>
      <c r="O5" s="821"/>
      <c r="P5" s="821"/>
      <c r="Q5" s="821">
        <v>2017</v>
      </c>
      <c r="R5" s="822" t="s">
        <v>298</v>
      </c>
      <c r="S5" s="823" t="s">
        <v>2</v>
      </c>
      <c r="T5" s="820">
        <v>2015</v>
      </c>
      <c r="U5" s="821"/>
      <c r="V5" s="821"/>
      <c r="W5" s="821">
        <v>2016</v>
      </c>
      <c r="X5" s="821"/>
      <c r="Y5" s="821"/>
      <c r="Z5" s="821">
        <v>2017</v>
      </c>
      <c r="AA5" s="822" t="s">
        <v>298</v>
      </c>
      <c r="AB5" s="823" t="s">
        <v>2</v>
      </c>
    </row>
    <row r="6" spans="1:28" ht="14.4" customHeight="1" x14ac:dyDescent="0.3">
      <c r="A6" s="824" t="s">
        <v>2137</v>
      </c>
      <c r="B6" s="825">
        <v>5037704.5499999989</v>
      </c>
      <c r="C6" s="826">
        <v>1</v>
      </c>
      <c r="D6" s="826">
        <v>0.87398553244965371</v>
      </c>
      <c r="E6" s="825">
        <v>5764059.4300000016</v>
      </c>
      <c r="F6" s="826">
        <v>1.1441836996971175</v>
      </c>
      <c r="G6" s="826">
        <v>1</v>
      </c>
      <c r="H6" s="825">
        <v>5987096.7399999946</v>
      </c>
      <c r="I6" s="826">
        <v>1.1884572984733683</v>
      </c>
      <c r="J6" s="826">
        <v>1.038694484799924</v>
      </c>
      <c r="K6" s="825">
        <v>43171.47</v>
      </c>
      <c r="L6" s="826">
        <v>1</v>
      </c>
      <c r="M6" s="826">
        <v>0.62553314126048254</v>
      </c>
      <c r="N6" s="825">
        <v>69015.48</v>
      </c>
      <c r="O6" s="826">
        <v>1.5986363216262962</v>
      </c>
      <c r="P6" s="826">
        <v>1</v>
      </c>
      <c r="Q6" s="825">
        <v>81884.02</v>
      </c>
      <c r="R6" s="826">
        <v>1.8967160488164985</v>
      </c>
      <c r="S6" s="826">
        <v>1.186458748095355</v>
      </c>
      <c r="T6" s="825"/>
      <c r="U6" s="826"/>
      <c r="V6" s="826"/>
      <c r="W6" s="825"/>
      <c r="X6" s="826"/>
      <c r="Y6" s="826"/>
      <c r="Z6" s="825"/>
      <c r="AA6" s="826"/>
      <c r="AB6" s="827"/>
    </row>
    <row r="7" spans="1:28" ht="14.4" customHeight="1" x14ac:dyDescent="0.3">
      <c r="A7" s="834" t="s">
        <v>2138</v>
      </c>
      <c r="B7" s="828"/>
      <c r="C7" s="829"/>
      <c r="D7" s="829"/>
      <c r="E7" s="828"/>
      <c r="F7" s="829"/>
      <c r="G7" s="829"/>
      <c r="H7" s="828">
        <v>344.44</v>
      </c>
      <c r="I7" s="829"/>
      <c r="J7" s="829"/>
      <c r="K7" s="828"/>
      <c r="L7" s="829"/>
      <c r="M7" s="829"/>
      <c r="N7" s="828"/>
      <c r="O7" s="829"/>
      <c r="P7" s="829"/>
      <c r="Q7" s="828"/>
      <c r="R7" s="829"/>
      <c r="S7" s="829"/>
      <c r="T7" s="828"/>
      <c r="U7" s="829"/>
      <c r="V7" s="829"/>
      <c r="W7" s="828"/>
      <c r="X7" s="829"/>
      <c r="Y7" s="829"/>
      <c r="Z7" s="828"/>
      <c r="AA7" s="829"/>
      <c r="AB7" s="830"/>
    </row>
    <row r="8" spans="1:28" ht="14.4" customHeight="1" x14ac:dyDescent="0.3">
      <c r="A8" s="834" t="s">
        <v>2139</v>
      </c>
      <c r="B8" s="828">
        <v>3658536.7999999989</v>
      </c>
      <c r="C8" s="829">
        <v>1</v>
      </c>
      <c r="D8" s="829">
        <v>0.91351386887499597</v>
      </c>
      <c r="E8" s="828">
        <v>4004905.5900000008</v>
      </c>
      <c r="F8" s="829">
        <v>1.0946741303791183</v>
      </c>
      <c r="G8" s="829">
        <v>1</v>
      </c>
      <c r="H8" s="828">
        <v>4293587.8299999945</v>
      </c>
      <c r="I8" s="829">
        <v>1.17358060468327</v>
      </c>
      <c r="J8" s="829">
        <v>1.0720821586208711</v>
      </c>
      <c r="K8" s="828">
        <v>43075</v>
      </c>
      <c r="L8" s="829">
        <v>1</v>
      </c>
      <c r="M8" s="829">
        <v>0.62600822566815384</v>
      </c>
      <c r="N8" s="828">
        <v>68809</v>
      </c>
      <c r="O8" s="829">
        <v>1.5974230992455021</v>
      </c>
      <c r="P8" s="829">
        <v>1</v>
      </c>
      <c r="Q8" s="828">
        <v>81671</v>
      </c>
      <c r="R8" s="829">
        <v>1.8960185722576901</v>
      </c>
      <c r="S8" s="829">
        <v>1.1869232222529029</v>
      </c>
      <c r="T8" s="828"/>
      <c r="U8" s="829"/>
      <c r="V8" s="829"/>
      <c r="W8" s="828"/>
      <c r="X8" s="829"/>
      <c r="Y8" s="829"/>
      <c r="Z8" s="828"/>
      <c r="AA8" s="829"/>
      <c r="AB8" s="830"/>
    </row>
    <row r="9" spans="1:28" ht="14.4" customHeight="1" x14ac:dyDescent="0.3">
      <c r="A9" s="834" t="s">
        <v>2140</v>
      </c>
      <c r="B9" s="828">
        <v>1321525.7499999995</v>
      </c>
      <c r="C9" s="829">
        <v>1</v>
      </c>
      <c r="D9" s="829">
        <v>0.78497254672154293</v>
      </c>
      <c r="E9" s="828">
        <v>1683531.1700000009</v>
      </c>
      <c r="F9" s="829">
        <v>1.2739299026144602</v>
      </c>
      <c r="G9" s="829">
        <v>1</v>
      </c>
      <c r="H9" s="828">
        <v>1601987.7999999998</v>
      </c>
      <c r="I9" s="829">
        <v>1.2122259441407028</v>
      </c>
      <c r="J9" s="829">
        <v>0.95156408657405434</v>
      </c>
      <c r="K9" s="828"/>
      <c r="L9" s="829"/>
      <c r="M9" s="829"/>
      <c r="N9" s="828"/>
      <c r="O9" s="829"/>
      <c r="P9" s="829"/>
      <c r="Q9" s="828"/>
      <c r="R9" s="829"/>
      <c r="S9" s="829"/>
      <c r="T9" s="828"/>
      <c r="U9" s="829"/>
      <c r="V9" s="829"/>
      <c r="W9" s="828"/>
      <c r="X9" s="829"/>
      <c r="Y9" s="829"/>
      <c r="Z9" s="828"/>
      <c r="AA9" s="829"/>
      <c r="AB9" s="830"/>
    </row>
    <row r="10" spans="1:28" ht="14.4" customHeight="1" thickBot="1" x14ac:dyDescent="0.35">
      <c r="A10" s="835" t="s">
        <v>2141</v>
      </c>
      <c r="B10" s="831">
        <v>57642</v>
      </c>
      <c r="C10" s="832">
        <v>1</v>
      </c>
      <c r="D10" s="832">
        <v>0.76223174875999489</v>
      </c>
      <c r="E10" s="831">
        <v>75622.67</v>
      </c>
      <c r="F10" s="832">
        <v>1.3119369556920302</v>
      </c>
      <c r="G10" s="832">
        <v>1</v>
      </c>
      <c r="H10" s="831">
        <v>91176.67</v>
      </c>
      <c r="I10" s="832">
        <v>1.5817749210645016</v>
      </c>
      <c r="J10" s="832">
        <v>1.2056790642276978</v>
      </c>
      <c r="K10" s="831">
        <v>96.47</v>
      </c>
      <c r="L10" s="832">
        <v>1</v>
      </c>
      <c r="M10" s="832">
        <v>0.4672123208058892</v>
      </c>
      <c r="N10" s="831">
        <v>206.48</v>
      </c>
      <c r="O10" s="832">
        <v>2.1403545143567948</v>
      </c>
      <c r="P10" s="832">
        <v>1</v>
      </c>
      <c r="Q10" s="831">
        <v>213.01999999999998</v>
      </c>
      <c r="R10" s="832">
        <v>2.2081476106561624</v>
      </c>
      <c r="S10" s="832">
        <v>1.0316737698566447</v>
      </c>
      <c r="T10" s="831"/>
      <c r="U10" s="832"/>
      <c r="V10" s="832"/>
      <c r="W10" s="831"/>
      <c r="X10" s="832"/>
      <c r="Y10" s="832"/>
      <c r="Z10" s="831"/>
      <c r="AA10" s="832"/>
      <c r="AB10" s="833"/>
    </row>
    <row r="11" spans="1:28" ht="14.4" customHeight="1" thickBot="1" x14ac:dyDescent="0.35"/>
    <row r="12" spans="1:28" ht="14.4" customHeight="1" x14ac:dyDescent="0.3">
      <c r="A12" s="824" t="s">
        <v>550</v>
      </c>
      <c r="B12" s="825">
        <v>3133848.2199999993</v>
      </c>
      <c r="C12" s="826">
        <v>1</v>
      </c>
      <c r="D12" s="826">
        <v>0.89856097693849368</v>
      </c>
      <c r="E12" s="825">
        <v>3487630.0000000005</v>
      </c>
      <c r="F12" s="826">
        <v>1.1128905279273549</v>
      </c>
      <c r="G12" s="826">
        <v>1</v>
      </c>
      <c r="H12" s="825">
        <v>3625251.8399999989</v>
      </c>
      <c r="I12" s="826">
        <v>1.1568051754593272</v>
      </c>
      <c r="J12" s="827">
        <v>1.0394599885882385</v>
      </c>
    </row>
    <row r="13" spans="1:28" ht="14.4" customHeight="1" x14ac:dyDescent="0.3">
      <c r="A13" s="834" t="s">
        <v>2143</v>
      </c>
      <c r="B13" s="828">
        <v>3126724.8699999992</v>
      </c>
      <c r="C13" s="829">
        <v>1</v>
      </c>
      <c r="D13" s="829">
        <v>0.8992367752986683</v>
      </c>
      <c r="E13" s="828">
        <v>3477087.4100000006</v>
      </c>
      <c r="F13" s="829">
        <v>1.1120541635631669</v>
      </c>
      <c r="G13" s="829">
        <v>1</v>
      </c>
      <c r="H13" s="828">
        <v>3608960.7299999991</v>
      </c>
      <c r="I13" s="829">
        <v>1.1542303464647339</v>
      </c>
      <c r="J13" s="830">
        <v>1.0379263747068119</v>
      </c>
    </row>
    <row r="14" spans="1:28" ht="14.4" customHeight="1" x14ac:dyDescent="0.3">
      <c r="A14" s="834" t="s">
        <v>2144</v>
      </c>
      <c r="B14" s="828">
        <v>7123.35</v>
      </c>
      <c r="C14" s="829">
        <v>1</v>
      </c>
      <c r="D14" s="829">
        <v>0.67567362479238979</v>
      </c>
      <c r="E14" s="828">
        <v>10542.59</v>
      </c>
      <c r="F14" s="829">
        <v>1.4800044922683848</v>
      </c>
      <c r="G14" s="829">
        <v>1</v>
      </c>
      <c r="H14" s="828">
        <v>16291.110000000004</v>
      </c>
      <c r="I14" s="829">
        <v>2.2870012002779596</v>
      </c>
      <c r="J14" s="830">
        <v>1.5452663908963551</v>
      </c>
    </row>
    <row r="15" spans="1:28" ht="14.4" customHeight="1" x14ac:dyDescent="0.3">
      <c r="A15" s="836" t="s">
        <v>553</v>
      </c>
      <c r="B15" s="837">
        <v>1321525.7499999981</v>
      </c>
      <c r="C15" s="838">
        <v>1</v>
      </c>
      <c r="D15" s="838">
        <v>0.78497254672154237</v>
      </c>
      <c r="E15" s="837">
        <v>1683531.1700000004</v>
      </c>
      <c r="F15" s="838">
        <v>1.2739299026144613</v>
      </c>
      <c r="G15" s="838">
        <v>1</v>
      </c>
      <c r="H15" s="837">
        <v>1602332.2399999993</v>
      </c>
      <c r="I15" s="838">
        <v>1.212486582270532</v>
      </c>
      <c r="J15" s="839">
        <v>0.95176868035059836</v>
      </c>
    </row>
    <row r="16" spans="1:28" ht="14.4" customHeight="1" x14ac:dyDescent="0.3">
      <c r="A16" s="834" t="s">
        <v>2143</v>
      </c>
      <c r="B16" s="828">
        <v>1138.8899999999999</v>
      </c>
      <c r="C16" s="829">
        <v>1</v>
      </c>
      <c r="D16" s="829"/>
      <c r="E16" s="828">
        <v>0</v>
      </c>
      <c r="F16" s="829">
        <v>0</v>
      </c>
      <c r="G16" s="829"/>
      <c r="H16" s="828">
        <v>344.44</v>
      </c>
      <c r="I16" s="829">
        <v>0.30243482689285184</v>
      </c>
      <c r="J16" s="830"/>
    </row>
    <row r="17" spans="1:10" ht="14.4" customHeight="1" x14ac:dyDescent="0.3">
      <c r="A17" s="834" t="s">
        <v>2144</v>
      </c>
      <c r="B17" s="828">
        <v>1320386.8599999982</v>
      </c>
      <c r="C17" s="829">
        <v>1</v>
      </c>
      <c r="D17" s="829">
        <v>0.78429605791023038</v>
      </c>
      <c r="E17" s="828">
        <v>1683531.1700000004</v>
      </c>
      <c r="F17" s="829">
        <v>1.2750287215066671</v>
      </c>
      <c r="G17" s="829">
        <v>1</v>
      </c>
      <c r="H17" s="828">
        <v>1601987.7999999993</v>
      </c>
      <c r="I17" s="829">
        <v>1.213271540736176</v>
      </c>
      <c r="J17" s="830">
        <v>0.95156408657405434</v>
      </c>
    </row>
    <row r="18" spans="1:10" ht="14.4" customHeight="1" x14ac:dyDescent="0.3">
      <c r="A18" s="836" t="s">
        <v>2145</v>
      </c>
      <c r="B18" s="837">
        <v>22735</v>
      </c>
      <c r="C18" s="838">
        <v>1</v>
      </c>
      <c r="D18" s="838">
        <v>0.8217667895611942</v>
      </c>
      <c r="E18" s="837">
        <v>27666</v>
      </c>
      <c r="F18" s="838">
        <v>1.2168902573125138</v>
      </c>
      <c r="G18" s="838">
        <v>1</v>
      </c>
      <c r="H18" s="837">
        <v>35326</v>
      </c>
      <c r="I18" s="838">
        <v>1.5538157026610953</v>
      </c>
      <c r="J18" s="839">
        <v>1.2768741415455793</v>
      </c>
    </row>
    <row r="19" spans="1:10" ht="14.4" customHeight="1" x14ac:dyDescent="0.3">
      <c r="A19" s="834" t="s">
        <v>2143</v>
      </c>
      <c r="B19" s="828">
        <v>22735</v>
      </c>
      <c r="C19" s="829">
        <v>1</v>
      </c>
      <c r="D19" s="829">
        <v>0.8217667895611942</v>
      </c>
      <c r="E19" s="828">
        <v>27666</v>
      </c>
      <c r="F19" s="829">
        <v>1.2168902573125138</v>
      </c>
      <c r="G19" s="829">
        <v>1</v>
      </c>
      <c r="H19" s="828">
        <v>35326</v>
      </c>
      <c r="I19" s="829">
        <v>1.5538157026610953</v>
      </c>
      <c r="J19" s="830">
        <v>1.2768741415455793</v>
      </c>
    </row>
    <row r="20" spans="1:10" ht="14.4" customHeight="1" x14ac:dyDescent="0.3">
      <c r="A20" s="836" t="s">
        <v>2146</v>
      </c>
      <c r="B20" s="837">
        <v>559595.57999999996</v>
      </c>
      <c r="C20" s="838">
        <v>1</v>
      </c>
      <c r="D20" s="838">
        <v>0.99002767464121733</v>
      </c>
      <c r="E20" s="837">
        <v>565232.26</v>
      </c>
      <c r="F20" s="838">
        <v>1.0100727743417846</v>
      </c>
      <c r="G20" s="838">
        <v>1</v>
      </c>
      <c r="H20" s="837">
        <v>635647.81999999995</v>
      </c>
      <c r="I20" s="838">
        <v>1.1359057196270206</v>
      </c>
      <c r="J20" s="839">
        <v>1.1245780982139979</v>
      </c>
    </row>
    <row r="21" spans="1:10" ht="14.4" customHeight="1" x14ac:dyDescent="0.3">
      <c r="A21" s="834" t="s">
        <v>2143</v>
      </c>
      <c r="B21" s="828">
        <v>559595.57999999996</v>
      </c>
      <c r="C21" s="829">
        <v>1</v>
      </c>
      <c r="D21" s="829">
        <v>0.99248592125608415</v>
      </c>
      <c r="E21" s="828">
        <v>563832.26</v>
      </c>
      <c r="F21" s="829">
        <v>1.0075709675905589</v>
      </c>
      <c r="G21" s="829">
        <v>1</v>
      </c>
      <c r="H21" s="828">
        <v>635647.81999999995</v>
      </c>
      <c r="I21" s="829">
        <v>1.1359057196270206</v>
      </c>
      <c r="J21" s="830">
        <v>1.1273704346040787</v>
      </c>
    </row>
    <row r="22" spans="1:10" ht="14.4" customHeight="1" x14ac:dyDescent="0.3">
      <c r="A22" s="834" t="s">
        <v>2144</v>
      </c>
      <c r="B22" s="828"/>
      <c r="C22" s="829"/>
      <c r="D22" s="829"/>
      <c r="E22" s="828">
        <v>1400</v>
      </c>
      <c r="F22" s="829"/>
      <c r="G22" s="829">
        <v>1</v>
      </c>
      <c r="H22" s="828"/>
      <c r="I22" s="829"/>
      <c r="J22" s="830"/>
    </row>
    <row r="23" spans="1:10" ht="14.4" customHeight="1" x14ac:dyDescent="0.3">
      <c r="A23" s="836" t="s">
        <v>559</v>
      </c>
      <c r="B23" s="837"/>
      <c r="C23" s="838"/>
      <c r="D23" s="838"/>
      <c r="E23" s="837"/>
      <c r="F23" s="838"/>
      <c r="G23" s="838"/>
      <c r="H23" s="837">
        <v>88538.839999999982</v>
      </c>
      <c r="I23" s="838"/>
      <c r="J23" s="839"/>
    </row>
    <row r="24" spans="1:10" ht="14.4" customHeight="1" thickBot="1" x14ac:dyDescent="0.35">
      <c r="A24" s="835" t="s">
        <v>2144</v>
      </c>
      <c r="B24" s="831"/>
      <c r="C24" s="832"/>
      <c r="D24" s="832"/>
      <c r="E24" s="831"/>
      <c r="F24" s="832"/>
      <c r="G24" s="832"/>
      <c r="H24" s="831">
        <v>88538.839999999982</v>
      </c>
      <c r="I24" s="832"/>
      <c r="J24" s="833"/>
    </row>
    <row r="25" spans="1:10" ht="14.4" customHeight="1" x14ac:dyDescent="0.3">
      <c r="A25" s="779" t="s">
        <v>1231</v>
      </c>
    </row>
    <row r="26" spans="1:10" ht="14.4" customHeight="1" x14ac:dyDescent="0.3">
      <c r="A26" s="780" t="s">
        <v>1232</v>
      </c>
    </row>
    <row r="27" spans="1:10" ht="14.4" customHeight="1" x14ac:dyDescent="0.3">
      <c r="A27" s="779" t="s">
        <v>2147</v>
      </c>
    </row>
    <row r="28" spans="1:10" ht="14.4" customHeight="1" x14ac:dyDescent="0.3">
      <c r="A28" s="779" t="s">
        <v>2148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1" t="s">
        <v>2157</v>
      </c>
      <c r="B1" s="526"/>
      <c r="C1" s="526"/>
      <c r="D1" s="526"/>
      <c r="E1" s="526"/>
      <c r="F1" s="526"/>
      <c r="G1" s="526"/>
    </row>
    <row r="2" spans="1:7" ht="14.4" customHeight="1" thickBot="1" x14ac:dyDescent="0.35">
      <c r="A2" s="374" t="s">
        <v>320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4" t="s">
        <v>159</v>
      </c>
      <c r="B3" s="444">
        <f t="shared" ref="B3:G3" si="0">SUBTOTAL(9,B6:B1048576)</f>
        <v>19723</v>
      </c>
      <c r="C3" s="445">
        <f t="shared" si="0"/>
        <v>22957</v>
      </c>
      <c r="D3" s="483">
        <f t="shared" si="0"/>
        <v>23280</v>
      </c>
      <c r="E3" s="346">
        <f t="shared" si="0"/>
        <v>5037704.5499999989</v>
      </c>
      <c r="F3" s="344">
        <f t="shared" si="0"/>
        <v>5764059.4300000025</v>
      </c>
      <c r="G3" s="446">
        <f t="shared" si="0"/>
        <v>5987096.7399999956</v>
      </c>
    </row>
    <row r="4" spans="1:7" ht="14.4" customHeight="1" x14ac:dyDescent="0.3">
      <c r="A4" s="602" t="s">
        <v>167</v>
      </c>
      <c r="B4" s="607" t="s">
        <v>266</v>
      </c>
      <c r="C4" s="605"/>
      <c r="D4" s="608"/>
      <c r="E4" s="607" t="s">
        <v>123</v>
      </c>
      <c r="F4" s="605"/>
      <c r="G4" s="608"/>
    </row>
    <row r="5" spans="1:7" ht="14.4" customHeight="1" thickBot="1" x14ac:dyDescent="0.35">
      <c r="A5" s="819"/>
      <c r="B5" s="820">
        <v>2015</v>
      </c>
      <c r="C5" s="821">
        <v>2016</v>
      </c>
      <c r="D5" s="840">
        <v>2017</v>
      </c>
      <c r="E5" s="820">
        <v>2015</v>
      </c>
      <c r="F5" s="821">
        <v>2016</v>
      </c>
      <c r="G5" s="840">
        <v>2017</v>
      </c>
    </row>
    <row r="6" spans="1:7" ht="14.4" customHeight="1" x14ac:dyDescent="0.3">
      <c r="A6" s="814" t="s">
        <v>2149</v>
      </c>
      <c r="B6" s="225"/>
      <c r="C6" s="225">
        <v>553</v>
      </c>
      <c r="D6" s="225">
        <v>11</v>
      </c>
      <c r="E6" s="841"/>
      <c r="F6" s="841">
        <v>83887.79</v>
      </c>
      <c r="G6" s="842">
        <v>2588.88</v>
      </c>
    </row>
    <row r="7" spans="1:7" ht="14.4" customHeight="1" x14ac:dyDescent="0.3">
      <c r="A7" s="751" t="s">
        <v>1234</v>
      </c>
      <c r="B7" s="728"/>
      <c r="C7" s="728"/>
      <c r="D7" s="728">
        <v>341</v>
      </c>
      <c r="E7" s="843"/>
      <c r="F7" s="843"/>
      <c r="G7" s="844">
        <v>55375.56</v>
      </c>
    </row>
    <row r="8" spans="1:7" ht="14.4" customHeight="1" x14ac:dyDescent="0.3">
      <c r="A8" s="751" t="s">
        <v>1235</v>
      </c>
      <c r="B8" s="728"/>
      <c r="C8" s="728">
        <v>207</v>
      </c>
      <c r="D8" s="728">
        <v>48</v>
      </c>
      <c r="E8" s="843"/>
      <c r="F8" s="843">
        <v>32310</v>
      </c>
      <c r="G8" s="844">
        <v>9583.3200000000015</v>
      </c>
    </row>
    <row r="9" spans="1:7" ht="14.4" customHeight="1" x14ac:dyDescent="0.3">
      <c r="A9" s="751" t="s">
        <v>2143</v>
      </c>
      <c r="B9" s="728">
        <v>11347</v>
      </c>
      <c r="C9" s="728">
        <v>12687</v>
      </c>
      <c r="D9" s="728">
        <v>13169</v>
      </c>
      <c r="E9" s="843">
        <v>3710194.3399999994</v>
      </c>
      <c r="F9" s="843">
        <v>4068585.6700000009</v>
      </c>
      <c r="G9" s="844">
        <v>4280278.9899999984</v>
      </c>
    </row>
    <row r="10" spans="1:7" ht="14.4" customHeight="1" x14ac:dyDescent="0.3">
      <c r="A10" s="751" t="s">
        <v>1236</v>
      </c>
      <c r="B10" s="728">
        <v>522</v>
      </c>
      <c r="C10" s="728">
        <v>336</v>
      </c>
      <c r="D10" s="728">
        <v>286</v>
      </c>
      <c r="E10" s="843">
        <v>81632.22</v>
      </c>
      <c r="F10" s="843">
        <v>55101.099999999991</v>
      </c>
      <c r="G10" s="844">
        <v>47537.79</v>
      </c>
    </row>
    <row r="11" spans="1:7" ht="14.4" customHeight="1" x14ac:dyDescent="0.3">
      <c r="A11" s="751" t="s">
        <v>2150</v>
      </c>
      <c r="B11" s="728">
        <v>326</v>
      </c>
      <c r="C11" s="728">
        <v>722</v>
      </c>
      <c r="D11" s="728"/>
      <c r="E11" s="843">
        <v>59448.899999999994</v>
      </c>
      <c r="F11" s="843">
        <v>122888.87000000001</v>
      </c>
      <c r="G11" s="844"/>
    </row>
    <row r="12" spans="1:7" ht="14.4" customHeight="1" x14ac:dyDescent="0.3">
      <c r="A12" s="751" t="s">
        <v>2151</v>
      </c>
      <c r="B12" s="728">
        <v>506</v>
      </c>
      <c r="C12" s="728"/>
      <c r="D12" s="728"/>
      <c r="E12" s="843">
        <v>75501.110000000015</v>
      </c>
      <c r="F12" s="843"/>
      <c r="G12" s="844"/>
    </row>
    <row r="13" spans="1:7" ht="14.4" customHeight="1" x14ac:dyDescent="0.3">
      <c r="A13" s="751" t="s">
        <v>1237</v>
      </c>
      <c r="B13" s="728"/>
      <c r="C13" s="728"/>
      <c r="D13" s="728">
        <v>220</v>
      </c>
      <c r="E13" s="843"/>
      <c r="F13" s="843"/>
      <c r="G13" s="844">
        <v>42256.679999999993</v>
      </c>
    </row>
    <row r="14" spans="1:7" ht="14.4" customHeight="1" x14ac:dyDescent="0.3">
      <c r="A14" s="751" t="s">
        <v>1238</v>
      </c>
      <c r="B14" s="728">
        <v>265</v>
      </c>
      <c r="C14" s="728">
        <v>546</v>
      </c>
      <c r="D14" s="728">
        <v>359</v>
      </c>
      <c r="E14" s="843">
        <v>37382.22</v>
      </c>
      <c r="F14" s="843">
        <v>86863.37</v>
      </c>
      <c r="G14" s="844">
        <v>54533.359999999993</v>
      </c>
    </row>
    <row r="15" spans="1:7" ht="14.4" customHeight="1" x14ac:dyDescent="0.3">
      <c r="A15" s="751" t="s">
        <v>1239</v>
      </c>
      <c r="B15" s="728">
        <v>422</v>
      </c>
      <c r="C15" s="728">
        <v>288</v>
      </c>
      <c r="D15" s="728">
        <v>295</v>
      </c>
      <c r="E15" s="843">
        <v>70327.799999999988</v>
      </c>
      <c r="F15" s="843">
        <v>46238.869999999995</v>
      </c>
      <c r="G15" s="844">
        <v>50427.8</v>
      </c>
    </row>
    <row r="16" spans="1:7" ht="14.4" customHeight="1" x14ac:dyDescent="0.3">
      <c r="A16" s="751" t="s">
        <v>2152</v>
      </c>
      <c r="B16" s="728">
        <v>437</v>
      </c>
      <c r="C16" s="728">
        <v>990</v>
      </c>
      <c r="D16" s="728"/>
      <c r="E16" s="843">
        <v>73180.039999999994</v>
      </c>
      <c r="F16" s="843">
        <v>177618.9</v>
      </c>
      <c r="G16" s="844"/>
    </row>
    <row r="17" spans="1:7" ht="14.4" customHeight="1" x14ac:dyDescent="0.3">
      <c r="A17" s="751" t="s">
        <v>1240</v>
      </c>
      <c r="B17" s="728">
        <v>663</v>
      </c>
      <c r="C17" s="728">
        <v>747</v>
      </c>
      <c r="D17" s="728">
        <v>735</v>
      </c>
      <c r="E17" s="843">
        <v>98148.9</v>
      </c>
      <c r="F17" s="843">
        <v>121878.89</v>
      </c>
      <c r="G17" s="844">
        <v>120262.2</v>
      </c>
    </row>
    <row r="18" spans="1:7" ht="14.4" customHeight="1" x14ac:dyDescent="0.3">
      <c r="A18" s="751" t="s">
        <v>1241</v>
      </c>
      <c r="B18" s="728">
        <v>387</v>
      </c>
      <c r="C18" s="728">
        <v>555</v>
      </c>
      <c r="D18" s="728">
        <v>413</v>
      </c>
      <c r="E18" s="843">
        <v>60855.57</v>
      </c>
      <c r="F18" s="843">
        <v>89018.87999999999</v>
      </c>
      <c r="G18" s="844">
        <v>68512.2</v>
      </c>
    </row>
    <row r="19" spans="1:7" ht="14.4" customHeight="1" x14ac:dyDescent="0.3">
      <c r="A19" s="751" t="s">
        <v>1242</v>
      </c>
      <c r="B19" s="728">
        <v>2</v>
      </c>
      <c r="C19" s="728">
        <v>5</v>
      </c>
      <c r="D19" s="728">
        <v>19</v>
      </c>
      <c r="E19" s="843">
        <v>327.78</v>
      </c>
      <c r="F19" s="843">
        <v>955.56</v>
      </c>
      <c r="G19" s="844">
        <v>2705.5499999999997</v>
      </c>
    </row>
    <row r="20" spans="1:7" ht="14.4" customHeight="1" x14ac:dyDescent="0.3">
      <c r="A20" s="751" t="s">
        <v>1243</v>
      </c>
      <c r="B20" s="728"/>
      <c r="C20" s="728"/>
      <c r="D20" s="728">
        <v>454</v>
      </c>
      <c r="E20" s="843"/>
      <c r="F20" s="843"/>
      <c r="G20" s="844">
        <v>76295.520000000019</v>
      </c>
    </row>
    <row r="21" spans="1:7" ht="14.4" customHeight="1" x14ac:dyDescent="0.3">
      <c r="A21" s="751" t="s">
        <v>1244</v>
      </c>
      <c r="B21" s="728">
        <v>4</v>
      </c>
      <c r="C21" s="728"/>
      <c r="D21" s="728">
        <v>4</v>
      </c>
      <c r="E21" s="843">
        <v>1605.5500000000002</v>
      </c>
      <c r="F21" s="843"/>
      <c r="G21" s="844">
        <v>905.55</v>
      </c>
    </row>
    <row r="22" spans="1:7" ht="14.4" customHeight="1" x14ac:dyDescent="0.3">
      <c r="A22" s="751" t="s">
        <v>1246</v>
      </c>
      <c r="B22" s="728"/>
      <c r="C22" s="728">
        <v>276</v>
      </c>
      <c r="D22" s="728">
        <v>157</v>
      </c>
      <c r="E22" s="843"/>
      <c r="F22" s="843">
        <v>44697.780000000013</v>
      </c>
      <c r="G22" s="844">
        <v>24657.77</v>
      </c>
    </row>
    <row r="23" spans="1:7" ht="14.4" customHeight="1" x14ac:dyDescent="0.3">
      <c r="A23" s="751" t="s">
        <v>1247</v>
      </c>
      <c r="B23" s="728"/>
      <c r="C23" s="728"/>
      <c r="D23" s="728">
        <v>123</v>
      </c>
      <c r="E23" s="843"/>
      <c r="F23" s="843"/>
      <c r="G23" s="844">
        <v>20692.219999999994</v>
      </c>
    </row>
    <row r="24" spans="1:7" ht="14.4" customHeight="1" x14ac:dyDescent="0.3">
      <c r="A24" s="751" t="s">
        <v>2153</v>
      </c>
      <c r="B24" s="728">
        <v>348</v>
      </c>
      <c r="C24" s="728"/>
      <c r="D24" s="728"/>
      <c r="E24" s="843">
        <v>55779.999999999993</v>
      </c>
      <c r="F24" s="843"/>
      <c r="G24" s="844"/>
    </row>
    <row r="25" spans="1:7" ht="14.4" customHeight="1" x14ac:dyDescent="0.3">
      <c r="A25" s="751" t="s">
        <v>1248</v>
      </c>
      <c r="B25" s="728"/>
      <c r="C25" s="728">
        <v>266</v>
      </c>
      <c r="D25" s="728">
        <v>603</v>
      </c>
      <c r="E25" s="843"/>
      <c r="F25" s="843">
        <v>45837.799999999996</v>
      </c>
      <c r="G25" s="844">
        <v>107604.43000000001</v>
      </c>
    </row>
    <row r="26" spans="1:7" ht="14.4" customHeight="1" x14ac:dyDescent="0.3">
      <c r="A26" s="751" t="s">
        <v>1249</v>
      </c>
      <c r="B26" s="728">
        <v>232</v>
      </c>
      <c r="C26" s="728">
        <v>619</v>
      </c>
      <c r="D26" s="728">
        <v>329</v>
      </c>
      <c r="E26" s="843">
        <v>41845.56</v>
      </c>
      <c r="F26" s="843">
        <v>99559.970000000016</v>
      </c>
      <c r="G26" s="844">
        <v>51846.679999999993</v>
      </c>
    </row>
    <row r="27" spans="1:7" ht="14.4" customHeight="1" x14ac:dyDescent="0.3">
      <c r="A27" s="751" t="s">
        <v>1250</v>
      </c>
      <c r="B27" s="728">
        <v>710</v>
      </c>
      <c r="C27" s="728">
        <v>1026</v>
      </c>
      <c r="D27" s="728">
        <v>1166</v>
      </c>
      <c r="E27" s="843">
        <v>103370</v>
      </c>
      <c r="F27" s="843">
        <v>161770.32000000007</v>
      </c>
      <c r="G27" s="844">
        <v>186838.90000000002</v>
      </c>
    </row>
    <row r="28" spans="1:7" ht="14.4" customHeight="1" x14ac:dyDescent="0.3">
      <c r="A28" s="751" t="s">
        <v>2154</v>
      </c>
      <c r="B28" s="728">
        <v>196</v>
      </c>
      <c r="C28" s="728">
        <v>148</v>
      </c>
      <c r="D28" s="728"/>
      <c r="E28" s="843">
        <v>31944.46</v>
      </c>
      <c r="F28" s="843">
        <v>25272.239999999998</v>
      </c>
      <c r="G28" s="844"/>
    </row>
    <row r="29" spans="1:7" ht="14.4" customHeight="1" x14ac:dyDescent="0.3">
      <c r="A29" s="751" t="s">
        <v>1251</v>
      </c>
      <c r="B29" s="728">
        <v>476</v>
      </c>
      <c r="C29" s="728">
        <v>367</v>
      </c>
      <c r="D29" s="728">
        <v>242</v>
      </c>
      <c r="E29" s="843">
        <v>73098.89</v>
      </c>
      <c r="F29" s="843">
        <v>57073.33</v>
      </c>
      <c r="G29" s="844">
        <v>40256.639999999999</v>
      </c>
    </row>
    <row r="30" spans="1:7" ht="14.4" customHeight="1" x14ac:dyDescent="0.3">
      <c r="A30" s="751" t="s">
        <v>1252</v>
      </c>
      <c r="B30" s="728"/>
      <c r="C30" s="728"/>
      <c r="D30" s="728">
        <v>830</v>
      </c>
      <c r="E30" s="843"/>
      <c r="F30" s="843"/>
      <c r="G30" s="844">
        <v>130705.54000000001</v>
      </c>
    </row>
    <row r="31" spans="1:7" ht="14.4" customHeight="1" x14ac:dyDescent="0.3">
      <c r="A31" s="751" t="s">
        <v>1253</v>
      </c>
      <c r="B31" s="728">
        <v>511</v>
      </c>
      <c r="C31" s="728">
        <v>540</v>
      </c>
      <c r="D31" s="728">
        <v>503</v>
      </c>
      <c r="E31" s="843">
        <v>85684.489999999991</v>
      </c>
      <c r="F31" s="843">
        <v>87512.22</v>
      </c>
      <c r="G31" s="844">
        <v>92833.33</v>
      </c>
    </row>
    <row r="32" spans="1:7" ht="14.4" customHeight="1" x14ac:dyDescent="0.3">
      <c r="A32" s="751" t="s">
        <v>1254</v>
      </c>
      <c r="B32" s="728">
        <v>875</v>
      </c>
      <c r="C32" s="728">
        <v>872</v>
      </c>
      <c r="D32" s="728">
        <v>914</v>
      </c>
      <c r="E32" s="843">
        <v>141403.35999999999</v>
      </c>
      <c r="F32" s="843">
        <v>150687.78</v>
      </c>
      <c r="G32" s="844">
        <v>156507.81</v>
      </c>
    </row>
    <row r="33" spans="1:7" ht="14.4" customHeight="1" x14ac:dyDescent="0.3">
      <c r="A33" s="751" t="s">
        <v>1255</v>
      </c>
      <c r="B33" s="728"/>
      <c r="C33" s="728">
        <v>10</v>
      </c>
      <c r="D33" s="728">
        <v>2</v>
      </c>
      <c r="E33" s="843"/>
      <c r="F33" s="843">
        <v>4144.4500000000007</v>
      </c>
      <c r="G33" s="844">
        <v>344.44</v>
      </c>
    </row>
    <row r="34" spans="1:7" ht="14.4" customHeight="1" x14ac:dyDescent="0.3">
      <c r="A34" s="751" t="s">
        <v>1257</v>
      </c>
      <c r="B34" s="728"/>
      <c r="C34" s="728">
        <v>607</v>
      </c>
      <c r="D34" s="728">
        <v>954</v>
      </c>
      <c r="E34" s="843"/>
      <c r="F34" s="843">
        <v>107265.60999999997</v>
      </c>
      <c r="G34" s="844">
        <v>179828.84999999998</v>
      </c>
    </row>
    <row r="35" spans="1:7" ht="14.4" customHeight="1" x14ac:dyDescent="0.3">
      <c r="A35" s="751" t="s">
        <v>2155</v>
      </c>
      <c r="B35" s="728">
        <v>362</v>
      </c>
      <c r="C35" s="728"/>
      <c r="D35" s="728"/>
      <c r="E35" s="843">
        <v>60297.780000000006</v>
      </c>
      <c r="F35" s="843"/>
      <c r="G35" s="844"/>
    </row>
    <row r="36" spans="1:7" ht="14.4" customHeight="1" x14ac:dyDescent="0.3">
      <c r="A36" s="751" t="s">
        <v>1258</v>
      </c>
      <c r="B36" s="728"/>
      <c r="C36" s="728"/>
      <c r="D36" s="728">
        <v>3</v>
      </c>
      <c r="E36" s="843"/>
      <c r="F36" s="843"/>
      <c r="G36" s="844">
        <v>600</v>
      </c>
    </row>
    <row r="37" spans="1:7" ht="14.4" customHeight="1" x14ac:dyDescent="0.3">
      <c r="A37" s="751" t="s">
        <v>1259</v>
      </c>
      <c r="B37" s="728"/>
      <c r="C37" s="728">
        <v>3</v>
      </c>
      <c r="D37" s="728">
        <v>4</v>
      </c>
      <c r="E37" s="843"/>
      <c r="F37" s="843">
        <v>838.90000000000009</v>
      </c>
      <c r="G37" s="844">
        <v>633.33000000000004</v>
      </c>
    </row>
    <row r="38" spans="1:7" ht="14.4" customHeight="1" x14ac:dyDescent="0.3">
      <c r="A38" s="751" t="s">
        <v>1261</v>
      </c>
      <c r="B38" s="728"/>
      <c r="C38" s="728"/>
      <c r="D38" s="728">
        <v>23</v>
      </c>
      <c r="E38" s="843"/>
      <c r="F38" s="843"/>
      <c r="G38" s="844">
        <v>4566.6799999999994</v>
      </c>
    </row>
    <row r="39" spans="1:7" ht="14.4" customHeight="1" x14ac:dyDescent="0.3">
      <c r="A39" s="751" t="s">
        <v>1262</v>
      </c>
      <c r="B39" s="728"/>
      <c r="C39" s="728"/>
      <c r="D39" s="728">
        <v>287</v>
      </c>
      <c r="E39" s="843"/>
      <c r="F39" s="843"/>
      <c r="G39" s="844">
        <v>47515.569999999992</v>
      </c>
    </row>
    <row r="40" spans="1:7" ht="14.4" customHeight="1" x14ac:dyDescent="0.3">
      <c r="A40" s="751" t="s">
        <v>1264</v>
      </c>
      <c r="B40" s="728"/>
      <c r="C40" s="728"/>
      <c r="D40" s="728">
        <v>456</v>
      </c>
      <c r="E40" s="843"/>
      <c r="F40" s="843"/>
      <c r="G40" s="844">
        <v>77831.12999999999</v>
      </c>
    </row>
    <row r="41" spans="1:7" ht="14.4" customHeight="1" x14ac:dyDescent="0.3">
      <c r="A41" s="751" t="s">
        <v>1265</v>
      </c>
      <c r="B41" s="728">
        <v>1</v>
      </c>
      <c r="C41" s="728"/>
      <c r="D41" s="728"/>
      <c r="E41" s="843">
        <v>455.56</v>
      </c>
      <c r="F41" s="843"/>
      <c r="G41" s="844"/>
    </row>
    <row r="42" spans="1:7" ht="14.4" customHeight="1" x14ac:dyDescent="0.3">
      <c r="A42" s="751" t="s">
        <v>1266</v>
      </c>
      <c r="B42" s="728"/>
      <c r="C42" s="728">
        <v>389</v>
      </c>
      <c r="D42" s="728">
        <v>158</v>
      </c>
      <c r="E42" s="843"/>
      <c r="F42" s="843">
        <v>60418.899999999987</v>
      </c>
      <c r="G42" s="844">
        <v>24790.019999999997</v>
      </c>
    </row>
    <row r="43" spans="1:7" ht="14.4" customHeight="1" x14ac:dyDescent="0.3">
      <c r="A43" s="751" t="s">
        <v>1267</v>
      </c>
      <c r="B43" s="728">
        <v>612</v>
      </c>
      <c r="C43" s="728">
        <v>198</v>
      </c>
      <c r="D43" s="728">
        <v>142</v>
      </c>
      <c r="E43" s="843">
        <v>90224.459999999992</v>
      </c>
      <c r="F43" s="843">
        <v>33632.229999999996</v>
      </c>
      <c r="G43" s="844">
        <v>21799.989999999998</v>
      </c>
    </row>
    <row r="44" spans="1:7" ht="14.4" customHeight="1" thickBot="1" x14ac:dyDescent="0.35">
      <c r="A44" s="847" t="s">
        <v>2156</v>
      </c>
      <c r="B44" s="734">
        <v>519</v>
      </c>
      <c r="C44" s="734"/>
      <c r="D44" s="734">
        <v>30</v>
      </c>
      <c r="E44" s="845">
        <v>84995.56</v>
      </c>
      <c r="F44" s="845"/>
      <c r="G44" s="846">
        <v>5980.01</v>
      </c>
    </row>
    <row r="45" spans="1:7" ht="14.4" customHeight="1" x14ac:dyDescent="0.3">
      <c r="A45" s="779" t="s">
        <v>1231</v>
      </c>
    </row>
    <row r="46" spans="1:7" ht="14.4" customHeight="1" x14ac:dyDescent="0.3">
      <c r="A46" s="780" t="s">
        <v>1232</v>
      </c>
    </row>
    <row r="47" spans="1:7" ht="14.4" customHeight="1" x14ac:dyDescent="0.3">
      <c r="A47" s="779" t="s">
        <v>2147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6" t="s">
        <v>2292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8" ht="14.4" customHeight="1" thickBot="1" x14ac:dyDescent="0.35">
      <c r="A2" s="374" t="s">
        <v>320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19782.400000000001</v>
      </c>
      <c r="H3" s="208">
        <f t="shared" si="0"/>
        <v>5080876.0200000005</v>
      </c>
      <c r="I3" s="78"/>
      <c r="J3" s="78"/>
      <c r="K3" s="208">
        <f t="shared" si="0"/>
        <v>23039.9</v>
      </c>
      <c r="L3" s="208">
        <f t="shared" si="0"/>
        <v>5833074.9100000001</v>
      </c>
      <c r="M3" s="78"/>
      <c r="N3" s="78"/>
      <c r="O3" s="208">
        <f t="shared" si="0"/>
        <v>23360.2</v>
      </c>
      <c r="P3" s="208">
        <f t="shared" si="0"/>
        <v>6068980.759999997</v>
      </c>
      <c r="Q3" s="79">
        <f>IF(L3=0,0,P3/L3)</f>
        <v>1.0404427945191599</v>
      </c>
      <c r="R3" s="209">
        <f>IF(O3=0,0,P3/O3)</f>
        <v>259.800034246282</v>
      </c>
    </row>
    <row r="4" spans="1:18" ht="14.4" customHeight="1" x14ac:dyDescent="0.3">
      <c r="A4" s="609" t="s">
        <v>302</v>
      </c>
      <c r="B4" s="609" t="s">
        <v>119</v>
      </c>
      <c r="C4" s="617" t="s">
        <v>0</v>
      </c>
      <c r="D4" s="611" t="s">
        <v>120</v>
      </c>
      <c r="E4" s="616" t="s">
        <v>90</v>
      </c>
      <c r="F4" s="612" t="s">
        <v>81</v>
      </c>
      <c r="G4" s="613">
        <v>2015</v>
      </c>
      <c r="H4" s="614"/>
      <c r="I4" s="206"/>
      <c r="J4" s="206"/>
      <c r="K4" s="613">
        <v>2016</v>
      </c>
      <c r="L4" s="614"/>
      <c r="M4" s="206"/>
      <c r="N4" s="206"/>
      <c r="O4" s="613">
        <v>2017</v>
      </c>
      <c r="P4" s="614"/>
      <c r="Q4" s="615" t="s">
        <v>2</v>
      </c>
      <c r="R4" s="610" t="s">
        <v>122</v>
      </c>
    </row>
    <row r="5" spans="1:18" ht="14.4" customHeight="1" thickBot="1" x14ac:dyDescent="0.35">
      <c r="A5" s="848"/>
      <c r="B5" s="848"/>
      <c r="C5" s="849"/>
      <c r="D5" s="850"/>
      <c r="E5" s="851"/>
      <c r="F5" s="852"/>
      <c r="G5" s="853" t="s">
        <v>91</v>
      </c>
      <c r="H5" s="854" t="s">
        <v>14</v>
      </c>
      <c r="I5" s="855"/>
      <c r="J5" s="855"/>
      <c r="K5" s="853" t="s">
        <v>91</v>
      </c>
      <c r="L5" s="854" t="s">
        <v>14</v>
      </c>
      <c r="M5" s="855"/>
      <c r="N5" s="855"/>
      <c r="O5" s="853" t="s">
        <v>91</v>
      </c>
      <c r="P5" s="854" t="s">
        <v>14</v>
      </c>
      <c r="Q5" s="856"/>
      <c r="R5" s="857"/>
    </row>
    <row r="6" spans="1:18" ht="14.4" customHeight="1" x14ac:dyDescent="0.3">
      <c r="A6" s="799"/>
      <c r="B6" s="800" t="s">
        <v>2158</v>
      </c>
      <c r="C6" s="800" t="s">
        <v>553</v>
      </c>
      <c r="D6" s="800" t="s">
        <v>2159</v>
      </c>
      <c r="E6" s="800" t="s">
        <v>2160</v>
      </c>
      <c r="F6" s="800" t="s">
        <v>2161</v>
      </c>
      <c r="G6" s="225"/>
      <c r="H6" s="225"/>
      <c r="I6" s="800"/>
      <c r="J6" s="800"/>
      <c r="K6" s="225"/>
      <c r="L6" s="225"/>
      <c r="M6" s="800"/>
      <c r="N6" s="800"/>
      <c r="O6" s="225">
        <v>1</v>
      </c>
      <c r="P6" s="225">
        <v>344.44</v>
      </c>
      <c r="Q6" s="805"/>
      <c r="R6" s="813">
        <v>344.44</v>
      </c>
    </row>
    <row r="7" spans="1:18" ht="14.4" customHeight="1" x14ac:dyDescent="0.3">
      <c r="A7" s="724"/>
      <c r="B7" s="725" t="s">
        <v>2162</v>
      </c>
      <c r="C7" s="725" t="s">
        <v>550</v>
      </c>
      <c r="D7" s="725" t="s">
        <v>2163</v>
      </c>
      <c r="E7" s="725" t="s">
        <v>2164</v>
      </c>
      <c r="F7" s="725"/>
      <c r="G7" s="728"/>
      <c r="H7" s="728"/>
      <c r="I7" s="725"/>
      <c r="J7" s="725"/>
      <c r="K7" s="728">
        <v>1</v>
      </c>
      <c r="L7" s="728">
        <v>1008</v>
      </c>
      <c r="M7" s="725">
        <v>1</v>
      </c>
      <c r="N7" s="725">
        <v>1008</v>
      </c>
      <c r="O7" s="728">
        <v>3</v>
      </c>
      <c r="P7" s="728">
        <v>3024</v>
      </c>
      <c r="Q7" s="741">
        <v>3</v>
      </c>
      <c r="R7" s="729">
        <v>1008</v>
      </c>
    </row>
    <row r="8" spans="1:18" ht="14.4" customHeight="1" x14ac:dyDescent="0.3">
      <c r="A8" s="724"/>
      <c r="B8" s="725" t="s">
        <v>2162</v>
      </c>
      <c r="C8" s="725" t="s">
        <v>550</v>
      </c>
      <c r="D8" s="725" t="s">
        <v>2163</v>
      </c>
      <c r="E8" s="725" t="s">
        <v>2165</v>
      </c>
      <c r="F8" s="725"/>
      <c r="G8" s="728"/>
      <c r="H8" s="728"/>
      <c r="I8" s="725"/>
      <c r="J8" s="725"/>
      <c r="K8" s="728">
        <v>1</v>
      </c>
      <c r="L8" s="728">
        <v>113</v>
      </c>
      <c r="M8" s="725">
        <v>1</v>
      </c>
      <c r="N8" s="725">
        <v>113</v>
      </c>
      <c r="O8" s="728"/>
      <c r="P8" s="728"/>
      <c r="Q8" s="741"/>
      <c r="R8" s="729"/>
    </row>
    <row r="9" spans="1:18" ht="14.4" customHeight="1" x14ac:dyDescent="0.3">
      <c r="A9" s="724"/>
      <c r="B9" s="725" t="s">
        <v>2162</v>
      </c>
      <c r="C9" s="725" t="s">
        <v>550</v>
      </c>
      <c r="D9" s="725" t="s">
        <v>2163</v>
      </c>
      <c r="E9" s="725" t="s">
        <v>2166</v>
      </c>
      <c r="F9" s="725"/>
      <c r="G9" s="728">
        <v>2</v>
      </c>
      <c r="H9" s="728">
        <v>1332</v>
      </c>
      <c r="I9" s="725"/>
      <c r="J9" s="725">
        <v>666</v>
      </c>
      <c r="K9" s="728"/>
      <c r="L9" s="728"/>
      <c r="M9" s="725"/>
      <c r="N9" s="725"/>
      <c r="O9" s="728"/>
      <c r="P9" s="728"/>
      <c r="Q9" s="741"/>
      <c r="R9" s="729"/>
    </row>
    <row r="10" spans="1:18" ht="14.4" customHeight="1" x14ac:dyDescent="0.3">
      <c r="A10" s="724"/>
      <c r="B10" s="725" t="s">
        <v>2162</v>
      </c>
      <c r="C10" s="725" t="s">
        <v>550</v>
      </c>
      <c r="D10" s="725" t="s">
        <v>2163</v>
      </c>
      <c r="E10" s="725" t="s">
        <v>2167</v>
      </c>
      <c r="F10" s="725"/>
      <c r="G10" s="728">
        <v>7</v>
      </c>
      <c r="H10" s="728">
        <v>3927</v>
      </c>
      <c r="I10" s="725">
        <v>0.3888888888888889</v>
      </c>
      <c r="J10" s="725">
        <v>561</v>
      </c>
      <c r="K10" s="728">
        <v>18</v>
      </c>
      <c r="L10" s="728">
        <v>10098</v>
      </c>
      <c r="M10" s="725">
        <v>1</v>
      </c>
      <c r="N10" s="725">
        <v>561</v>
      </c>
      <c r="O10" s="728">
        <v>9</v>
      </c>
      <c r="P10" s="728">
        <v>5049</v>
      </c>
      <c r="Q10" s="741">
        <v>0.5</v>
      </c>
      <c r="R10" s="729">
        <v>561</v>
      </c>
    </row>
    <row r="11" spans="1:18" ht="14.4" customHeight="1" x14ac:dyDescent="0.3">
      <c r="A11" s="724"/>
      <c r="B11" s="725" t="s">
        <v>2162</v>
      </c>
      <c r="C11" s="725" t="s">
        <v>550</v>
      </c>
      <c r="D11" s="725" t="s">
        <v>2163</v>
      </c>
      <c r="E11" s="725" t="s">
        <v>2168</v>
      </c>
      <c r="F11" s="725"/>
      <c r="G11" s="728">
        <v>13</v>
      </c>
      <c r="H11" s="728">
        <v>6747</v>
      </c>
      <c r="I11" s="725"/>
      <c r="J11" s="725">
        <v>519</v>
      </c>
      <c r="K11" s="728"/>
      <c r="L11" s="728"/>
      <c r="M11" s="725"/>
      <c r="N11" s="725"/>
      <c r="O11" s="728">
        <v>1</v>
      </c>
      <c r="P11" s="728">
        <v>519</v>
      </c>
      <c r="Q11" s="741"/>
      <c r="R11" s="729">
        <v>519</v>
      </c>
    </row>
    <row r="12" spans="1:18" ht="14.4" customHeight="1" x14ac:dyDescent="0.3">
      <c r="A12" s="724"/>
      <c r="B12" s="725" t="s">
        <v>2162</v>
      </c>
      <c r="C12" s="725" t="s">
        <v>550</v>
      </c>
      <c r="D12" s="725" t="s">
        <v>2163</v>
      </c>
      <c r="E12" s="725" t="s">
        <v>2169</v>
      </c>
      <c r="F12" s="725"/>
      <c r="G12" s="728">
        <v>4</v>
      </c>
      <c r="H12" s="728">
        <v>1284</v>
      </c>
      <c r="I12" s="725">
        <v>0.66666666666666663</v>
      </c>
      <c r="J12" s="725">
        <v>321</v>
      </c>
      <c r="K12" s="728">
        <v>6</v>
      </c>
      <c r="L12" s="728">
        <v>1926</v>
      </c>
      <c r="M12" s="725">
        <v>1</v>
      </c>
      <c r="N12" s="725">
        <v>321</v>
      </c>
      <c r="O12" s="728">
        <v>3</v>
      </c>
      <c r="P12" s="728">
        <v>963</v>
      </c>
      <c r="Q12" s="741">
        <v>0.5</v>
      </c>
      <c r="R12" s="729">
        <v>321</v>
      </c>
    </row>
    <row r="13" spans="1:18" ht="14.4" customHeight="1" x14ac:dyDescent="0.3">
      <c r="A13" s="724"/>
      <c r="B13" s="725" t="s">
        <v>2162</v>
      </c>
      <c r="C13" s="725" t="s">
        <v>550</v>
      </c>
      <c r="D13" s="725" t="s">
        <v>2163</v>
      </c>
      <c r="E13" s="725" t="s">
        <v>2170</v>
      </c>
      <c r="F13" s="725"/>
      <c r="G13" s="728">
        <v>1</v>
      </c>
      <c r="H13" s="728">
        <v>282</v>
      </c>
      <c r="I13" s="725"/>
      <c r="J13" s="725">
        <v>282</v>
      </c>
      <c r="K13" s="728"/>
      <c r="L13" s="728"/>
      <c r="M13" s="725"/>
      <c r="N13" s="725"/>
      <c r="O13" s="728"/>
      <c r="P13" s="728"/>
      <c r="Q13" s="741"/>
      <c r="R13" s="729"/>
    </row>
    <row r="14" spans="1:18" ht="14.4" customHeight="1" x14ac:dyDescent="0.3">
      <c r="A14" s="724"/>
      <c r="B14" s="725" t="s">
        <v>2162</v>
      </c>
      <c r="C14" s="725" t="s">
        <v>550</v>
      </c>
      <c r="D14" s="725" t="s">
        <v>2163</v>
      </c>
      <c r="E14" s="725" t="s">
        <v>2171</v>
      </c>
      <c r="F14" s="725"/>
      <c r="G14" s="728">
        <v>2</v>
      </c>
      <c r="H14" s="728">
        <v>1358</v>
      </c>
      <c r="I14" s="725"/>
      <c r="J14" s="725">
        <v>679</v>
      </c>
      <c r="K14" s="728"/>
      <c r="L14" s="728"/>
      <c r="M14" s="725"/>
      <c r="N14" s="725"/>
      <c r="O14" s="728"/>
      <c r="P14" s="728"/>
      <c r="Q14" s="741"/>
      <c r="R14" s="729"/>
    </row>
    <row r="15" spans="1:18" ht="14.4" customHeight="1" x14ac:dyDescent="0.3">
      <c r="A15" s="724"/>
      <c r="B15" s="725" t="s">
        <v>2162</v>
      </c>
      <c r="C15" s="725" t="s">
        <v>550</v>
      </c>
      <c r="D15" s="725" t="s">
        <v>2163</v>
      </c>
      <c r="E15" s="725" t="s">
        <v>2172</v>
      </c>
      <c r="F15" s="725"/>
      <c r="G15" s="728">
        <v>1</v>
      </c>
      <c r="H15" s="728">
        <v>929</v>
      </c>
      <c r="I15" s="725"/>
      <c r="J15" s="725">
        <v>929</v>
      </c>
      <c r="K15" s="728"/>
      <c r="L15" s="728"/>
      <c r="M15" s="725"/>
      <c r="N15" s="725"/>
      <c r="O15" s="728"/>
      <c r="P15" s="728"/>
      <c r="Q15" s="741"/>
      <c r="R15" s="729"/>
    </row>
    <row r="16" spans="1:18" ht="14.4" customHeight="1" x14ac:dyDescent="0.3">
      <c r="A16" s="724"/>
      <c r="B16" s="725" t="s">
        <v>2162</v>
      </c>
      <c r="C16" s="725" t="s">
        <v>550</v>
      </c>
      <c r="D16" s="725" t="s">
        <v>2163</v>
      </c>
      <c r="E16" s="725" t="s">
        <v>2173</v>
      </c>
      <c r="F16" s="725"/>
      <c r="G16" s="728"/>
      <c r="H16" s="728"/>
      <c r="I16" s="725"/>
      <c r="J16" s="725"/>
      <c r="K16" s="728">
        <v>2</v>
      </c>
      <c r="L16" s="728">
        <v>4048</v>
      </c>
      <c r="M16" s="725">
        <v>1</v>
      </c>
      <c r="N16" s="725">
        <v>2024</v>
      </c>
      <c r="O16" s="728"/>
      <c r="P16" s="728"/>
      <c r="Q16" s="741"/>
      <c r="R16" s="729"/>
    </row>
    <row r="17" spans="1:18" ht="14.4" customHeight="1" x14ac:dyDescent="0.3">
      <c r="A17" s="724"/>
      <c r="B17" s="725" t="s">
        <v>2162</v>
      </c>
      <c r="C17" s="725" t="s">
        <v>550</v>
      </c>
      <c r="D17" s="725" t="s">
        <v>2163</v>
      </c>
      <c r="E17" s="725" t="s">
        <v>2174</v>
      </c>
      <c r="F17" s="725"/>
      <c r="G17" s="728"/>
      <c r="H17" s="728"/>
      <c r="I17" s="725"/>
      <c r="J17" s="725"/>
      <c r="K17" s="728">
        <v>1</v>
      </c>
      <c r="L17" s="728">
        <v>3554</v>
      </c>
      <c r="M17" s="725">
        <v>1</v>
      </c>
      <c r="N17" s="725">
        <v>3554</v>
      </c>
      <c r="O17" s="728">
        <v>3</v>
      </c>
      <c r="P17" s="728">
        <v>11700</v>
      </c>
      <c r="Q17" s="741">
        <v>3.2920652785593698</v>
      </c>
      <c r="R17" s="729">
        <v>3900</v>
      </c>
    </row>
    <row r="18" spans="1:18" ht="14.4" customHeight="1" x14ac:dyDescent="0.3">
      <c r="A18" s="724"/>
      <c r="B18" s="725" t="s">
        <v>2162</v>
      </c>
      <c r="C18" s="725" t="s">
        <v>550</v>
      </c>
      <c r="D18" s="725" t="s">
        <v>2163</v>
      </c>
      <c r="E18" s="725" t="s">
        <v>2175</v>
      </c>
      <c r="F18" s="725"/>
      <c r="G18" s="728"/>
      <c r="H18" s="728"/>
      <c r="I18" s="725"/>
      <c r="J18" s="725"/>
      <c r="K18" s="728"/>
      <c r="L18" s="728"/>
      <c r="M18" s="725"/>
      <c r="N18" s="725"/>
      <c r="O18" s="728">
        <v>1</v>
      </c>
      <c r="P18" s="728">
        <v>3900</v>
      </c>
      <c r="Q18" s="741"/>
      <c r="R18" s="729">
        <v>3900</v>
      </c>
    </row>
    <row r="19" spans="1:18" ht="14.4" customHeight="1" x14ac:dyDescent="0.3">
      <c r="A19" s="724"/>
      <c r="B19" s="725" t="s">
        <v>2162</v>
      </c>
      <c r="C19" s="725" t="s">
        <v>550</v>
      </c>
      <c r="D19" s="725" t="s">
        <v>2163</v>
      </c>
      <c r="E19" s="725" t="s">
        <v>2176</v>
      </c>
      <c r="F19" s="725"/>
      <c r="G19" s="728"/>
      <c r="H19" s="728"/>
      <c r="I19" s="725"/>
      <c r="J19" s="725"/>
      <c r="K19" s="728">
        <v>2</v>
      </c>
      <c r="L19" s="728">
        <v>2702</v>
      </c>
      <c r="M19" s="725">
        <v>1</v>
      </c>
      <c r="N19" s="725">
        <v>1351</v>
      </c>
      <c r="O19" s="728">
        <v>3</v>
      </c>
      <c r="P19" s="728">
        <v>4053</v>
      </c>
      <c r="Q19" s="741">
        <v>1.5</v>
      </c>
      <c r="R19" s="729">
        <v>1351</v>
      </c>
    </row>
    <row r="20" spans="1:18" ht="14.4" customHeight="1" x14ac:dyDescent="0.3">
      <c r="A20" s="724"/>
      <c r="B20" s="725" t="s">
        <v>2162</v>
      </c>
      <c r="C20" s="725" t="s">
        <v>550</v>
      </c>
      <c r="D20" s="725" t="s">
        <v>2163</v>
      </c>
      <c r="E20" s="725" t="s">
        <v>2177</v>
      </c>
      <c r="F20" s="725"/>
      <c r="G20" s="728"/>
      <c r="H20" s="728"/>
      <c r="I20" s="725"/>
      <c r="J20" s="725"/>
      <c r="K20" s="728"/>
      <c r="L20" s="728"/>
      <c r="M20" s="725"/>
      <c r="N20" s="725"/>
      <c r="O20" s="728">
        <v>1</v>
      </c>
      <c r="P20" s="728">
        <v>225</v>
      </c>
      <c r="Q20" s="741"/>
      <c r="R20" s="729">
        <v>225</v>
      </c>
    </row>
    <row r="21" spans="1:18" ht="14.4" customHeight="1" x14ac:dyDescent="0.3">
      <c r="A21" s="724"/>
      <c r="B21" s="725" t="s">
        <v>2162</v>
      </c>
      <c r="C21" s="725" t="s">
        <v>550</v>
      </c>
      <c r="D21" s="725" t="s">
        <v>2163</v>
      </c>
      <c r="E21" s="725" t="s">
        <v>2178</v>
      </c>
      <c r="F21" s="725"/>
      <c r="G21" s="728"/>
      <c r="H21" s="728"/>
      <c r="I21" s="725"/>
      <c r="J21" s="725"/>
      <c r="K21" s="728">
        <v>6</v>
      </c>
      <c r="L21" s="728">
        <v>3600</v>
      </c>
      <c r="M21" s="725">
        <v>1</v>
      </c>
      <c r="N21" s="725">
        <v>600</v>
      </c>
      <c r="O21" s="728"/>
      <c r="P21" s="728"/>
      <c r="Q21" s="741"/>
      <c r="R21" s="729"/>
    </row>
    <row r="22" spans="1:18" ht="14.4" customHeight="1" x14ac:dyDescent="0.3">
      <c r="A22" s="724"/>
      <c r="B22" s="725" t="s">
        <v>2162</v>
      </c>
      <c r="C22" s="725" t="s">
        <v>550</v>
      </c>
      <c r="D22" s="725" t="s">
        <v>2163</v>
      </c>
      <c r="E22" s="725" t="s">
        <v>2179</v>
      </c>
      <c r="F22" s="725"/>
      <c r="G22" s="728">
        <v>27</v>
      </c>
      <c r="H22" s="728">
        <v>27216</v>
      </c>
      <c r="I22" s="725">
        <v>0.69230769230769229</v>
      </c>
      <c r="J22" s="725">
        <v>1008</v>
      </c>
      <c r="K22" s="728">
        <v>39</v>
      </c>
      <c r="L22" s="728">
        <v>39312</v>
      </c>
      <c r="M22" s="725">
        <v>1</v>
      </c>
      <c r="N22" s="725">
        <v>1008</v>
      </c>
      <c r="O22" s="728">
        <v>48</v>
      </c>
      <c r="P22" s="728">
        <v>48384</v>
      </c>
      <c r="Q22" s="741">
        <v>1.2307692307692308</v>
      </c>
      <c r="R22" s="729">
        <v>1008</v>
      </c>
    </row>
    <row r="23" spans="1:18" ht="14.4" customHeight="1" x14ac:dyDescent="0.3">
      <c r="A23" s="724"/>
      <c r="B23" s="725" t="s">
        <v>2162</v>
      </c>
      <c r="C23" s="725" t="s">
        <v>550</v>
      </c>
      <c r="D23" s="725" t="s">
        <v>2163</v>
      </c>
      <c r="E23" s="725" t="s">
        <v>2180</v>
      </c>
      <c r="F23" s="725"/>
      <c r="G23" s="728"/>
      <c r="H23" s="728"/>
      <c r="I23" s="725"/>
      <c r="J23" s="725"/>
      <c r="K23" s="728"/>
      <c r="L23" s="728"/>
      <c r="M23" s="725"/>
      <c r="N23" s="725"/>
      <c r="O23" s="728">
        <v>2</v>
      </c>
      <c r="P23" s="728">
        <v>1406</v>
      </c>
      <c r="Q23" s="741"/>
      <c r="R23" s="729">
        <v>703</v>
      </c>
    </row>
    <row r="24" spans="1:18" ht="14.4" customHeight="1" x14ac:dyDescent="0.3">
      <c r="A24" s="724"/>
      <c r="B24" s="725" t="s">
        <v>2162</v>
      </c>
      <c r="C24" s="725" t="s">
        <v>550</v>
      </c>
      <c r="D24" s="725" t="s">
        <v>2163</v>
      </c>
      <c r="E24" s="725" t="s">
        <v>2181</v>
      </c>
      <c r="F24" s="725"/>
      <c r="G24" s="728"/>
      <c r="H24" s="728"/>
      <c r="I24" s="725"/>
      <c r="J24" s="725"/>
      <c r="K24" s="728">
        <v>1</v>
      </c>
      <c r="L24" s="728">
        <v>1122</v>
      </c>
      <c r="M24" s="725">
        <v>1</v>
      </c>
      <c r="N24" s="725">
        <v>1122</v>
      </c>
      <c r="O24" s="728">
        <v>1</v>
      </c>
      <c r="P24" s="728">
        <v>1122</v>
      </c>
      <c r="Q24" s="741">
        <v>1</v>
      </c>
      <c r="R24" s="729">
        <v>1122</v>
      </c>
    </row>
    <row r="25" spans="1:18" ht="14.4" customHeight="1" x14ac:dyDescent="0.3">
      <c r="A25" s="724"/>
      <c r="B25" s="725" t="s">
        <v>2162</v>
      </c>
      <c r="C25" s="725" t="s">
        <v>550</v>
      </c>
      <c r="D25" s="725" t="s">
        <v>2163</v>
      </c>
      <c r="E25" s="725" t="s">
        <v>2182</v>
      </c>
      <c r="F25" s="725"/>
      <c r="G25" s="728"/>
      <c r="H25" s="728"/>
      <c r="I25" s="725"/>
      <c r="J25" s="725"/>
      <c r="K25" s="728">
        <v>1</v>
      </c>
      <c r="L25" s="728">
        <v>1326</v>
      </c>
      <c r="M25" s="725">
        <v>1</v>
      </c>
      <c r="N25" s="725">
        <v>1326</v>
      </c>
      <c r="O25" s="728">
        <v>1</v>
      </c>
      <c r="P25" s="728">
        <v>1326</v>
      </c>
      <c r="Q25" s="741">
        <v>1</v>
      </c>
      <c r="R25" s="729">
        <v>1326</v>
      </c>
    </row>
    <row r="26" spans="1:18" ht="14.4" customHeight="1" x14ac:dyDescent="0.3">
      <c r="A26" s="724"/>
      <c r="B26" s="725" t="s">
        <v>2162</v>
      </c>
      <c r="C26" s="725" t="s">
        <v>550</v>
      </c>
      <c r="D26" s="725" t="s">
        <v>2159</v>
      </c>
      <c r="E26" s="725" t="s">
        <v>2183</v>
      </c>
      <c r="F26" s="725" t="s">
        <v>2184</v>
      </c>
      <c r="G26" s="728">
        <v>104</v>
      </c>
      <c r="H26" s="728">
        <v>8088.9</v>
      </c>
      <c r="I26" s="725">
        <v>1.0097115252587034</v>
      </c>
      <c r="J26" s="725">
        <v>77.777884615384608</v>
      </c>
      <c r="K26" s="728">
        <v>103</v>
      </c>
      <c r="L26" s="728">
        <v>8011.1</v>
      </c>
      <c r="M26" s="725">
        <v>1</v>
      </c>
      <c r="N26" s="725">
        <v>77.777669902912621</v>
      </c>
      <c r="O26" s="728">
        <v>90</v>
      </c>
      <c r="P26" s="728">
        <v>7000</v>
      </c>
      <c r="Q26" s="741">
        <v>0.87378761967769714</v>
      </c>
      <c r="R26" s="729">
        <v>77.777777777777771</v>
      </c>
    </row>
    <row r="27" spans="1:18" ht="14.4" customHeight="1" x14ac:dyDescent="0.3">
      <c r="A27" s="724"/>
      <c r="B27" s="725" t="s">
        <v>2162</v>
      </c>
      <c r="C27" s="725" t="s">
        <v>550</v>
      </c>
      <c r="D27" s="725" t="s">
        <v>2159</v>
      </c>
      <c r="E27" s="725" t="s">
        <v>2185</v>
      </c>
      <c r="F27" s="725" t="s">
        <v>2186</v>
      </c>
      <c r="G27" s="728">
        <v>23</v>
      </c>
      <c r="H27" s="728">
        <v>5750</v>
      </c>
      <c r="I27" s="725">
        <v>0.8214285714285714</v>
      </c>
      <c r="J27" s="725">
        <v>250</v>
      </c>
      <c r="K27" s="728">
        <v>28</v>
      </c>
      <c r="L27" s="728">
        <v>7000</v>
      </c>
      <c r="M27" s="725">
        <v>1</v>
      </c>
      <c r="N27" s="725">
        <v>250</v>
      </c>
      <c r="O27" s="728">
        <v>193</v>
      </c>
      <c r="P27" s="728">
        <v>48250</v>
      </c>
      <c r="Q27" s="741">
        <v>6.8928571428571432</v>
      </c>
      <c r="R27" s="729">
        <v>250</v>
      </c>
    </row>
    <row r="28" spans="1:18" ht="14.4" customHeight="1" x14ac:dyDescent="0.3">
      <c r="A28" s="724"/>
      <c r="B28" s="725" t="s">
        <v>2162</v>
      </c>
      <c r="C28" s="725" t="s">
        <v>550</v>
      </c>
      <c r="D28" s="725" t="s">
        <v>2159</v>
      </c>
      <c r="E28" s="725" t="s">
        <v>2187</v>
      </c>
      <c r="F28" s="725" t="s">
        <v>2188</v>
      </c>
      <c r="G28" s="728">
        <v>945</v>
      </c>
      <c r="H28" s="728">
        <v>105000</v>
      </c>
      <c r="I28" s="725">
        <v>1.0262258365353207</v>
      </c>
      <c r="J28" s="725">
        <v>111.11111111111111</v>
      </c>
      <c r="K28" s="728">
        <v>877</v>
      </c>
      <c r="L28" s="728">
        <v>102316.66</v>
      </c>
      <c r="M28" s="725">
        <v>1</v>
      </c>
      <c r="N28" s="725">
        <v>116.66665906499431</v>
      </c>
      <c r="O28" s="728">
        <v>938</v>
      </c>
      <c r="P28" s="728">
        <v>109433.34999999999</v>
      </c>
      <c r="Q28" s="741">
        <v>1.0695555347486909</v>
      </c>
      <c r="R28" s="729">
        <v>116.666684434968</v>
      </c>
    </row>
    <row r="29" spans="1:18" ht="14.4" customHeight="1" x14ac:dyDescent="0.3">
      <c r="A29" s="724"/>
      <c r="B29" s="725" t="s">
        <v>2162</v>
      </c>
      <c r="C29" s="725" t="s">
        <v>550</v>
      </c>
      <c r="D29" s="725" t="s">
        <v>2159</v>
      </c>
      <c r="E29" s="725" t="s">
        <v>2189</v>
      </c>
      <c r="F29" s="725" t="s">
        <v>2190</v>
      </c>
      <c r="G29" s="728">
        <v>4</v>
      </c>
      <c r="H29" s="728">
        <v>1075.56</v>
      </c>
      <c r="I29" s="725"/>
      <c r="J29" s="725">
        <v>268.89</v>
      </c>
      <c r="K29" s="728">
        <v>0</v>
      </c>
      <c r="L29" s="728">
        <v>0</v>
      </c>
      <c r="M29" s="725"/>
      <c r="N29" s="725"/>
      <c r="O29" s="728">
        <v>11</v>
      </c>
      <c r="P29" s="728">
        <v>3300</v>
      </c>
      <c r="Q29" s="741"/>
      <c r="R29" s="729">
        <v>300</v>
      </c>
    </row>
    <row r="30" spans="1:18" ht="14.4" customHeight="1" x14ac:dyDescent="0.3">
      <c r="A30" s="724"/>
      <c r="B30" s="725" t="s">
        <v>2162</v>
      </c>
      <c r="C30" s="725" t="s">
        <v>550</v>
      </c>
      <c r="D30" s="725" t="s">
        <v>2159</v>
      </c>
      <c r="E30" s="725" t="s">
        <v>2191</v>
      </c>
      <c r="F30" s="725" t="s">
        <v>2192</v>
      </c>
      <c r="G30" s="728">
        <v>679</v>
      </c>
      <c r="H30" s="728">
        <v>126746.68</v>
      </c>
      <c r="I30" s="725">
        <v>0.8444149796412378</v>
      </c>
      <c r="J30" s="725">
        <v>186.66668630338734</v>
      </c>
      <c r="K30" s="728">
        <v>711</v>
      </c>
      <c r="L30" s="728">
        <v>150099.99</v>
      </c>
      <c r="M30" s="725">
        <v>1</v>
      </c>
      <c r="N30" s="725">
        <v>211.11109704641348</v>
      </c>
      <c r="O30" s="728">
        <v>741</v>
      </c>
      <c r="P30" s="728">
        <v>156433.33999999997</v>
      </c>
      <c r="Q30" s="741">
        <v>1.0421942066751635</v>
      </c>
      <c r="R30" s="729">
        <v>211.11112010796217</v>
      </c>
    </row>
    <row r="31" spans="1:18" ht="14.4" customHeight="1" x14ac:dyDescent="0.3">
      <c r="A31" s="724"/>
      <c r="B31" s="725" t="s">
        <v>2162</v>
      </c>
      <c r="C31" s="725" t="s">
        <v>550</v>
      </c>
      <c r="D31" s="725" t="s">
        <v>2159</v>
      </c>
      <c r="E31" s="725" t="s">
        <v>2193</v>
      </c>
      <c r="F31" s="725" t="s">
        <v>2194</v>
      </c>
      <c r="G31" s="728">
        <v>889</v>
      </c>
      <c r="H31" s="728">
        <v>518583.33</v>
      </c>
      <c r="I31" s="725">
        <v>0.90253807050058332</v>
      </c>
      <c r="J31" s="725">
        <v>583.33332958380208</v>
      </c>
      <c r="K31" s="728">
        <v>985</v>
      </c>
      <c r="L31" s="728">
        <v>574583.33000000007</v>
      </c>
      <c r="M31" s="725">
        <v>1</v>
      </c>
      <c r="N31" s="725">
        <v>583.33332994923865</v>
      </c>
      <c r="O31" s="728">
        <v>1109</v>
      </c>
      <c r="P31" s="728">
        <v>646916.66999999993</v>
      </c>
      <c r="Q31" s="741">
        <v>1.1258883372060233</v>
      </c>
      <c r="R31" s="729">
        <v>583.33333633904408</v>
      </c>
    </row>
    <row r="32" spans="1:18" ht="14.4" customHeight="1" x14ac:dyDescent="0.3">
      <c r="A32" s="724"/>
      <c r="B32" s="725" t="s">
        <v>2162</v>
      </c>
      <c r="C32" s="725" t="s">
        <v>550</v>
      </c>
      <c r="D32" s="725" t="s">
        <v>2159</v>
      </c>
      <c r="E32" s="725" t="s">
        <v>2195</v>
      </c>
      <c r="F32" s="725" t="s">
        <v>2196</v>
      </c>
      <c r="G32" s="728">
        <v>61</v>
      </c>
      <c r="H32" s="728">
        <v>28466.67</v>
      </c>
      <c r="I32" s="725">
        <v>0.48800008502857622</v>
      </c>
      <c r="J32" s="725">
        <v>466.66672131147538</v>
      </c>
      <c r="K32" s="728">
        <v>125</v>
      </c>
      <c r="L32" s="728">
        <v>58333.33</v>
      </c>
      <c r="M32" s="725">
        <v>1</v>
      </c>
      <c r="N32" s="725">
        <v>466.66664000000003</v>
      </c>
      <c r="O32" s="728">
        <v>88</v>
      </c>
      <c r="P32" s="728">
        <v>41066.660000000003</v>
      </c>
      <c r="Q32" s="741">
        <v>0.70399992594285299</v>
      </c>
      <c r="R32" s="729">
        <v>466.66659090909093</v>
      </c>
    </row>
    <row r="33" spans="1:18" ht="14.4" customHeight="1" x14ac:dyDescent="0.3">
      <c r="A33" s="724"/>
      <c r="B33" s="725" t="s">
        <v>2162</v>
      </c>
      <c r="C33" s="725" t="s">
        <v>550</v>
      </c>
      <c r="D33" s="725" t="s">
        <v>2159</v>
      </c>
      <c r="E33" s="725" t="s">
        <v>2197</v>
      </c>
      <c r="F33" s="725" t="s">
        <v>2196</v>
      </c>
      <c r="G33" s="728">
        <v>6</v>
      </c>
      <c r="H33" s="728">
        <v>6000</v>
      </c>
      <c r="I33" s="725">
        <v>1</v>
      </c>
      <c r="J33" s="725">
        <v>1000</v>
      </c>
      <c r="K33" s="728">
        <v>6</v>
      </c>
      <c r="L33" s="728">
        <v>6000</v>
      </c>
      <c r="M33" s="725">
        <v>1</v>
      </c>
      <c r="N33" s="725">
        <v>1000</v>
      </c>
      <c r="O33" s="728">
        <v>13</v>
      </c>
      <c r="P33" s="728">
        <v>13000</v>
      </c>
      <c r="Q33" s="741">
        <v>2.1666666666666665</v>
      </c>
      <c r="R33" s="729">
        <v>1000</v>
      </c>
    </row>
    <row r="34" spans="1:18" ht="14.4" customHeight="1" x14ac:dyDescent="0.3">
      <c r="A34" s="724"/>
      <c r="B34" s="725" t="s">
        <v>2162</v>
      </c>
      <c r="C34" s="725" t="s">
        <v>550</v>
      </c>
      <c r="D34" s="725" t="s">
        <v>2159</v>
      </c>
      <c r="E34" s="725" t="s">
        <v>2198</v>
      </c>
      <c r="F34" s="725" t="s">
        <v>2199</v>
      </c>
      <c r="G34" s="728">
        <v>2</v>
      </c>
      <c r="H34" s="728">
        <v>1333.34</v>
      </c>
      <c r="I34" s="725">
        <v>1</v>
      </c>
      <c r="J34" s="725">
        <v>666.67</v>
      </c>
      <c r="K34" s="728">
        <v>2</v>
      </c>
      <c r="L34" s="728">
        <v>1333.34</v>
      </c>
      <c r="M34" s="725">
        <v>1</v>
      </c>
      <c r="N34" s="725">
        <v>666.67</v>
      </c>
      <c r="O34" s="728">
        <v>4</v>
      </c>
      <c r="P34" s="728">
        <v>2666.67</v>
      </c>
      <c r="Q34" s="741">
        <v>1.9999925000375001</v>
      </c>
      <c r="R34" s="729">
        <v>666.66750000000002</v>
      </c>
    </row>
    <row r="35" spans="1:18" ht="14.4" customHeight="1" x14ac:dyDescent="0.3">
      <c r="A35" s="724"/>
      <c r="B35" s="725" t="s">
        <v>2162</v>
      </c>
      <c r="C35" s="725" t="s">
        <v>550</v>
      </c>
      <c r="D35" s="725" t="s">
        <v>2159</v>
      </c>
      <c r="E35" s="725" t="s">
        <v>2200</v>
      </c>
      <c r="F35" s="725" t="s">
        <v>2201</v>
      </c>
      <c r="G35" s="728">
        <v>928</v>
      </c>
      <c r="H35" s="728">
        <v>46400</v>
      </c>
      <c r="I35" s="725">
        <v>0.8529411764705882</v>
      </c>
      <c r="J35" s="725">
        <v>50</v>
      </c>
      <c r="K35" s="728">
        <v>1088</v>
      </c>
      <c r="L35" s="728">
        <v>54400</v>
      </c>
      <c r="M35" s="725">
        <v>1</v>
      </c>
      <c r="N35" s="725">
        <v>50</v>
      </c>
      <c r="O35" s="728">
        <v>1070</v>
      </c>
      <c r="P35" s="728">
        <v>53500</v>
      </c>
      <c r="Q35" s="741">
        <v>0.98345588235294112</v>
      </c>
      <c r="R35" s="729">
        <v>50</v>
      </c>
    </row>
    <row r="36" spans="1:18" ht="14.4" customHeight="1" x14ac:dyDescent="0.3">
      <c r="A36" s="724"/>
      <c r="B36" s="725" t="s">
        <v>2162</v>
      </c>
      <c r="C36" s="725" t="s">
        <v>550</v>
      </c>
      <c r="D36" s="725" t="s">
        <v>2159</v>
      </c>
      <c r="E36" s="725" t="s">
        <v>2202</v>
      </c>
      <c r="F36" s="725" t="s">
        <v>2203</v>
      </c>
      <c r="G36" s="728">
        <v>6</v>
      </c>
      <c r="H36" s="728">
        <v>33.350000000000009</v>
      </c>
      <c r="I36" s="725">
        <v>0.85732647814910035</v>
      </c>
      <c r="J36" s="725">
        <v>5.5583333333333345</v>
      </c>
      <c r="K36" s="728">
        <v>7</v>
      </c>
      <c r="L36" s="728">
        <v>38.900000000000006</v>
      </c>
      <c r="M36" s="725">
        <v>1</v>
      </c>
      <c r="N36" s="725">
        <v>5.5571428571428578</v>
      </c>
      <c r="O36" s="728">
        <v>16</v>
      </c>
      <c r="P36" s="728">
        <v>88.89</v>
      </c>
      <c r="Q36" s="741">
        <v>2.2850899742930588</v>
      </c>
      <c r="R36" s="729">
        <v>5.555625</v>
      </c>
    </row>
    <row r="37" spans="1:18" ht="14.4" customHeight="1" x14ac:dyDescent="0.3">
      <c r="A37" s="724"/>
      <c r="B37" s="725" t="s">
        <v>2162</v>
      </c>
      <c r="C37" s="725" t="s">
        <v>550</v>
      </c>
      <c r="D37" s="725" t="s">
        <v>2159</v>
      </c>
      <c r="E37" s="725" t="s">
        <v>2204</v>
      </c>
      <c r="F37" s="725" t="s">
        <v>2205</v>
      </c>
      <c r="G37" s="728">
        <v>26</v>
      </c>
      <c r="H37" s="728">
        <v>2628.88</v>
      </c>
      <c r="I37" s="725">
        <v>8.6667326014571593</v>
      </c>
      <c r="J37" s="725">
        <v>101.11076923076924</v>
      </c>
      <c r="K37" s="728">
        <v>3</v>
      </c>
      <c r="L37" s="728">
        <v>303.33</v>
      </c>
      <c r="M37" s="725">
        <v>1</v>
      </c>
      <c r="N37" s="725">
        <v>101.11</v>
      </c>
      <c r="O37" s="728">
        <v>20</v>
      </c>
      <c r="P37" s="728">
        <v>2022.22</v>
      </c>
      <c r="Q37" s="741">
        <v>6.6667326014571593</v>
      </c>
      <c r="R37" s="729">
        <v>101.111</v>
      </c>
    </row>
    <row r="38" spans="1:18" ht="14.4" customHeight="1" x14ac:dyDescent="0.3">
      <c r="A38" s="724"/>
      <c r="B38" s="725" t="s">
        <v>2162</v>
      </c>
      <c r="C38" s="725" t="s">
        <v>550</v>
      </c>
      <c r="D38" s="725" t="s">
        <v>2159</v>
      </c>
      <c r="E38" s="725" t="s">
        <v>2206</v>
      </c>
      <c r="F38" s="725" t="s">
        <v>2207</v>
      </c>
      <c r="G38" s="728">
        <v>1</v>
      </c>
      <c r="H38" s="728">
        <v>76.67</v>
      </c>
      <c r="I38" s="725"/>
      <c r="J38" s="725">
        <v>76.67</v>
      </c>
      <c r="K38" s="728"/>
      <c r="L38" s="728"/>
      <c r="M38" s="725"/>
      <c r="N38" s="725"/>
      <c r="O38" s="728"/>
      <c r="P38" s="728"/>
      <c r="Q38" s="741"/>
      <c r="R38" s="729"/>
    </row>
    <row r="39" spans="1:18" ht="14.4" customHeight="1" x14ac:dyDescent="0.3">
      <c r="A39" s="724"/>
      <c r="B39" s="725" t="s">
        <v>2162</v>
      </c>
      <c r="C39" s="725" t="s">
        <v>550</v>
      </c>
      <c r="D39" s="725" t="s">
        <v>2159</v>
      </c>
      <c r="E39" s="725" t="s">
        <v>2208</v>
      </c>
      <c r="F39" s="725" t="s">
        <v>2209</v>
      </c>
      <c r="G39" s="728">
        <v>38</v>
      </c>
      <c r="H39" s="728">
        <v>0</v>
      </c>
      <c r="I39" s="725"/>
      <c r="J39" s="725">
        <v>0</v>
      </c>
      <c r="K39" s="728">
        <v>58</v>
      </c>
      <c r="L39" s="728">
        <v>0</v>
      </c>
      <c r="M39" s="725"/>
      <c r="N39" s="725">
        <v>0</v>
      </c>
      <c r="O39" s="728">
        <v>65</v>
      </c>
      <c r="P39" s="728">
        <v>0</v>
      </c>
      <c r="Q39" s="741"/>
      <c r="R39" s="729">
        <v>0</v>
      </c>
    </row>
    <row r="40" spans="1:18" ht="14.4" customHeight="1" x14ac:dyDescent="0.3">
      <c r="A40" s="724"/>
      <c r="B40" s="725" t="s">
        <v>2162</v>
      </c>
      <c r="C40" s="725" t="s">
        <v>550</v>
      </c>
      <c r="D40" s="725" t="s">
        <v>2159</v>
      </c>
      <c r="E40" s="725" t="s">
        <v>2210</v>
      </c>
      <c r="F40" s="725" t="s">
        <v>2211</v>
      </c>
      <c r="G40" s="728">
        <v>608</v>
      </c>
      <c r="H40" s="728">
        <v>185777.78</v>
      </c>
      <c r="I40" s="725">
        <v>0.73164858645757347</v>
      </c>
      <c r="J40" s="725">
        <v>305.55555921052633</v>
      </c>
      <c r="K40" s="728">
        <v>831</v>
      </c>
      <c r="L40" s="728">
        <v>253916.68</v>
      </c>
      <c r="M40" s="725">
        <v>1</v>
      </c>
      <c r="N40" s="725">
        <v>305.55557160048136</v>
      </c>
      <c r="O40" s="728">
        <v>667</v>
      </c>
      <c r="P40" s="728">
        <v>203805.57</v>
      </c>
      <c r="Q40" s="741">
        <v>0.80264742749471996</v>
      </c>
      <c r="R40" s="729">
        <v>305.55557721139434</v>
      </c>
    </row>
    <row r="41" spans="1:18" ht="14.4" customHeight="1" x14ac:dyDescent="0.3">
      <c r="A41" s="724"/>
      <c r="B41" s="725" t="s">
        <v>2162</v>
      </c>
      <c r="C41" s="725" t="s">
        <v>550</v>
      </c>
      <c r="D41" s="725" t="s">
        <v>2159</v>
      </c>
      <c r="E41" s="725" t="s">
        <v>2212</v>
      </c>
      <c r="F41" s="725" t="s">
        <v>2213</v>
      </c>
      <c r="G41" s="728"/>
      <c r="H41" s="728"/>
      <c r="I41" s="725"/>
      <c r="J41" s="725"/>
      <c r="K41" s="728"/>
      <c r="L41" s="728"/>
      <c r="M41" s="725"/>
      <c r="N41" s="725"/>
      <c r="O41" s="728">
        <v>1</v>
      </c>
      <c r="P41" s="728">
        <v>33.33</v>
      </c>
      <c r="Q41" s="741"/>
      <c r="R41" s="729">
        <v>33.33</v>
      </c>
    </row>
    <row r="42" spans="1:18" ht="14.4" customHeight="1" x14ac:dyDescent="0.3">
      <c r="A42" s="724"/>
      <c r="B42" s="725" t="s">
        <v>2162</v>
      </c>
      <c r="C42" s="725" t="s">
        <v>550</v>
      </c>
      <c r="D42" s="725" t="s">
        <v>2159</v>
      </c>
      <c r="E42" s="725" t="s">
        <v>2214</v>
      </c>
      <c r="F42" s="725" t="s">
        <v>2215</v>
      </c>
      <c r="G42" s="728">
        <v>2714</v>
      </c>
      <c r="H42" s="728">
        <v>1236377.8</v>
      </c>
      <c r="I42" s="725">
        <v>0.91104397743653409</v>
      </c>
      <c r="J42" s="725">
        <v>455.55556374355194</v>
      </c>
      <c r="K42" s="728">
        <v>2979</v>
      </c>
      <c r="L42" s="728">
        <v>1357100.02</v>
      </c>
      <c r="M42" s="725">
        <v>1</v>
      </c>
      <c r="N42" s="725">
        <v>455.55556226921789</v>
      </c>
      <c r="O42" s="728">
        <v>2977</v>
      </c>
      <c r="P42" s="728">
        <v>1356188.9100000001</v>
      </c>
      <c r="Q42" s="741">
        <v>0.99932863459835486</v>
      </c>
      <c r="R42" s="729">
        <v>455.55556264696008</v>
      </c>
    </row>
    <row r="43" spans="1:18" ht="14.4" customHeight="1" x14ac:dyDescent="0.3">
      <c r="A43" s="724"/>
      <c r="B43" s="725" t="s">
        <v>2162</v>
      </c>
      <c r="C43" s="725" t="s">
        <v>550</v>
      </c>
      <c r="D43" s="725" t="s">
        <v>2159</v>
      </c>
      <c r="E43" s="725" t="s">
        <v>2216</v>
      </c>
      <c r="F43" s="725" t="s">
        <v>2217</v>
      </c>
      <c r="G43" s="728">
        <v>1</v>
      </c>
      <c r="H43" s="728">
        <v>0</v>
      </c>
      <c r="I43" s="725"/>
      <c r="J43" s="725">
        <v>0</v>
      </c>
      <c r="K43" s="728"/>
      <c r="L43" s="728"/>
      <c r="M43" s="725"/>
      <c r="N43" s="725"/>
      <c r="O43" s="728"/>
      <c r="P43" s="728"/>
      <c r="Q43" s="741"/>
      <c r="R43" s="729"/>
    </row>
    <row r="44" spans="1:18" ht="14.4" customHeight="1" x14ac:dyDescent="0.3">
      <c r="A44" s="724"/>
      <c r="B44" s="725" t="s">
        <v>2162</v>
      </c>
      <c r="C44" s="725" t="s">
        <v>550</v>
      </c>
      <c r="D44" s="725" t="s">
        <v>2159</v>
      </c>
      <c r="E44" s="725" t="s">
        <v>2218</v>
      </c>
      <c r="F44" s="725" t="s">
        <v>2219</v>
      </c>
      <c r="G44" s="728">
        <v>14</v>
      </c>
      <c r="H44" s="728">
        <v>824.45</v>
      </c>
      <c r="I44" s="725">
        <v>1.272711835625743</v>
      </c>
      <c r="J44" s="725">
        <v>58.88928571428572</v>
      </c>
      <c r="K44" s="728">
        <v>11</v>
      </c>
      <c r="L44" s="728">
        <v>647.79</v>
      </c>
      <c r="M44" s="725">
        <v>1</v>
      </c>
      <c r="N44" s="725">
        <v>58.889999999999993</v>
      </c>
      <c r="O44" s="728">
        <v>10</v>
      </c>
      <c r="P44" s="728">
        <v>588.89</v>
      </c>
      <c r="Q44" s="741">
        <v>0.90907547198937932</v>
      </c>
      <c r="R44" s="729">
        <v>58.888999999999996</v>
      </c>
    </row>
    <row r="45" spans="1:18" ht="14.4" customHeight="1" x14ac:dyDescent="0.3">
      <c r="A45" s="724"/>
      <c r="B45" s="725" t="s">
        <v>2162</v>
      </c>
      <c r="C45" s="725" t="s">
        <v>550</v>
      </c>
      <c r="D45" s="725" t="s">
        <v>2159</v>
      </c>
      <c r="E45" s="725" t="s">
        <v>2220</v>
      </c>
      <c r="F45" s="725" t="s">
        <v>2221</v>
      </c>
      <c r="G45" s="728">
        <v>1171</v>
      </c>
      <c r="H45" s="728">
        <v>91077.79</v>
      </c>
      <c r="I45" s="725">
        <v>0.81094201730728299</v>
      </c>
      <c r="J45" s="725">
        <v>77.777788215200673</v>
      </c>
      <c r="K45" s="728">
        <v>1444</v>
      </c>
      <c r="L45" s="728">
        <v>112311.1</v>
      </c>
      <c r="M45" s="725">
        <v>1</v>
      </c>
      <c r="N45" s="725">
        <v>77.777770083102496</v>
      </c>
      <c r="O45" s="728">
        <v>1422</v>
      </c>
      <c r="P45" s="728">
        <v>110600.01</v>
      </c>
      <c r="Q45" s="741">
        <v>0.98476472939896398</v>
      </c>
      <c r="R45" s="729">
        <v>77.777784810126576</v>
      </c>
    </row>
    <row r="46" spans="1:18" ht="14.4" customHeight="1" x14ac:dyDescent="0.3">
      <c r="A46" s="724"/>
      <c r="B46" s="725" t="s">
        <v>2162</v>
      </c>
      <c r="C46" s="725" t="s">
        <v>550</v>
      </c>
      <c r="D46" s="725" t="s">
        <v>2159</v>
      </c>
      <c r="E46" s="725" t="s">
        <v>2222</v>
      </c>
      <c r="F46" s="725" t="s">
        <v>2223</v>
      </c>
      <c r="G46" s="728"/>
      <c r="H46" s="728"/>
      <c r="I46" s="725"/>
      <c r="J46" s="725"/>
      <c r="K46" s="728"/>
      <c r="L46" s="728"/>
      <c r="M46" s="725"/>
      <c r="N46" s="725"/>
      <c r="O46" s="728">
        <v>1</v>
      </c>
      <c r="P46" s="728">
        <v>270</v>
      </c>
      <c r="Q46" s="741"/>
      <c r="R46" s="729">
        <v>270</v>
      </c>
    </row>
    <row r="47" spans="1:18" ht="14.4" customHeight="1" x14ac:dyDescent="0.3">
      <c r="A47" s="724"/>
      <c r="B47" s="725" t="s">
        <v>2162</v>
      </c>
      <c r="C47" s="725" t="s">
        <v>550</v>
      </c>
      <c r="D47" s="725" t="s">
        <v>2159</v>
      </c>
      <c r="E47" s="725" t="s">
        <v>2224</v>
      </c>
      <c r="F47" s="725" t="s">
        <v>2225</v>
      </c>
      <c r="G47" s="728">
        <v>758</v>
      </c>
      <c r="H47" s="728">
        <v>67377.78</v>
      </c>
      <c r="I47" s="725">
        <v>0.74005375836239973</v>
      </c>
      <c r="J47" s="725">
        <v>88.888891820580469</v>
      </c>
      <c r="K47" s="728">
        <v>964</v>
      </c>
      <c r="L47" s="728">
        <v>91044.44</v>
      </c>
      <c r="M47" s="725">
        <v>1</v>
      </c>
      <c r="N47" s="725">
        <v>94.444439834024905</v>
      </c>
      <c r="O47" s="728">
        <v>1012</v>
      </c>
      <c r="P47" s="728">
        <v>95577.760000000009</v>
      </c>
      <c r="Q47" s="741">
        <v>1.0497923871023866</v>
      </c>
      <c r="R47" s="729">
        <v>94.444426877470363</v>
      </c>
    </row>
    <row r="48" spans="1:18" ht="14.4" customHeight="1" x14ac:dyDescent="0.3">
      <c r="A48" s="724"/>
      <c r="B48" s="725" t="s">
        <v>2162</v>
      </c>
      <c r="C48" s="725" t="s">
        <v>550</v>
      </c>
      <c r="D48" s="725" t="s">
        <v>2159</v>
      </c>
      <c r="E48" s="725" t="s">
        <v>2226</v>
      </c>
      <c r="F48" s="725" t="s">
        <v>2227</v>
      </c>
      <c r="G48" s="728">
        <v>2</v>
      </c>
      <c r="H48" s="728">
        <v>86.67</v>
      </c>
      <c r="I48" s="725"/>
      <c r="J48" s="725">
        <v>43.335000000000001</v>
      </c>
      <c r="K48" s="728"/>
      <c r="L48" s="728"/>
      <c r="M48" s="725"/>
      <c r="N48" s="725"/>
      <c r="O48" s="728">
        <v>3</v>
      </c>
      <c r="P48" s="728">
        <v>130</v>
      </c>
      <c r="Q48" s="741"/>
      <c r="R48" s="729">
        <v>43.333333333333336</v>
      </c>
    </row>
    <row r="49" spans="1:18" ht="14.4" customHeight="1" x14ac:dyDescent="0.3">
      <c r="A49" s="724"/>
      <c r="B49" s="725" t="s">
        <v>2162</v>
      </c>
      <c r="C49" s="725" t="s">
        <v>550</v>
      </c>
      <c r="D49" s="725" t="s">
        <v>2159</v>
      </c>
      <c r="E49" s="725" t="s">
        <v>2228</v>
      </c>
      <c r="F49" s="725" t="s">
        <v>2229</v>
      </c>
      <c r="G49" s="728">
        <v>26</v>
      </c>
      <c r="H49" s="728">
        <v>2513.33</v>
      </c>
      <c r="I49" s="725">
        <v>1.7333310344827586</v>
      </c>
      <c r="J49" s="725">
        <v>96.666538461538465</v>
      </c>
      <c r="K49" s="728">
        <v>15</v>
      </c>
      <c r="L49" s="728">
        <v>1450</v>
      </c>
      <c r="M49" s="725">
        <v>1</v>
      </c>
      <c r="N49" s="725">
        <v>96.666666666666671</v>
      </c>
      <c r="O49" s="728">
        <v>23</v>
      </c>
      <c r="P49" s="728">
        <v>2223.3500000000004</v>
      </c>
      <c r="Q49" s="741">
        <v>1.5333448275862072</v>
      </c>
      <c r="R49" s="729">
        <v>96.667391304347845</v>
      </c>
    </row>
    <row r="50" spans="1:18" ht="14.4" customHeight="1" x14ac:dyDescent="0.3">
      <c r="A50" s="724"/>
      <c r="B50" s="725" t="s">
        <v>2162</v>
      </c>
      <c r="C50" s="725" t="s">
        <v>550</v>
      </c>
      <c r="D50" s="725" t="s">
        <v>2159</v>
      </c>
      <c r="E50" s="725" t="s">
        <v>2230</v>
      </c>
      <c r="F50" s="725" t="s">
        <v>2231</v>
      </c>
      <c r="G50" s="728">
        <v>242</v>
      </c>
      <c r="H50" s="728">
        <v>80666.66</v>
      </c>
      <c r="I50" s="725">
        <v>0.91666669507576082</v>
      </c>
      <c r="J50" s="725">
        <v>333.33330578512397</v>
      </c>
      <c r="K50" s="728">
        <v>264</v>
      </c>
      <c r="L50" s="728">
        <v>87999.99</v>
      </c>
      <c r="M50" s="725">
        <v>1</v>
      </c>
      <c r="N50" s="725">
        <v>333.33329545454546</v>
      </c>
      <c r="O50" s="728">
        <v>277</v>
      </c>
      <c r="P50" s="728">
        <v>92333.33</v>
      </c>
      <c r="Q50" s="741">
        <v>1.0492425055957393</v>
      </c>
      <c r="R50" s="729">
        <v>333.33332129963901</v>
      </c>
    </row>
    <row r="51" spans="1:18" ht="14.4" customHeight="1" x14ac:dyDescent="0.3">
      <c r="A51" s="724"/>
      <c r="B51" s="725" t="s">
        <v>2162</v>
      </c>
      <c r="C51" s="725" t="s">
        <v>550</v>
      </c>
      <c r="D51" s="725" t="s">
        <v>2159</v>
      </c>
      <c r="E51" s="725" t="s">
        <v>2232</v>
      </c>
      <c r="F51" s="725" t="s">
        <v>2233</v>
      </c>
      <c r="G51" s="728">
        <v>449</v>
      </c>
      <c r="H51" s="728">
        <v>576216.67999999993</v>
      </c>
      <c r="I51" s="725">
        <v>1.0345622297291144</v>
      </c>
      <c r="J51" s="725">
        <v>1283.333363028953</v>
      </c>
      <c r="K51" s="728">
        <v>434</v>
      </c>
      <c r="L51" s="728">
        <v>556966.67000000004</v>
      </c>
      <c r="M51" s="725">
        <v>1</v>
      </c>
      <c r="N51" s="725">
        <v>1283.333341013825</v>
      </c>
      <c r="O51" s="728">
        <v>476</v>
      </c>
      <c r="P51" s="728">
        <v>610866.65999999992</v>
      </c>
      <c r="Q51" s="741">
        <v>1.096774175014817</v>
      </c>
      <c r="R51" s="729">
        <v>1283.3333193277308</v>
      </c>
    </row>
    <row r="52" spans="1:18" ht="14.4" customHeight="1" x14ac:dyDescent="0.3">
      <c r="A52" s="724"/>
      <c r="B52" s="725" t="s">
        <v>2162</v>
      </c>
      <c r="C52" s="725" t="s">
        <v>550</v>
      </c>
      <c r="D52" s="725" t="s">
        <v>2159</v>
      </c>
      <c r="E52" s="725" t="s">
        <v>2234</v>
      </c>
      <c r="F52" s="725" t="s">
        <v>2235</v>
      </c>
      <c r="G52" s="728">
        <v>1</v>
      </c>
      <c r="H52" s="728">
        <v>466.67</v>
      </c>
      <c r="I52" s="725"/>
      <c r="J52" s="725">
        <v>466.67</v>
      </c>
      <c r="K52" s="728"/>
      <c r="L52" s="728"/>
      <c r="M52" s="725"/>
      <c r="N52" s="725"/>
      <c r="O52" s="728">
        <v>2</v>
      </c>
      <c r="P52" s="728">
        <v>933.33</v>
      </c>
      <c r="Q52" s="741"/>
      <c r="R52" s="729">
        <v>466.66500000000002</v>
      </c>
    </row>
    <row r="53" spans="1:18" ht="14.4" customHeight="1" x14ac:dyDescent="0.3">
      <c r="A53" s="724"/>
      <c r="B53" s="725" t="s">
        <v>2162</v>
      </c>
      <c r="C53" s="725" t="s">
        <v>550</v>
      </c>
      <c r="D53" s="725" t="s">
        <v>2159</v>
      </c>
      <c r="E53" s="725" t="s">
        <v>2236</v>
      </c>
      <c r="F53" s="725" t="s">
        <v>2237</v>
      </c>
      <c r="G53" s="728">
        <v>57</v>
      </c>
      <c r="H53" s="728">
        <v>6650</v>
      </c>
      <c r="I53" s="725">
        <v>0.826087982717991</v>
      </c>
      <c r="J53" s="725">
        <v>116.66666666666667</v>
      </c>
      <c r="K53" s="728">
        <v>69</v>
      </c>
      <c r="L53" s="728">
        <v>8049.99</v>
      </c>
      <c r="M53" s="725">
        <v>1</v>
      </c>
      <c r="N53" s="725">
        <v>116.66652173913043</v>
      </c>
      <c r="O53" s="728">
        <v>56</v>
      </c>
      <c r="P53" s="728">
        <v>6533.34</v>
      </c>
      <c r="Q53" s="741">
        <v>0.81159603924973822</v>
      </c>
      <c r="R53" s="729">
        <v>116.66678571428572</v>
      </c>
    </row>
    <row r="54" spans="1:18" ht="14.4" customHeight="1" x14ac:dyDescent="0.3">
      <c r="A54" s="724"/>
      <c r="B54" s="725" t="s">
        <v>2162</v>
      </c>
      <c r="C54" s="725" t="s">
        <v>550</v>
      </c>
      <c r="D54" s="725" t="s">
        <v>2159</v>
      </c>
      <c r="E54" s="725" t="s">
        <v>2160</v>
      </c>
      <c r="F54" s="725" t="s">
        <v>2161</v>
      </c>
      <c r="G54" s="728">
        <v>2</v>
      </c>
      <c r="H54" s="728">
        <v>655.56</v>
      </c>
      <c r="I54" s="725">
        <v>0.63441494972564427</v>
      </c>
      <c r="J54" s="725">
        <v>327.78</v>
      </c>
      <c r="K54" s="728">
        <v>3</v>
      </c>
      <c r="L54" s="728">
        <v>1033.33</v>
      </c>
      <c r="M54" s="725">
        <v>1</v>
      </c>
      <c r="N54" s="725">
        <v>344.44333333333333</v>
      </c>
      <c r="O54" s="728">
        <v>4</v>
      </c>
      <c r="P54" s="728">
        <v>1377.76</v>
      </c>
      <c r="Q54" s="741">
        <v>1.3333204300659036</v>
      </c>
      <c r="R54" s="729">
        <v>344.44</v>
      </c>
    </row>
    <row r="55" spans="1:18" ht="14.4" customHeight="1" x14ac:dyDescent="0.3">
      <c r="A55" s="724"/>
      <c r="B55" s="725" t="s">
        <v>2162</v>
      </c>
      <c r="C55" s="725" t="s">
        <v>550</v>
      </c>
      <c r="D55" s="725" t="s">
        <v>2159</v>
      </c>
      <c r="E55" s="725" t="s">
        <v>2238</v>
      </c>
      <c r="F55" s="725" t="s">
        <v>2239</v>
      </c>
      <c r="G55" s="728"/>
      <c r="H55" s="728"/>
      <c r="I55" s="725"/>
      <c r="J55" s="725"/>
      <c r="K55" s="728">
        <v>8</v>
      </c>
      <c r="L55" s="728">
        <v>6666.67</v>
      </c>
      <c r="M55" s="725">
        <v>1</v>
      </c>
      <c r="N55" s="725">
        <v>833.33375000000001</v>
      </c>
      <c r="O55" s="728">
        <v>5</v>
      </c>
      <c r="P55" s="728">
        <v>4166.67</v>
      </c>
      <c r="Q55" s="741">
        <v>0.62500018749990627</v>
      </c>
      <c r="R55" s="729">
        <v>833.33400000000006</v>
      </c>
    </row>
    <row r="56" spans="1:18" ht="14.4" customHeight="1" x14ac:dyDescent="0.3">
      <c r="A56" s="724"/>
      <c r="B56" s="725" t="s">
        <v>2162</v>
      </c>
      <c r="C56" s="725" t="s">
        <v>550</v>
      </c>
      <c r="D56" s="725" t="s">
        <v>2159</v>
      </c>
      <c r="E56" s="725" t="s">
        <v>2240</v>
      </c>
      <c r="F56" s="725" t="s">
        <v>2241</v>
      </c>
      <c r="G56" s="728">
        <v>12</v>
      </c>
      <c r="H56" s="728">
        <v>66.67</v>
      </c>
      <c r="I56" s="725">
        <v>1</v>
      </c>
      <c r="J56" s="725">
        <v>5.5558333333333332</v>
      </c>
      <c r="K56" s="728">
        <v>12</v>
      </c>
      <c r="L56" s="728">
        <v>66.67</v>
      </c>
      <c r="M56" s="725">
        <v>1</v>
      </c>
      <c r="N56" s="725">
        <v>5.5558333333333332</v>
      </c>
      <c r="O56" s="728">
        <v>17</v>
      </c>
      <c r="P56" s="728">
        <v>94.460000000000008</v>
      </c>
      <c r="Q56" s="741">
        <v>1.4168291585420729</v>
      </c>
      <c r="R56" s="729">
        <v>5.5564705882352943</v>
      </c>
    </row>
    <row r="57" spans="1:18" ht="14.4" customHeight="1" x14ac:dyDescent="0.3">
      <c r="A57" s="724"/>
      <c r="B57" s="725" t="s">
        <v>2162</v>
      </c>
      <c r="C57" s="725" t="s">
        <v>2146</v>
      </c>
      <c r="D57" s="725" t="s">
        <v>2159</v>
      </c>
      <c r="E57" s="725" t="s">
        <v>2242</v>
      </c>
      <c r="F57" s="725" t="s">
        <v>2243</v>
      </c>
      <c r="G57" s="728">
        <v>1</v>
      </c>
      <c r="H57" s="728">
        <v>105.56</v>
      </c>
      <c r="I57" s="725">
        <v>1</v>
      </c>
      <c r="J57" s="725">
        <v>105.56</v>
      </c>
      <c r="K57" s="728">
        <v>1</v>
      </c>
      <c r="L57" s="728">
        <v>105.56</v>
      </c>
      <c r="M57" s="725">
        <v>1</v>
      </c>
      <c r="N57" s="725">
        <v>105.56</v>
      </c>
      <c r="O57" s="728"/>
      <c r="P57" s="728"/>
      <c r="Q57" s="741"/>
      <c r="R57" s="729"/>
    </row>
    <row r="58" spans="1:18" ht="14.4" customHeight="1" x14ac:dyDescent="0.3">
      <c r="A58" s="724"/>
      <c r="B58" s="725" t="s">
        <v>2162</v>
      </c>
      <c r="C58" s="725" t="s">
        <v>2146</v>
      </c>
      <c r="D58" s="725" t="s">
        <v>2159</v>
      </c>
      <c r="E58" s="725" t="s">
        <v>2183</v>
      </c>
      <c r="F58" s="725" t="s">
        <v>2184</v>
      </c>
      <c r="G58" s="728">
        <v>4</v>
      </c>
      <c r="H58" s="728">
        <v>311.12</v>
      </c>
      <c r="I58" s="725"/>
      <c r="J58" s="725">
        <v>77.78</v>
      </c>
      <c r="K58" s="728"/>
      <c r="L58" s="728"/>
      <c r="M58" s="725"/>
      <c r="N58" s="725"/>
      <c r="O58" s="728">
        <v>1</v>
      </c>
      <c r="P58" s="728">
        <v>77.78</v>
      </c>
      <c r="Q58" s="741"/>
      <c r="R58" s="729">
        <v>77.78</v>
      </c>
    </row>
    <row r="59" spans="1:18" ht="14.4" customHeight="1" x14ac:dyDescent="0.3">
      <c r="A59" s="724"/>
      <c r="B59" s="725" t="s">
        <v>2162</v>
      </c>
      <c r="C59" s="725" t="s">
        <v>2146</v>
      </c>
      <c r="D59" s="725" t="s">
        <v>2159</v>
      </c>
      <c r="E59" s="725" t="s">
        <v>2185</v>
      </c>
      <c r="F59" s="725" t="s">
        <v>2186</v>
      </c>
      <c r="G59" s="728">
        <v>1</v>
      </c>
      <c r="H59" s="728">
        <v>250</v>
      </c>
      <c r="I59" s="725">
        <v>0.5</v>
      </c>
      <c r="J59" s="725">
        <v>250</v>
      </c>
      <c r="K59" s="728">
        <v>2</v>
      </c>
      <c r="L59" s="728">
        <v>500</v>
      </c>
      <c r="M59" s="725">
        <v>1</v>
      </c>
      <c r="N59" s="725">
        <v>250</v>
      </c>
      <c r="O59" s="728">
        <v>6</v>
      </c>
      <c r="P59" s="728">
        <v>1500</v>
      </c>
      <c r="Q59" s="741">
        <v>3</v>
      </c>
      <c r="R59" s="729">
        <v>250</v>
      </c>
    </row>
    <row r="60" spans="1:18" ht="14.4" customHeight="1" x14ac:dyDescent="0.3">
      <c r="A60" s="724"/>
      <c r="B60" s="725" t="s">
        <v>2162</v>
      </c>
      <c r="C60" s="725" t="s">
        <v>2146</v>
      </c>
      <c r="D60" s="725" t="s">
        <v>2159</v>
      </c>
      <c r="E60" s="725" t="s">
        <v>2187</v>
      </c>
      <c r="F60" s="725" t="s">
        <v>2188</v>
      </c>
      <c r="G60" s="728">
        <v>263</v>
      </c>
      <c r="H60" s="728">
        <v>29222.22</v>
      </c>
      <c r="I60" s="725">
        <v>0.90099351500447222</v>
      </c>
      <c r="J60" s="725">
        <v>111.11110266159696</v>
      </c>
      <c r="K60" s="728">
        <v>278</v>
      </c>
      <c r="L60" s="728">
        <v>32433.33</v>
      </c>
      <c r="M60" s="725">
        <v>1</v>
      </c>
      <c r="N60" s="725">
        <v>116.666654676259</v>
      </c>
      <c r="O60" s="728">
        <v>281</v>
      </c>
      <c r="P60" s="728">
        <v>32783.33</v>
      </c>
      <c r="Q60" s="741">
        <v>1.0107913680155569</v>
      </c>
      <c r="R60" s="729">
        <v>116.66665480427046</v>
      </c>
    </row>
    <row r="61" spans="1:18" ht="14.4" customHeight="1" x14ac:dyDescent="0.3">
      <c r="A61" s="724"/>
      <c r="B61" s="725" t="s">
        <v>2162</v>
      </c>
      <c r="C61" s="725" t="s">
        <v>2146</v>
      </c>
      <c r="D61" s="725" t="s">
        <v>2159</v>
      </c>
      <c r="E61" s="725" t="s">
        <v>2189</v>
      </c>
      <c r="F61" s="725" t="s">
        <v>2190</v>
      </c>
      <c r="G61" s="728">
        <v>9</v>
      </c>
      <c r="H61" s="728">
        <v>2420</v>
      </c>
      <c r="I61" s="725">
        <v>2.0166666666666666</v>
      </c>
      <c r="J61" s="725">
        <v>268.88888888888891</v>
      </c>
      <c r="K61" s="728">
        <v>4</v>
      </c>
      <c r="L61" s="728">
        <v>1200</v>
      </c>
      <c r="M61" s="725">
        <v>1</v>
      </c>
      <c r="N61" s="725">
        <v>300</v>
      </c>
      <c r="O61" s="728">
        <v>10</v>
      </c>
      <c r="P61" s="728">
        <v>3000</v>
      </c>
      <c r="Q61" s="741">
        <v>2.5</v>
      </c>
      <c r="R61" s="729">
        <v>300</v>
      </c>
    </row>
    <row r="62" spans="1:18" ht="14.4" customHeight="1" x14ac:dyDescent="0.3">
      <c r="A62" s="724"/>
      <c r="B62" s="725" t="s">
        <v>2162</v>
      </c>
      <c r="C62" s="725" t="s">
        <v>2146</v>
      </c>
      <c r="D62" s="725" t="s">
        <v>2159</v>
      </c>
      <c r="E62" s="725" t="s">
        <v>2191</v>
      </c>
      <c r="F62" s="725" t="s">
        <v>2192</v>
      </c>
      <c r="G62" s="728">
        <v>30</v>
      </c>
      <c r="H62" s="728">
        <v>5600</v>
      </c>
      <c r="I62" s="725">
        <v>0.78018551697042815</v>
      </c>
      <c r="J62" s="725">
        <v>186.66666666666666</v>
      </c>
      <c r="K62" s="728">
        <v>34</v>
      </c>
      <c r="L62" s="728">
        <v>7177.7800000000007</v>
      </c>
      <c r="M62" s="725">
        <v>1</v>
      </c>
      <c r="N62" s="725">
        <v>211.11117647058825</v>
      </c>
      <c r="O62" s="728">
        <v>39</v>
      </c>
      <c r="P62" s="728">
        <v>8233.34</v>
      </c>
      <c r="Q62" s="741">
        <v>1.147059397195233</v>
      </c>
      <c r="R62" s="729">
        <v>211.11128205128205</v>
      </c>
    </row>
    <row r="63" spans="1:18" ht="14.4" customHeight="1" x14ac:dyDescent="0.3">
      <c r="A63" s="724"/>
      <c r="B63" s="725" t="s">
        <v>2162</v>
      </c>
      <c r="C63" s="725" t="s">
        <v>2146</v>
      </c>
      <c r="D63" s="725" t="s">
        <v>2159</v>
      </c>
      <c r="E63" s="725" t="s">
        <v>2193</v>
      </c>
      <c r="F63" s="725" t="s">
        <v>2194</v>
      </c>
      <c r="G63" s="728">
        <v>60</v>
      </c>
      <c r="H63" s="728">
        <v>35000</v>
      </c>
      <c r="I63" s="725">
        <v>0.86956521739130432</v>
      </c>
      <c r="J63" s="725">
        <v>583.33333333333337</v>
      </c>
      <c r="K63" s="728">
        <v>69</v>
      </c>
      <c r="L63" s="728">
        <v>40250</v>
      </c>
      <c r="M63" s="725">
        <v>1</v>
      </c>
      <c r="N63" s="725">
        <v>583.33333333333337</v>
      </c>
      <c r="O63" s="728">
        <v>91</v>
      </c>
      <c r="P63" s="728">
        <v>53083.340000000004</v>
      </c>
      <c r="Q63" s="741">
        <v>1.3188407453416151</v>
      </c>
      <c r="R63" s="729">
        <v>583.33340659340661</v>
      </c>
    </row>
    <row r="64" spans="1:18" ht="14.4" customHeight="1" x14ac:dyDescent="0.3">
      <c r="A64" s="724"/>
      <c r="B64" s="725" t="s">
        <v>2162</v>
      </c>
      <c r="C64" s="725" t="s">
        <v>2146</v>
      </c>
      <c r="D64" s="725" t="s">
        <v>2159</v>
      </c>
      <c r="E64" s="725" t="s">
        <v>2195</v>
      </c>
      <c r="F64" s="725" t="s">
        <v>2196</v>
      </c>
      <c r="G64" s="728">
        <v>31</v>
      </c>
      <c r="H64" s="728">
        <v>14466.67</v>
      </c>
      <c r="I64" s="725">
        <v>0.86111079695785886</v>
      </c>
      <c r="J64" s="725">
        <v>466.66677419354841</v>
      </c>
      <c r="K64" s="728">
        <v>36</v>
      </c>
      <c r="L64" s="728">
        <v>16800.010000000002</v>
      </c>
      <c r="M64" s="725">
        <v>1</v>
      </c>
      <c r="N64" s="725">
        <v>466.66694444444448</v>
      </c>
      <c r="O64" s="728">
        <v>39</v>
      </c>
      <c r="P64" s="728">
        <v>18200</v>
      </c>
      <c r="Q64" s="741">
        <v>1.0833326884924472</v>
      </c>
      <c r="R64" s="729">
        <v>466.66666666666669</v>
      </c>
    </row>
    <row r="65" spans="1:18" ht="14.4" customHeight="1" x14ac:dyDescent="0.3">
      <c r="A65" s="724"/>
      <c r="B65" s="725" t="s">
        <v>2162</v>
      </c>
      <c r="C65" s="725" t="s">
        <v>2146</v>
      </c>
      <c r="D65" s="725" t="s">
        <v>2159</v>
      </c>
      <c r="E65" s="725" t="s">
        <v>2197</v>
      </c>
      <c r="F65" s="725" t="s">
        <v>2196</v>
      </c>
      <c r="G65" s="728">
        <v>7</v>
      </c>
      <c r="H65" s="728">
        <v>7000</v>
      </c>
      <c r="I65" s="725">
        <v>0.5</v>
      </c>
      <c r="J65" s="725">
        <v>1000</v>
      </c>
      <c r="K65" s="728">
        <v>14</v>
      </c>
      <c r="L65" s="728">
        <v>14000</v>
      </c>
      <c r="M65" s="725">
        <v>1</v>
      </c>
      <c r="N65" s="725">
        <v>1000</v>
      </c>
      <c r="O65" s="728">
        <v>4</v>
      </c>
      <c r="P65" s="728">
        <v>4000</v>
      </c>
      <c r="Q65" s="741">
        <v>0.2857142857142857</v>
      </c>
      <c r="R65" s="729">
        <v>1000</v>
      </c>
    </row>
    <row r="66" spans="1:18" ht="14.4" customHeight="1" x14ac:dyDescent="0.3">
      <c r="A66" s="724"/>
      <c r="B66" s="725" t="s">
        <v>2162</v>
      </c>
      <c r="C66" s="725" t="s">
        <v>2146</v>
      </c>
      <c r="D66" s="725" t="s">
        <v>2159</v>
      </c>
      <c r="E66" s="725" t="s">
        <v>2200</v>
      </c>
      <c r="F66" s="725" t="s">
        <v>2201</v>
      </c>
      <c r="G66" s="728">
        <v>3</v>
      </c>
      <c r="H66" s="728">
        <v>150</v>
      </c>
      <c r="I66" s="725">
        <v>3</v>
      </c>
      <c r="J66" s="725">
        <v>50</v>
      </c>
      <c r="K66" s="728">
        <v>1</v>
      </c>
      <c r="L66" s="728">
        <v>50</v>
      </c>
      <c r="M66" s="725">
        <v>1</v>
      </c>
      <c r="N66" s="725">
        <v>50</v>
      </c>
      <c r="O66" s="728"/>
      <c r="P66" s="728"/>
      <c r="Q66" s="741"/>
      <c r="R66" s="729"/>
    </row>
    <row r="67" spans="1:18" ht="14.4" customHeight="1" x14ac:dyDescent="0.3">
      <c r="A67" s="724"/>
      <c r="B67" s="725" t="s">
        <v>2162</v>
      </c>
      <c r="C67" s="725" t="s">
        <v>2146</v>
      </c>
      <c r="D67" s="725" t="s">
        <v>2159</v>
      </c>
      <c r="E67" s="725" t="s">
        <v>2202</v>
      </c>
      <c r="F67" s="725" t="s">
        <v>2203</v>
      </c>
      <c r="G67" s="728"/>
      <c r="H67" s="728"/>
      <c r="I67" s="725"/>
      <c r="J67" s="725"/>
      <c r="K67" s="728">
        <v>1</v>
      </c>
      <c r="L67" s="728">
        <v>5.5600000000000005</v>
      </c>
      <c r="M67" s="725">
        <v>1</v>
      </c>
      <c r="N67" s="725">
        <v>5.5600000000000005</v>
      </c>
      <c r="O67" s="728">
        <v>1</v>
      </c>
      <c r="P67" s="728">
        <v>5.5600000000000005</v>
      </c>
      <c r="Q67" s="741">
        <v>1</v>
      </c>
      <c r="R67" s="729">
        <v>5.5600000000000005</v>
      </c>
    </row>
    <row r="68" spans="1:18" ht="14.4" customHeight="1" x14ac:dyDescent="0.3">
      <c r="A68" s="724"/>
      <c r="B68" s="725" t="s">
        <v>2162</v>
      </c>
      <c r="C68" s="725" t="s">
        <v>2146</v>
      </c>
      <c r="D68" s="725" t="s">
        <v>2159</v>
      </c>
      <c r="E68" s="725" t="s">
        <v>2210</v>
      </c>
      <c r="F68" s="725" t="s">
        <v>2211</v>
      </c>
      <c r="G68" s="728">
        <v>5</v>
      </c>
      <c r="H68" s="728">
        <v>1527.78</v>
      </c>
      <c r="I68" s="725">
        <v>1.2499938636754129</v>
      </c>
      <c r="J68" s="725">
        <v>305.55599999999998</v>
      </c>
      <c r="K68" s="728">
        <v>4</v>
      </c>
      <c r="L68" s="728">
        <v>1222.23</v>
      </c>
      <c r="M68" s="725">
        <v>1</v>
      </c>
      <c r="N68" s="725">
        <v>305.5575</v>
      </c>
      <c r="O68" s="728">
        <v>4</v>
      </c>
      <c r="P68" s="728">
        <v>1222.24</v>
      </c>
      <c r="Q68" s="741">
        <v>1.0000081817661159</v>
      </c>
      <c r="R68" s="729">
        <v>305.56</v>
      </c>
    </row>
    <row r="69" spans="1:18" ht="14.4" customHeight="1" x14ac:dyDescent="0.3">
      <c r="A69" s="724"/>
      <c r="B69" s="725" t="s">
        <v>2162</v>
      </c>
      <c r="C69" s="725" t="s">
        <v>2146</v>
      </c>
      <c r="D69" s="725" t="s">
        <v>2159</v>
      </c>
      <c r="E69" s="725" t="s">
        <v>2214</v>
      </c>
      <c r="F69" s="725" t="s">
        <v>2215</v>
      </c>
      <c r="G69" s="728">
        <v>60</v>
      </c>
      <c r="H69" s="728">
        <v>27333.340000000004</v>
      </c>
      <c r="I69" s="725">
        <v>0.96774232379894964</v>
      </c>
      <c r="J69" s="725">
        <v>455.55566666666675</v>
      </c>
      <c r="K69" s="728">
        <v>62</v>
      </c>
      <c r="L69" s="728">
        <v>28244.44</v>
      </c>
      <c r="M69" s="725">
        <v>1</v>
      </c>
      <c r="N69" s="725">
        <v>455.55548387096775</v>
      </c>
      <c r="O69" s="728">
        <v>59</v>
      </c>
      <c r="P69" s="728">
        <v>26877.78</v>
      </c>
      <c r="Q69" s="741">
        <v>0.9516131316464409</v>
      </c>
      <c r="R69" s="729">
        <v>455.55559322033895</v>
      </c>
    </row>
    <row r="70" spans="1:18" ht="14.4" customHeight="1" x14ac:dyDescent="0.3">
      <c r="A70" s="724"/>
      <c r="B70" s="725" t="s">
        <v>2162</v>
      </c>
      <c r="C70" s="725" t="s">
        <v>2146</v>
      </c>
      <c r="D70" s="725" t="s">
        <v>2159</v>
      </c>
      <c r="E70" s="725" t="s">
        <v>2218</v>
      </c>
      <c r="F70" s="725" t="s">
        <v>2219</v>
      </c>
      <c r="G70" s="728"/>
      <c r="H70" s="728"/>
      <c r="I70" s="725"/>
      <c r="J70" s="725"/>
      <c r="K70" s="728"/>
      <c r="L70" s="728"/>
      <c r="M70" s="725"/>
      <c r="N70" s="725"/>
      <c r="O70" s="728">
        <v>1</v>
      </c>
      <c r="P70" s="728">
        <v>58.89</v>
      </c>
      <c r="Q70" s="741"/>
      <c r="R70" s="729">
        <v>58.89</v>
      </c>
    </row>
    <row r="71" spans="1:18" ht="14.4" customHeight="1" x14ac:dyDescent="0.3">
      <c r="A71" s="724"/>
      <c r="B71" s="725" t="s">
        <v>2162</v>
      </c>
      <c r="C71" s="725" t="s">
        <v>2146</v>
      </c>
      <c r="D71" s="725" t="s">
        <v>2159</v>
      </c>
      <c r="E71" s="725" t="s">
        <v>2220</v>
      </c>
      <c r="F71" s="725" t="s">
        <v>2221</v>
      </c>
      <c r="G71" s="728">
        <v>16</v>
      </c>
      <c r="H71" s="728">
        <v>1244.45</v>
      </c>
      <c r="I71" s="725">
        <v>1.0666683809474831</v>
      </c>
      <c r="J71" s="725">
        <v>77.778125000000003</v>
      </c>
      <c r="K71" s="728">
        <v>15</v>
      </c>
      <c r="L71" s="728">
        <v>1166.67</v>
      </c>
      <c r="M71" s="725">
        <v>1</v>
      </c>
      <c r="N71" s="725">
        <v>77.778000000000006</v>
      </c>
      <c r="O71" s="728">
        <v>15</v>
      </c>
      <c r="P71" s="728">
        <v>1166.6600000000001</v>
      </c>
      <c r="Q71" s="741">
        <v>0.99999142859591827</v>
      </c>
      <c r="R71" s="729">
        <v>77.777333333333345</v>
      </c>
    </row>
    <row r="72" spans="1:18" ht="14.4" customHeight="1" x14ac:dyDescent="0.3">
      <c r="A72" s="724"/>
      <c r="B72" s="725" t="s">
        <v>2162</v>
      </c>
      <c r="C72" s="725" t="s">
        <v>2146</v>
      </c>
      <c r="D72" s="725" t="s">
        <v>2159</v>
      </c>
      <c r="E72" s="725" t="s">
        <v>2244</v>
      </c>
      <c r="F72" s="725" t="s">
        <v>2245</v>
      </c>
      <c r="G72" s="728">
        <v>1</v>
      </c>
      <c r="H72" s="728">
        <v>700</v>
      </c>
      <c r="I72" s="725"/>
      <c r="J72" s="725">
        <v>700</v>
      </c>
      <c r="K72" s="728"/>
      <c r="L72" s="728"/>
      <c r="M72" s="725"/>
      <c r="N72" s="725"/>
      <c r="O72" s="728">
        <v>3</v>
      </c>
      <c r="P72" s="728">
        <v>2100</v>
      </c>
      <c r="Q72" s="741"/>
      <c r="R72" s="729">
        <v>700</v>
      </c>
    </row>
    <row r="73" spans="1:18" ht="14.4" customHeight="1" x14ac:dyDescent="0.3">
      <c r="A73" s="724"/>
      <c r="B73" s="725" t="s">
        <v>2162</v>
      </c>
      <c r="C73" s="725" t="s">
        <v>2146</v>
      </c>
      <c r="D73" s="725" t="s">
        <v>2159</v>
      </c>
      <c r="E73" s="725" t="s">
        <v>2246</v>
      </c>
      <c r="F73" s="725" t="s">
        <v>2247</v>
      </c>
      <c r="G73" s="728"/>
      <c r="H73" s="728"/>
      <c r="I73" s="725"/>
      <c r="J73" s="725"/>
      <c r="K73" s="728">
        <v>1</v>
      </c>
      <c r="L73" s="728">
        <v>1111.1099999999999</v>
      </c>
      <c r="M73" s="725">
        <v>1</v>
      </c>
      <c r="N73" s="725">
        <v>1111.1099999999999</v>
      </c>
      <c r="O73" s="728"/>
      <c r="P73" s="728"/>
      <c r="Q73" s="741"/>
      <c r="R73" s="729"/>
    </row>
    <row r="74" spans="1:18" ht="14.4" customHeight="1" x14ac:dyDescent="0.3">
      <c r="A74" s="724"/>
      <c r="B74" s="725" t="s">
        <v>2162</v>
      </c>
      <c r="C74" s="725" t="s">
        <v>2146</v>
      </c>
      <c r="D74" s="725" t="s">
        <v>2159</v>
      </c>
      <c r="E74" s="725" t="s">
        <v>2224</v>
      </c>
      <c r="F74" s="725" t="s">
        <v>2225</v>
      </c>
      <c r="G74" s="728">
        <v>92</v>
      </c>
      <c r="H74" s="728">
        <v>8177.7699999999995</v>
      </c>
      <c r="I74" s="725">
        <v>0.72763081796261186</v>
      </c>
      <c r="J74" s="725">
        <v>88.888804347826081</v>
      </c>
      <c r="K74" s="728">
        <v>119</v>
      </c>
      <c r="L74" s="728">
        <v>11238.900000000001</v>
      </c>
      <c r="M74" s="725">
        <v>1</v>
      </c>
      <c r="N74" s="725">
        <v>94.444537815126068</v>
      </c>
      <c r="O74" s="728">
        <v>131</v>
      </c>
      <c r="P74" s="728">
        <v>12372.230000000001</v>
      </c>
      <c r="Q74" s="741">
        <v>1.1008399398517648</v>
      </c>
      <c r="R74" s="729">
        <v>94.444503816793897</v>
      </c>
    </row>
    <row r="75" spans="1:18" ht="14.4" customHeight="1" x14ac:dyDescent="0.3">
      <c r="A75" s="724"/>
      <c r="B75" s="725" t="s">
        <v>2162</v>
      </c>
      <c r="C75" s="725" t="s">
        <v>2146</v>
      </c>
      <c r="D75" s="725" t="s">
        <v>2159</v>
      </c>
      <c r="E75" s="725" t="s">
        <v>2228</v>
      </c>
      <c r="F75" s="725" t="s">
        <v>2229</v>
      </c>
      <c r="G75" s="728">
        <v>34</v>
      </c>
      <c r="H75" s="728">
        <v>3286.67</v>
      </c>
      <c r="I75" s="725">
        <v>2.833336206896552</v>
      </c>
      <c r="J75" s="725">
        <v>96.666764705882358</v>
      </c>
      <c r="K75" s="728">
        <v>12</v>
      </c>
      <c r="L75" s="728">
        <v>1160</v>
      </c>
      <c r="M75" s="725">
        <v>1</v>
      </c>
      <c r="N75" s="725">
        <v>96.666666666666671</v>
      </c>
      <c r="O75" s="728">
        <v>30</v>
      </c>
      <c r="P75" s="728">
        <v>2900</v>
      </c>
      <c r="Q75" s="741">
        <v>2.5</v>
      </c>
      <c r="R75" s="729">
        <v>96.666666666666671</v>
      </c>
    </row>
    <row r="76" spans="1:18" ht="14.4" customHeight="1" x14ac:dyDescent="0.3">
      <c r="A76" s="724"/>
      <c r="B76" s="725" t="s">
        <v>2162</v>
      </c>
      <c r="C76" s="725" t="s">
        <v>2146</v>
      </c>
      <c r="D76" s="725" t="s">
        <v>2159</v>
      </c>
      <c r="E76" s="725" t="s">
        <v>2232</v>
      </c>
      <c r="F76" s="725" t="s">
        <v>2233</v>
      </c>
      <c r="G76" s="728">
        <v>320</v>
      </c>
      <c r="H76" s="728">
        <v>410666.67</v>
      </c>
      <c r="I76" s="725">
        <v>1.0191082800967137</v>
      </c>
      <c r="J76" s="725">
        <v>1283.33334375</v>
      </c>
      <c r="K76" s="728">
        <v>314</v>
      </c>
      <c r="L76" s="728">
        <v>402966.67</v>
      </c>
      <c r="M76" s="725">
        <v>1</v>
      </c>
      <c r="N76" s="725">
        <v>1283.3333439490445</v>
      </c>
      <c r="O76" s="728">
        <v>360</v>
      </c>
      <c r="P76" s="728">
        <v>461999.99999999994</v>
      </c>
      <c r="Q76" s="741">
        <v>1.1464968058028222</v>
      </c>
      <c r="R76" s="729">
        <v>1283.3333333333333</v>
      </c>
    </row>
    <row r="77" spans="1:18" ht="14.4" customHeight="1" x14ac:dyDescent="0.3">
      <c r="A77" s="724"/>
      <c r="B77" s="725" t="s">
        <v>2162</v>
      </c>
      <c r="C77" s="725" t="s">
        <v>2146</v>
      </c>
      <c r="D77" s="725" t="s">
        <v>2159</v>
      </c>
      <c r="E77" s="725" t="s">
        <v>2248</v>
      </c>
      <c r="F77" s="725" t="s">
        <v>2249</v>
      </c>
      <c r="G77" s="728">
        <v>26</v>
      </c>
      <c r="H77" s="728">
        <v>12133.33</v>
      </c>
      <c r="I77" s="725">
        <v>2.1666660714285713</v>
      </c>
      <c r="J77" s="725">
        <v>466.66653846153844</v>
      </c>
      <c r="K77" s="728">
        <v>12</v>
      </c>
      <c r="L77" s="728">
        <v>5600</v>
      </c>
      <c r="M77" s="725">
        <v>1</v>
      </c>
      <c r="N77" s="725">
        <v>466.66666666666669</v>
      </c>
      <c r="O77" s="728">
        <v>13</v>
      </c>
      <c r="P77" s="728">
        <v>6066.67</v>
      </c>
      <c r="Q77" s="741">
        <v>1.0833339285714285</v>
      </c>
      <c r="R77" s="729">
        <v>466.66692307692307</v>
      </c>
    </row>
    <row r="78" spans="1:18" ht="14.4" customHeight="1" x14ac:dyDescent="0.3">
      <c r="A78" s="724"/>
      <c r="B78" s="725" t="s">
        <v>2162</v>
      </c>
      <c r="C78" s="725" t="s">
        <v>559</v>
      </c>
      <c r="D78" s="725" t="s">
        <v>2159</v>
      </c>
      <c r="E78" s="725" t="s">
        <v>2183</v>
      </c>
      <c r="F78" s="725" t="s">
        <v>2184</v>
      </c>
      <c r="G78" s="728"/>
      <c r="H78" s="728"/>
      <c r="I78" s="725"/>
      <c r="J78" s="725"/>
      <c r="K78" s="728"/>
      <c r="L78" s="728"/>
      <c r="M78" s="725"/>
      <c r="N78" s="725"/>
      <c r="O78" s="728">
        <v>24</v>
      </c>
      <c r="P78" s="728">
        <v>1866.7199999999996</v>
      </c>
      <c r="Q78" s="741"/>
      <c r="R78" s="729">
        <v>77.779999999999987</v>
      </c>
    </row>
    <row r="79" spans="1:18" ht="14.4" customHeight="1" x14ac:dyDescent="0.3">
      <c r="A79" s="724"/>
      <c r="B79" s="725" t="s">
        <v>2162</v>
      </c>
      <c r="C79" s="725" t="s">
        <v>559</v>
      </c>
      <c r="D79" s="725" t="s">
        <v>2159</v>
      </c>
      <c r="E79" s="725" t="s">
        <v>2185</v>
      </c>
      <c r="F79" s="725" t="s">
        <v>2186</v>
      </c>
      <c r="G79" s="728"/>
      <c r="H79" s="728"/>
      <c r="I79" s="725"/>
      <c r="J79" s="725"/>
      <c r="K79" s="728"/>
      <c r="L79" s="728"/>
      <c r="M79" s="725"/>
      <c r="N79" s="725"/>
      <c r="O79" s="728">
        <v>1</v>
      </c>
      <c r="P79" s="728">
        <v>250</v>
      </c>
      <c r="Q79" s="741"/>
      <c r="R79" s="729">
        <v>250</v>
      </c>
    </row>
    <row r="80" spans="1:18" ht="14.4" customHeight="1" x14ac:dyDescent="0.3">
      <c r="A80" s="724"/>
      <c r="B80" s="725" t="s">
        <v>2162</v>
      </c>
      <c r="C80" s="725" t="s">
        <v>559</v>
      </c>
      <c r="D80" s="725" t="s">
        <v>2159</v>
      </c>
      <c r="E80" s="725" t="s">
        <v>2187</v>
      </c>
      <c r="F80" s="725" t="s">
        <v>2188</v>
      </c>
      <c r="G80" s="728"/>
      <c r="H80" s="728"/>
      <c r="I80" s="725"/>
      <c r="J80" s="725"/>
      <c r="K80" s="728"/>
      <c r="L80" s="728"/>
      <c r="M80" s="725"/>
      <c r="N80" s="725"/>
      <c r="O80" s="728">
        <v>46</v>
      </c>
      <c r="P80" s="728">
        <v>5366.7200000000012</v>
      </c>
      <c r="Q80" s="741"/>
      <c r="R80" s="729">
        <v>116.66782608695655</v>
      </c>
    </row>
    <row r="81" spans="1:18" ht="14.4" customHeight="1" x14ac:dyDescent="0.3">
      <c r="A81" s="724"/>
      <c r="B81" s="725" t="s">
        <v>2162</v>
      </c>
      <c r="C81" s="725" t="s">
        <v>559</v>
      </c>
      <c r="D81" s="725" t="s">
        <v>2159</v>
      </c>
      <c r="E81" s="725" t="s">
        <v>2191</v>
      </c>
      <c r="F81" s="725" t="s">
        <v>2192</v>
      </c>
      <c r="G81" s="728"/>
      <c r="H81" s="728"/>
      <c r="I81" s="725"/>
      <c r="J81" s="725"/>
      <c r="K81" s="728"/>
      <c r="L81" s="728"/>
      <c r="M81" s="725"/>
      <c r="N81" s="725"/>
      <c r="O81" s="728">
        <v>18</v>
      </c>
      <c r="P81" s="728">
        <v>3799.9800000000005</v>
      </c>
      <c r="Q81" s="741"/>
      <c r="R81" s="729">
        <v>211.11</v>
      </c>
    </row>
    <row r="82" spans="1:18" ht="14.4" customHeight="1" x14ac:dyDescent="0.3">
      <c r="A82" s="724"/>
      <c r="B82" s="725" t="s">
        <v>2162</v>
      </c>
      <c r="C82" s="725" t="s">
        <v>559</v>
      </c>
      <c r="D82" s="725" t="s">
        <v>2159</v>
      </c>
      <c r="E82" s="725" t="s">
        <v>2193</v>
      </c>
      <c r="F82" s="725" t="s">
        <v>2194</v>
      </c>
      <c r="G82" s="728"/>
      <c r="H82" s="728"/>
      <c r="I82" s="725"/>
      <c r="J82" s="725"/>
      <c r="K82" s="728"/>
      <c r="L82" s="728"/>
      <c r="M82" s="725"/>
      <c r="N82" s="725"/>
      <c r="O82" s="728">
        <v>11</v>
      </c>
      <c r="P82" s="728">
        <v>6416.63</v>
      </c>
      <c r="Q82" s="741"/>
      <c r="R82" s="729">
        <v>583.33000000000004</v>
      </c>
    </row>
    <row r="83" spans="1:18" ht="14.4" customHeight="1" x14ac:dyDescent="0.3">
      <c r="A83" s="724"/>
      <c r="B83" s="725" t="s">
        <v>2162</v>
      </c>
      <c r="C83" s="725" t="s">
        <v>559</v>
      </c>
      <c r="D83" s="725" t="s">
        <v>2159</v>
      </c>
      <c r="E83" s="725" t="s">
        <v>2195</v>
      </c>
      <c r="F83" s="725" t="s">
        <v>2196</v>
      </c>
      <c r="G83" s="728"/>
      <c r="H83" s="728"/>
      <c r="I83" s="725"/>
      <c r="J83" s="725"/>
      <c r="K83" s="728"/>
      <c r="L83" s="728"/>
      <c r="M83" s="725"/>
      <c r="N83" s="725"/>
      <c r="O83" s="728">
        <v>1</v>
      </c>
      <c r="P83" s="728">
        <v>466.67</v>
      </c>
      <c r="Q83" s="741"/>
      <c r="R83" s="729">
        <v>466.67</v>
      </c>
    </row>
    <row r="84" spans="1:18" ht="14.4" customHeight="1" x14ac:dyDescent="0.3">
      <c r="A84" s="724"/>
      <c r="B84" s="725" t="s">
        <v>2162</v>
      </c>
      <c r="C84" s="725" t="s">
        <v>559</v>
      </c>
      <c r="D84" s="725" t="s">
        <v>2159</v>
      </c>
      <c r="E84" s="725" t="s">
        <v>2200</v>
      </c>
      <c r="F84" s="725" t="s">
        <v>2201</v>
      </c>
      <c r="G84" s="728"/>
      <c r="H84" s="728"/>
      <c r="I84" s="725"/>
      <c r="J84" s="725"/>
      <c r="K84" s="728"/>
      <c r="L84" s="728"/>
      <c r="M84" s="725"/>
      <c r="N84" s="725"/>
      <c r="O84" s="728">
        <v>42</v>
      </c>
      <c r="P84" s="728">
        <v>2100</v>
      </c>
      <c r="Q84" s="741"/>
      <c r="R84" s="729">
        <v>50</v>
      </c>
    </row>
    <row r="85" spans="1:18" ht="14.4" customHeight="1" x14ac:dyDescent="0.3">
      <c r="A85" s="724"/>
      <c r="B85" s="725" t="s">
        <v>2162</v>
      </c>
      <c r="C85" s="725" t="s">
        <v>559</v>
      </c>
      <c r="D85" s="725" t="s">
        <v>2159</v>
      </c>
      <c r="E85" s="725" t="s">
        <v>2210</v>
      </c>
      <c r="F85" s="725" t="s">
        <v>2211</v>
      </c>
      <c r="G85" s="728"/>
      <c r="H85" s="728"/>
      <c r="I85" s="725"/>
      <c r="J85" s="725"/>
      <c r="K85" s="728"/>
      <c r="L85" s="728"/>
      <c r="M85" s="725"/>
      <c r="N85" s="725"/>
      <c r="O85" s="728">
        <v>13</v>
      </c>
      <c r="P85" s="728">
        <v>3972.2799999999997</v>
      </c>
      <c r="Q85" s="741"/>
      <c r="R85" s="729">
        <v>305.56</v>
      </c>
    </row>
    <row r="86" spans="1:18" ht="14.4" customHeight="1" x14ac:dyDescent="0.3">
      <c r="A86" s="724"/>
      <c r="B86" s="725" t="s">
        <v>2162</v>
      </c>
      <c r="C86" s="725" t="s">
        <v>559</v>
      </c>
      <c r="D86" s="725" t="s">
        <v>2159</v>
      </c>
      <c r="E86" s="725" t="s">
        <v>2214</v>
      </c>
      <c r="F86" s="725" t="s">
        <v>2215</v>
      </c>
      <c r="G86" s="728"/>
      <c r="H86" s="728"/>
      <c r="I86" s="725"/>
      <c r="J86" s="725"/>
      <c r="K86" s="728"/>
      <c r="L86" s="728"/>
      <c r="M86" s="725"/>
      <c r="N86" s="725"/>
      <c r="O86" s="728">
        <v>1</v>
      </c>
      <c r="P86" s="728">
        <v>455.56</v>
      </c>
      <c r="Q86" s="741"/>
      <c r="R86" s="729">
        <v>455.56</v>
      </c>
    </row>
    <row r="87" spans="1:18" ht="14.4" customHeight="1" x14ac:dyDescent="0.3">
      <c r="A87" s="724"/>
      <c r="B87" s="725" t="s">
        <v>2162</v>
      </c>
      <c r="C87" s="725" t="s">
        <v>559</v>
      </c>
      <c r="D87" s="725" t="s">
        <v>2159</v>
      </c>
      <c r="E87" s="725" t="s">
        <v>2220</v>
      </c>
      <c r="F87" s="725" t="s">
        <v>2221</v>
      </c>
      <c r="G87" s="728"/>
      <c r="H87" s="728"/>
      <c r="I87" s="725"/>
      <c r="J87" s="725"/>
      <c r="K87" s="728"/>
      <c r="L87" s="728"/>
      <c r="M87" s="725"/>
      <c r="N87" s="725"/>
      <c r="O87" s="728">
        <v>14</v>
      </c>
      <c r="P87" s="728">
        <v>1088.9199999999998</v>
      </c>
      <c r="Q87" s="741"/>
      <c r="R87" s="729">
        <v>77.779999999999987</v>
      </c>
    </row>
    <row r="88" spans="1:18" ht="14.4" customHeight="1" x14ac:dyDescent="0.3">
      <c r="A88" s="724"/>
      <c r="B88" s="725" t="s">
        <v>2162</v>
      </c>
      <c r="C88" s="725" t="s">
        <v>559</v>
      </c>
      <c r="D88" s="725" t="s">
        <v>2159</v>
      </c>
      <c r="E88" s="725" t="s">
        <v>2224</v>
      </c>
      <c r="F88" s="725" t="s">
        <v>2225</v>
      </c>
      <c r="G88" s="728"/>
      <c r="H88" s="728"/>
      <c r="I88" s="725"/>
      <c r="J88" s="725"/>
      <c r="K88" s="728"/>
      <c r="L88" s="728"/>
      <c r="M88" s="725"/>
      <c r="N88" s="725"/>
      <c r="O88" s="728">
        <v>44</v>
      </c>
      <c r="P88" s="728">
        <v>4155.4399999999996</v>
      </c>
      <c r="Q88" s="741"/>
      <c r="R88" s="729">
        <v>94.441818181818178</v>
      </c>
    </row>
    <row r="89" spans="1:18" ht="14.4" customHeight="1" x14ac:dyDescent="0.3">
      <c r="A89" s="724"/>
      <c r="B89" s="725" t="s">
        <v>2162</v>
      </c>
      <c r="C89" s="725" t="s">
        <v>559</v>
      </c>
      <c r="D89" s="725" t="s">
        <v>2159</v>
      </c>
      <c r="E89" s="725" t="s">
        <v>2228</v>
      </c>
      <c r="F89" s="725" t="s">
        <v>2229</v>
      </c>
      <c r="G89" s="728"/>
      <c r="H89" s="728"/>
      <c r="I89" s="725"/>
      <c r="J89" s="725"/>
      <c r="K89" s="728"/>
      <c r="L89" s="728"/>
      <c r="M89" s="725"/>
      <c r="N89" s="725"/>
      <c r="O89" s="728">
        <v>5</v>
      </c>
      <c r="P89" s="728">
        <v>483.34000000000003</v>
      </c>
      <c r="Q89" s="741"/>
      <c r="R89" s="729">
        <v>96.668000000000006</v>
      </c>
    </row>
    <row r="90" spans="1:18" ht="14.4" customHeight="1" x14ac:dyDescent="0.3">
      <c r="A90" s="724"/>
      <c r="B90" s="725" t="s">
        <v>2162</v>
      </c>
      <c r="C90" s="725" t="s">
        <v>559</v>
      </c>
      <c r="D90" s="725" t="s">
        <v>2159</v>
      </c>
      <c r="E90" s="725" t="s">
        <v>2236</v>
      </c>
      <c r="F90" s="725" t="s">
        <v>2237</v>
      </c>
      <c r="G90" s="728"/>
      <c r="H90" s="728"/>
      <c r="I90" s="725"/>
      <c r="J90" s="725"/>
      <c r="K90" s="728"/>
      <c r="L90" s="728"/>
      <c r="M90" s="725"/>
      <c r="N90" s="725"/>
      <c r="O90" s="728">
        <v>11</v>
      </c>
      <c r="P90" s="728">
        <v>1283.3700000000001</v>
      </c>
      <c r="Q90" s="741"/>
      <c r="R90" s="729">
        <v>116.67000000000002</v>
      </c>
    </row>
    <row r="91" spans="1:18" ht="14.4" customHeight="1" x14ac:dyDescent="0.3">
      <c r="A91" s="724"/>
      <c r="B91" s="725" t="s">
        <v>2162</v>
      </c>
      <c r="C91" s="725" t="s">
        <v>559</v>
      </c>
      <c r="D91" s="725" t="s">
        <v>2159</v>
      </c>
      <c r="E91" s="725" t="s">
        <v>2160</v>
      </c>
      <c r="F91" s="725" t="s">
        <v>2161</v>
      </c>
      <c r="G91" s="728"/>
      <c r="H91" s="728"/>
      <c r="I91" s="725"/>
      <c r="J91" s="725"/>
      <c r="K91" s="728"/>
      <c r="L91" s="728"/>
      <c r="M91" s="725"/>
      <c r="N91" s="725"/>
      <c r="O91" s="728">
        <v>165</v>
      </c>
      <c r="P91" s="728">
        <v>56833.210000000014</v>
      </c>
      <c r="Q91" s="741"/>
      <c r="R91" s="729">
        <v>344.44369696969704</v>
      </c>
    </row>
    <row r="92" spans="1:18" ht="14.4" customHeight="1" x14ac:dyDescent="0.3">
      <c r="A92" s="724"/>
      <c r="B92" s="725" t="s">
        <v>2250</v>
      </c>
      <c r="C92" s="725" t="s">
        <v>553</v>
      </c>
      <c r="D92" s="725" t="s">
        <v>2159</v>
      </c>
      <c r="E92" s="725" t="s">
        <v>2183</v>
      </c>
      <c r="F92" s="725" t="s">
        <v>2184</v>
      </c>
      <c r="G92" s="728">
        <v>242</v>
      </c>
      <c r="H92" s="728">
        <v>18822.290000000008</v>
      </c>
      <c r="I92" s="725">
        <v>1.0707940889345025</v>
      </c>
      <c r="J92" s="725">
        <v>77.778057851239708</v>
      </c>
      <c r="K92" s="728">
        <v>226</v>
      </c>
      <c r="L92" s="728">
        <v>17577.879999999997</v>
      </c>
      <c r="M92" s="725">
        <v>1</v>
      </c>
      <c r="N92" s="725">
        <v>77.778230088495562</v>
      </c>
      <c r="O92" s="728">
        <v>197</v>
      </c>
      <c r="P92" s="728">
        <v>15322.310000000005</v>
      </c>
      <c r="Q92" s="741">
        <v>0.87168134041192724</v>
      </c>
      <c r="R92" s="729">
        <v>77.778223350253839</v>
      </c>
    </row>
    <row r="93" spans="1:18" ht="14.4" customHeight="1" x14ac:dyDescent="0.3">
      <c r="A93" s="724"/>
      <c r="B93" s="725" t="s">
        <v>2250</v>
      </c>
      <c r="C93" s="725" t="s">
        <v>553</v>
      </c>
      <c r="D93" s="725" t="s">
        <v>2159</v>
      </c>
      <c r="E93" s="725" t="s">
        <v>2187</v>
      </c>
      <c r="F93" s="725" t="s">
        <v>2188</v>
      </c>
      <c r="G93" s="728">
        <v>694</v>
      </c>
      <c r="H93" s="728">
        <v>77111.050000000032</v>
      </c>
      <c r="I93" s="725">
        <v>0.70239294027737387</v>
      </c>
      <c r="J93" s="725">
        <v>111.11102305475509</v>
      </c>
      <c r="K93" s="728">
        <v>941</v>
      </c>
      <c r="L93" s="728">
        <v>109783.35</v>
      </c>
      <c r="M93" s="725">
        <v>1</v>
      </c>
      <c r="N93" s="725">
        <v>116.66668437832094</v>
      </c>
      <c r="O93" s="728">
        <v>878</v>
      </c>
      <c r="P93" s="728">
        <v>102433.40999999997</v>
      </c>
      <c r="Q93" s="741">
        <v>0.93305050355996577</v>
      </c>
      <c r="R93" s="729">
        <v>116.66675398633255</v>
      </c>
    </row>
    <row r="94" spans="1:18" ht="14.4" customHeight="1" x14ac:dyDescent="0.3">
      <c r="A94" s="724"/>
      <c r="B94" s="725" t="s">
        <v>2250</v>
      </c>
      <c r="C94" s="725" t="s">
        <v>553</v>
      </c>
      <c r="D94" s="725" t="s">
        <v>2159</v>
      </c>
      <c r="E94" s="725" t="s">
        <v>2191</v>
      </c>
      <c r="F94" s="725" t="s">
        <v>2192</v>
      </c>
      <c r="G94" s="728">
        <v>350</v>
      </c>
      <c r="H94" s="728">
        <v>65333.359999999993</v>
      </c>
      <c r="I94" s="725">
        <v>0.6542793608160592</v>
      </c>
      <c r="J94" s="725">
        <v>186.66674285714285</v>
      </c>
      <c r="K94" s="728">
        <v>473</v>
      </c>
      <c r="L94" s="728">
        <v>99855.450000000055</v>
      </c>
      <c r="M94" s="725">
        <v>1</v>
      </c>
      <c r="N94" s="725">
        <v>211.11088794926016</v>
      </c>
      <c r="O94" s="728">
        <v>464</v>
      </c>
      <c r="P94" s="728">
        <v>97955.510000000024</v>
      </c>
      <c r="Q94" s="741">
        <v>0.98097309661115106</v>
      </c>
      <c r="R94" s="729">
        <v>211.11101293103454</v>
      </c>
    </row>
    <row r="95" spans="1:18" ht="14.4" customHeight="1" x14ac:dyDescent="0.3">
      <c r="A95" s="724"/>
      <c r="B95" s="725" t="s">
        <v>2250</v>
      </c>
      <c r="C95" s="725" t="s">
        <v>553</v>
      </c>
      <c r="D95" s="725" t="s">
        <v>2159</v>
      </c>
      <c r="E95" s="725" t="s">
        <v>2193</v>
      </c>
      <c r="F95" s="725" t="s">
        <v>2194</v>
      </c>
      <c r="G95" s="728">
        <v>278</v>
      </c>
      <c r="H95" s="728">
        <v>162166.66</v>
      </c>
      <c r="I95" s="725">
        <v>1.0145988369881416</v>
      </c>
      <c r="J95" s="725">
        <v>583.33330935251797</v>
      </c>
      <c r="K95" s="728">
        <v>274</v>
      </c>
      <c r="L95" s="728">
        <v>159833.28</v>
      </c>
      <c r="M95" s="725">
        <v>1</v>
      </c>
      <c r="N95" s="725">
        <v>583.33313868613141</v>
      </c>
      <c r="O95" s="728">
        <v>289</v>
      </c>
      <c r="P95" s="728">
        <v>168583.26999999993</v>
      </c>
      <c r="Q95" s="741">
        <v>1.0547444812494615</v>
      </c>
      <c r="R95" s="729">
        <v>583.33311418685093</v>
      </c>
    </row>
    <row r="96" spans="1:18" ht="14.4" customHeight="1" x14ac:dyDescent="0.3">
      <c r="A96" s="724"/>
      <c r="B96" s="725" t="s">
        <v>2250</v>
      </c>
      <c r="C96" s="725" t="s">
        <v>553</v>
      </c>
      <c r="D96" s="725" t="s">
        <v>2159</v>
      </c>
      <c r="E96" s="725" t="s">
        <v>2195</v>
      </c>
      <c r="F96" s="725" t="s">
        <v>2196</v>
      </c>
      <c r="G96" s="728">
        <v>45</v>
      </c>
      <c r="H96" s="728">
        <v>21000.05999999999</v>
      </c>
      <c r="I96" s="725">
        <v>0.75000053571313763</v>
      </c>
      <c r="J96" s="725">
        <v>466.66799999999978</v>
      </c>
      <c r="K96" s="728">
        <v>60</v>
      </c>
      <c r="L96" s="728">
        <v>28000.05999999999</v>
      </c>
      <c r="M96" s="725">
        <v>1</v>
      </c>
      <c r="N96" s="725">
        <v>466.66766666666649</v>
      </c>
      <c r="O96" s="728">
        <v>57</v>
      </c>
      <c r="P96" s="728">
        <v>26600.069999999992</v>
      </c>
      <c r="Q96" s="741">
        <v>0.9500004642847194</v>
      </c>
      <c r="R96" s="729">
        <v>466.66789473684196</v>
      </c>
    </row>
    <row r="97" spans="1:18" ht="14.4" customHeight="1" x14ac:dyDescent="0.3">
      <c r="A97" s="724"/>
      <c r="B97" s="725" t="s">
        <v>2250</v>
      </c>
      <c r="C97" s="725" t="s">
        <v>553</v>
      </c>
      <c r="D97" s="725" t="s">
        <v>2159</v>
      </c>
      <c r="E97" s="725" t="s">
        <v>2197</v>
      </c>
      <c r="F97" s="725" t="s">
        <v>2196</v>
      </c>
      <c r="G97" s="728">
        <v>2</v>
      </c>
      <c r="H97" s="728">
        <v>2000</v>
      </c>
      <c r="I97" s="725">
        <v>2</v>
      </c>
      <c r="J97" s="725">
        <v>1000</v>
      </c>
      <c r="K97" s="728">
        <v>1</v>
      </c>
      <c r="L97" s="728">
        <v>1000</v>
      </c>
      <c r="M97" s="725">
        <v>1</v>
      </c>
      <c r="N97" s="725">
        <v>1000</v>
      </c>
      <c r="O97" s="728"/>
      <c r="P97" s="728"/>
      <c r="Q97" s="741"/>
      <c r="R97" s="729"/>
    </row>
    <row r="98" spans="1:18" ht="14.4" customHeight="1" x14ac:dyDescent="0.3">
      <c r="A98" s="724"/>
      <c r="B98" s="725" t="s">
        <v>2250</v>
      </c>
      <c r="C98" s="725" t="s">
        <v>553</v>
      </c>
      <c r="D98" s="725" t="s">
        <v>2159</v>
      </c>
      <c r="E98" s="725" t="s">
        <v>2200</v>
      </c>
      <c r="F98" s="725" t="s">
        <v>2201</v>
      </c>
      <c r="G98" s="728">
        <v>499</v>
      </c>
      <c r="H98" s="728">
        <v>24950</v>
      </c>
      <c r="I98" s="725">
        <v>0.83166666666666667</v>
      </c>
      <c r="J98" s="725">
        <v>50</v>
      </c>
      <c r="K98" s="728">
        <v>600</v>
      </c>
      <c r="L98" s="728">
        <v>30000</v>
      </c>
      <c r="M98" s="725">
        <v>1</v>
      </c>
      <c r="N98" s="725">
        <v>50</v>
      </c>
      <c r="O98" s="728">
        <v>554</v>
      </c>
      <c r="P98" s="728">
        <v>27700</v>
      </c>
      <c r="Q98" s="741">
        <v>0.92333333333333334</v>
      </c>
      <c r="R98" s="729">
        <v>50</v>
      </c>
    </row>
    <row r="99" spans="1:18" ht="14.4" customHeight="1" x14ac:dyDescent="0.3">
      <c r="A99" s="724"/>
      <c r="B99" s="725" t="s">
        <v>2250</v>
      </c>
      <c r="C99" s="725" t="s">
        <v>553</v>
      </c>
      <c r="D99" s="725" t="s">
        <v>2159</v>
      </c>
      <c r="E99" s="725" t="s">
        <v>2204</v>
      </c>
      <c r="F99" s="725" t="s">
        <v>2205</v>
      </c>
      <c r="G99" s="728">
        <v>1</v>
      </c>
      <c r="H99" s="728">
        <v>101.11</v>
      </c>
      <c r="I99" s="725">
        <v>9.0909090909090912E-2</v>
      </c>
      <c r="J99" s="725">
        <v>101.11</v>
      </c>
      <c r="K99" s="728">
        <v>11</v>
      </c>
      <c r="L99" s="728">
        <v>1112.21</v>
      </c>
      <c r="M99" s="725">
        <v>1</v>
      </c>
      <c r="N99" s="725">
        <v>101.11</v>
      </c>
      <c r="O99" s="728">
        <v>3</v>
      </c>
      <c r="P99" s="728">
        <v>303.33</v>
      </c>
      <c r="Q99" s="741">
        <v>0.27272727272727271</v>
      </c>
      <c r="R99" s="729">
        <v>101.11</v>
      </c>
    </row>
    <row r="100" spans="1:18" ht="14.4" customHeight="1" x14ac:dyDescent="0.3">
      <c r="A100" s="724"/>
      <c r="B100" s="725" t="s">
        <v>2250</v>
      </c>
      <c r="C100" s="725" t="s">
        <v>553</v>
      </c>
      <c r="D100" s="725" t="s">
        <v>2159</v>
      </c>
      <c r="E100" s="725" t="s">
        <v>2251</v>
      </c>
      <c r="F100" s="725" t="s">
        <v>2252</v>
      </c>
      <c r="G100" s="728">
        <v>29</v>
      </c>
      <c r="H100" s="728">
        <v>0</v>
      </c>
      <c r="I100" s="725"/>
      <c r="J100" s="725">
        <v>0</v>
      </c>
      <c r="K100" s="728">
        <v>7</v>
      </c>
      <c r="L100" s="728">
        <v>0</v>
      </c>
      <c r="M100" s="725"/>
      <c r="N100" s="725">
        <v>0</v>
      </c>
      <c r="O100" s="728">
        <v>6</v>
      </c>
      <c r="P100" s="728">
        <v>0</v>
      </c>
      <c r="Q100" s="741"/>
      <c r="R100" s="729">
        <v>0</v>
      </c>
    </row>
    <row r="101" spans="1:18" ht="14.4" customHeight="1" x14ac:dyDescent="0.3">
      <c r="A101" s="724"/>
      <c r="B101" s="725" t="s">
        <v>2250</v>
      </c>
      <c r="C101" s="725" t="s">
        <v>553</v>
      </c>
      <c r="D101" s="725" t="s">
        <v>2159</v>
      </c>
      <c r="E101" s="725" t="s">
        <v>2216</v>
      </c>
      <c r="F101" s="725" t="s">
        <v>2217</v>
      </c>
      <c r="G101" s="728">
        <v>2496</v>
      </c>
      <c r="H101" s="728">
        <v>0</v>
      </c>
      <c r="I101" s="725"/>
      <c r="J101" s="725">
        <v>0</v>
      </c>
      <c r="K101" s="728">
        <v>3034</v>
      </c>
      <c r="L101" s="728">
        <v>0</v>
      </c>
      <c r="M101" s="725"/>
      <c r="N101" s="725">
        <v>0</v>
      </c>
      <c r="O101" s="728">
        <v>2836</v>
      </c>
      <c r="P101" s="728">
        <v>0</v>
      </c>
      <c r="Q101" s="741"/>
      <c r="R101" s="729">
        <v>0</v>
      </c>
    </row>
    <row r="102" spans="1:18" ht="14.4" customHeight="1" x14ac:dyDescent="0.3">
      <c r="A102" s="724"/>
      <c r="B102" s="725" t="s">
        <v>2250</v>
      </c>
      <c r="C102" s="725" t="s">
        <v>553</v>
      </c>
      <c r="D102" s="725" t="s">
        <v>2159</v>
      </c>
      <c r="E102" s="725" t="s">
        <v>2218</v>
      </c>
      <c r="F102" s="725" t="s">
        <v>2219</v>
      </c>
      <c r="G102" s="728"/>
      <c r="H102" s="728"/>
      <c r="I102" s="725"/>
      <c r="J102" s="725"/>
      <c r="K102" s="728"/>
      <c r="L102" s="728"/>
      <c r="M102" s="725"/>
      <c r="N102" s="725"/>
      <c r="O102" s="728">
        <v>1</v>
      </c>
      <c r="P102" s="728">
        <v>58.89</v>
      </c>
      <c r="Q102" s="741"/>
      <c r="R102" s="729">
        <v>58.89</v>
      </c>
    </row>
    <row r="103" spans="1:18" ht="14.4" customHeight="1" x14ac:dyDescent="0.3">
      <c r="A103" s="724"/>
      <c r="B103" s="725" t="s">
        <v>2250</v>
      </c>
      <c r="C103" s="725" t="s">
        <v>553</v>
      </c>
      <c r="D103" s="725" t="s">
        <v>2159</v>
      </c>
      <c r="E103" s="725" t="s">
        <v>2220</v>
      </c>
      <c r="F103" s="725" t="s">
        <v>2221</v>
      </c>
      <c r="G103" s="728">
        <v>2</v>
      </c>
      <c r="H103" s="728">
        <v>155.56</v>
      </c>
      <c r="I103" s="725">
        <v>0.4</v>
      </c>
      <c r="J103" s="725">
        <v>77.78</v>
      </c>
      <c r="K103" s="728">
        <v>5</v>
      </c>
      <c r="L103" s="728">
        <v>388.9</v>
      </c>
      <c r="M103" s="725">
        <v>1</v>
      </c>
      <c r="N103" s="725">
        <v>77.78</v>
      </c>
      <c r="O103" s="728">
        <v>6</v>
      </c>
      <c r="P103" s="728">
        <v>466.68</v>
      </c>
      <c r="Q103" s="741">
        <v>1.2000000000000002</v>
      </c>
      <c r="R103" s="729">
        <v>77.78</v>
      </c>
    </row>
    <row r="104" spans="1:18" ht="14.4" customHeight="1" x14ac:dyDescent="0.3">
      <c r="A104" s="724"/>
      <c r="B104" s="725" t="s">
        <v>2250</v>
      </c>
      <c r="C104" s="725" t="s">
        <v>553</v>
      </c>
      <c r="D104" s="725" t="s">
        <v>2159</v>
      </c>
      <c r="E104" s="725" t="s">
        <v>2224</v>
      </c>
      <c r="F104" s="725" t="s">
        <v>2225</v>
      </c>
      <c r="G104" s="728">
        <v>829</v>
      </c>
      <c r="H104" s="728">
        <v>73688.929999999978</v>
      </c>
      <c r="I104" s="725">
        <v>0.77174678713450406</v>
      </c>
      <c r="J104" s="725">
        <v>88.888938480096471</v>
      </c>
      <c r="K104" s="728">
        <v>1011</v>
      </c>
      <c r="L104" s="728">
        <v>95483.299999999988</v>
      </c>
      <c r="M104" s="725">
        <v>1</v>
      </c>
      <c r="N104" s="725">
        <v>94.444411473788321</v>
      </c>
      <c r="O104" s="728">
        <v>1022</v>
      </c>
      <c r="P104" s="728">
        <v>96522.050000000047</v>
      </c>
      <c r="Q104" s="741">
        <v>1.0108788657283532</v>
      </c>
      <c r="R104" s="729">
        <v>94.444275929549946</v>
      </c>
    </row>
    <row r="105" spans="1:18" ht="14.4" customHeight="1" x14ac:dyDescent="0.3">
      <c r="A105" s="724"/>
      <c r="B105" s="725" t="s">
        <v>2250</v>
      </c>
      <c r="C105" s="725" t="s">
        <v>553</v>
      </c>
      <c r="D105" s="725" t="s">
        <v>2159</v>
      </c>
      <c r="E105" s="725" t="s">
        <v>2228</v>
      </c>
      <c r="F105" s="725" t="s">
        <v>2229</v>
      </c>
      <c r="G105" s="728">
        <v>181</v>
      </c>
      <c r="H105" s="728">
        <v>17496.709999999995</v>
      </c>
      <c r="I105" s="725">
        <v>0.92346956278952919</v>
      </c>
      <c r="J105" s="725">
        <v>96.666906077348045</v>
      </c>
      <c r="K105" s="728">
        <v>196</v>
      </c>
      <c r="L105" s="728">
        <v>18946.709999999995</v>
      </c>
      <c r="M105" s="725">
        <v>1</v>
      </c>
      <c r="N105" s="725">
        <v>96.666887755102024</v>
      </c>
      <c r="O105" s="728">
        <v>189</v>
      </c>
      <c r="P105" s="728">
        <v>18270.080000000002</v>
      </c>
      <c r="Q105" s="741">
        <v>0.96428773122088252</v>
      </c>
      <c r="R105" s="729">
        <v>96.667089947089963</v>
      </c>
    </row>
    <row r="106" spans="1:18" ht="14.4" customHeight="1" x14ac:dyDescent="0.3">
      <c r="A106" s="724"/>
      <c r="B106" s="725" t="s">
        <v>2250</v>
      </c>
      <c r="C106" s="725" t="s">
        <v>553</v>
      </c>
      <c r="D106" s="725" t="s">
        <v>2159</v>
      </c>
      <c r="E106" s="725" t="s">
        <v>2230</v>
      </c>
      <c r="F106" s="725" t="s">
        <v>2231</v>
      </c>
      <c r="G106" s="728"/>
      <c r="H106" s="728"/>
      <c r="I106" s="725"/>
      <c r="J106" s="725"/>
      <c r="K106" s="728">
        <v>3</v>
      </c>
      <c r="L106" s="728">
        <v>999.99</v>
      </c>
      <c r="M106" s="725">
        <v>1</v>
      </c>
      <c r="N106" s="725">
        <v>333.33</v>
      </c>
      <c r="O106" s="728"/>
      <c r="P106" s="728"/>
      <c r="Q106" s="741"/>
      <c r="R106" s="729"/>
    </row>
    <row r="107" spans="1:18" ht="14.4" customHeight="1" x14ac:dyDescent="0.3">
      <c r="A107" s="724"/>
      <c r="B107" s="725" t="s">
        <v>2250</v>
      </c>
      <c r="C107" s="725" t="s">
        <v>553</v>
      </c>
      <c r="D107" s="725" t="s">
        <v>2159</v>
      </c>
      <c r="E107" s="725" t="s">
        <v>2232</v>
      </c>
      <c r="F107" s="725" t="s">
        <v>2233</v>
      </c>
      <c r="G107" s="728">
        <v>3</v>
      </c>
      <c r="H107" s="728">
        <v>3850</v>
      </c>
      <c r="I107" s="725">
        <v>0.75000194805700793</v>
      </c>
      <c r="J107" s="725">
        <v>1283.3333333333333</v>
      </c>
      <c r="K107" s="728">
        <v>4</v>
      </c>
      <c r="L107" s="728">
        <v>5133.32</v>
      </c>
      <c r="M107" s="725">
        <v>1</v>
      </c>
      <c r="N107" s="725">
        <v>1283.33</v>
      </c>
      <c r="O107" s="728">
        <v>7</v>
      </c>
      <c r="P107" s="728">
        <v>8983.32</v>
      </c>
      <c r="Q107" s="741">
        <v>1.7500019480570079</v>
      </c>
      <c r="R107" s="729">
        <v>1283.3314285714284</v>
      </c>
    </row>
    <row r="108" spans="1:18" ht="14.4" customHeight="1" x14ac:dyDescent="0.3">
      <c r="A108" s="724"/>
      <c r="B108" s="725" t="s">
        <v>2250</v>
      </c>
      <c r="C108" s="725" t="s">
        <v>553</v>
      </c>
      <c r="D108" s="725" t="s">
        <v>2159</v>
      </c>
      <c r="E108" s="725" t="s">
        <v>2234</v>
      </c>
      <c r="F108" s="725" t="s">
        <v>2235</v>
      </c>
      <c r="G108" s="728">
        <v>2</v>
      </c>
      <c r="H108" s="728">
        <v>933.34</v>
      </c>
      <c r="I108" s="725">
        <v>1</v>
      </c>
      <c r="J108" s="725">
        <v>466.67</v>
      </c>
      <c r="K108" s="728">
        <v>2</v>
      </c>
      <c r="L108" s="728">
        <v>933.34</v>
      </c>
      <c r="M108" s="725">
        <v>1</v>
      </c>
      <c r="N108" s="725">
        <v>466.67</v>
      </c>
      <c r="O108" s="728">
        <v>1</v>
      </c>
      <c r="P108" s="728">
        <v>466.67</v>
      </c>
      <c r="Q108" s="741">
        <v>0.5</v>
      </c>
      <c r="R108" s="729">
        <v>466.67</v>
      </c>
    </row>
    <row r="109" spans="1:18" ht="14.4" customHeight="1" x14ac:dyDescent="0.3">
      <c r="A109" s="724"/>
      <c r="B109" s="725" t="s">
        <v>2250</v>
      </c>
      <c r="C109" s="725" t="s">
        <v>553</v>
      </c>
      <c r="D109" s="725" t="s">
        <v>2159</v>
      </c>
      <c r="E109" s="725" t="s">
        <v>2236</v>
      </c>
      <c r="F109" s="725" t="s">
        <v>2237</v>
      </c>
      <c r="G109" s="728">
        <v>155</v>
      </c>
      <c r="H109" s="728">
        <v>18083.390000000003</v>
      </c>
      <c r="I109" s="725">
        <v>0.65957525189008792</v>
      </c>
      <c r="J109" s="725">
        <v>116.66703225806454</v>
      </c>
      <c r="K109" s="728">
        <v>235</v>
      </c>
      <c r="L109" s="728">
        <v>27416.719999999987</v>
      </c>
      <c r="M109" s="725">
        <v>1</v>
      </c>
      <c r="N109" s="725">
        <v>116.66689361702122</v>
      </c>
      <c r="O109" s="728">
        <v>214</v>
      </c>
      <c r="P109" s="728">
        <v>24966.729999999989</v>
      </c>
      <c r="Q109" s="741">
        <v>0.9106388364472483</v>
      </c>
      <c r="R109" s="729">
        <v>116.66696261682237</v>
      </c>
    </row>
    <row r="110" spans="1:18" ht="14.4" customHeight="1" x14ac:dyDescent="0.3">
      <c r="A110" s="724"/>
      <c r="B110" s="725" t="s">
        <v>2250</v>
      </c>
      <c r="C110" s="725" t="s">
        <v>553</v>
      </c>
      <c r="D110" s="725" t="s">
        <v>2159</v>
      </c>
      <c r="E110" s="725" t="s">
        <v>2160</v>
      </c>
      <c r="F110" s="725" t="s">
        <v>2161</v>
      </c>
      <c r="G110" s="728">
        <v>2550</v>
      </c>
      <c r="H110" s="728">
        <v>835833.29</v>
      </c>
      <c r="I110" s="725">
        <v>0.76888871745914766</v>
      </c>
      <c r="J110" s="725">
        <v>327.77776078431373</v>
      </c>
      <c r="K110" s="728">
        <v>3156</v>
      </c>
      <c r="L110" s="728">
        <v>1087066.6600000008</v>
      </c>
      <c r="M110" s="725">
        <v>1</v>
      </c>
      <c r="N110" s="725">
        <v>344.44444233206616</v>
      </c>
      <c r="O110" s="728">
        <v>2942</v>
      </c>
      <c r="P110" s="728">
        <v>1013355.4799999993</v>
      </c>
      <c r="Q110" s="741">
        <v>0.93219258513548608</v>
      </c>
      <c r="R110" s="729">
        <v>344.44441876274618</v>
      </c>
    </row>
    <row r="111" spans="1:18" ht="14.4" customHeight="1" x14ac:dyDescent="0.3">
      <c r="A111" s="724" t="s">
        <v>2253</v>
      </c>
      <c r="B111" s="725" t="s">
        <v>2254</v>
      </c>
      <c r="C111" s="725" t="s">
        <v>550</v>
      </c>
      <c r="D111" s="725" t="s">
        <v>2255</v>
      </c>
      <c r="E111" s="725" t="s">
        <v>2256</v>
      </c>
      <c r="F111" s="725" t="s">
        <v>1073</v>
      </c>
      <c r="G111" s="728">
        <v>2</v>
      </c>
      <c r="H111" s="728">
        <v>42.26</v>
      </c>
      <c r="I111" s="725">
        <v>0.5</v>
      </c>
      <c r="J111" s="725">
        <v>21.13</v>
      </c>
      <c r="K111" s="728">
        <v>4</v>
      </c>
      <c r="L111" s="728">
        <v>84.52</v>
      </c>
      <c r="M111" s="725">
        <v>1</v>
      </c>
      <c r="N111" s="725">
        <v>21.13</v>
      </c>
      <c r="O111" s="728">
        <v>3</v>
      </c>
      <c r="P111" s="728">
        <v>50.4</v>
      </c>
      <c r="Q111" s="741">
        <v>0.59630856601987692</v>
      </c>
      <c r="R111" s="729">
        <v>16.8</v>
      </c>
    </row>
    <row r="112" spans="1:18" ht="14.4" customHeight="1" x14ac:dyDescent="0.3">
      <c r="A112" s="724" t="s">
        <v>2253</v>
      </c>
      <c r="B112" s="725" t="s">
        <v>2254</v>
      </c>
      <c r="C112" s="725" t="s">
        <v>550</v>
      </c>
      <c r="D112" s="725" t="s">
        <v>2255</v>
      </c>
      <c r="E112" s="725" t="s">
        <v>2257</v>
      </c>
      <c r="F112" s="725" t="s">
        <v>768</v>
      </c>
      <c r="G112" s="728"/>
      <c r="H112" s="728"/>
      <c r="I112" s="725"/>
      <c r="J112" s="725"/>
      <c r="K112" s="728"/>
      <c r="L112" s="728"/>
      <c r="M112" s="725"/>
      <c r="N112" s="725"/>
      <c r="O112" s="728">
        <v>0.5</v>
      </c>
      <c r="P112" s="728">
        <v>67.77</v>
      </c>
      <c r="Q112" s="741"/>
      <c r="R112" s="729">
        <v>135.54</v>
      </c>
    </row>
    <row r="113" spans="1:18" ht="14.4" customHeight="1" x14ac:dyDescent="0.3">
      <c r="A113" s="724" t="s">
        <v>2253</v>
      </c>
      <c r="B113" s="725" t="s">
        <v>2254</v>
      </c>
      <c r="C113" s="725" t="s">
        <v>550</v>
      </c>
      <c r="D113" s="725" t="s">
        <v>2159</v>
      </c>
      <c r="E113" s="725" t="s">
        <v>2258</v>
      </c>
      <c r="F113" s="725" t="s">
        <v>2259</v>
      </c>
      <c r="G113" s="728"/>
      <c r="H113" s="728"/>
      <c r="I113" s="725"/>
      <c r="J113" s="725"/>
      <c r="K113" s="728"/>
      <c r="L113" s="728"/>
      <c r="M113" s="725"/>
      <c r="N113" s="725"/>
      <c r="O113" s="728">
        <v>1</v>
      </c>
      <c r="P113" s="728">
        <v>751</v>
      </c>
      <c r="Q113" s="741"/>
      <c r="R113" s="729">
        <v>751</v>
      </c>
    </row>
    <row r="114" spans="1:18" ht="14.4" customHeight="1" x14ac:dyDescent="0.3">
      <c r="A114" s="724" t="s">
        <v>2253</v>
      </c>
      <c r="B114" s="725" t="s">
        <v>2254</v>
      </c>
      <c r="C114" s="725" t="s">
        <v>550</v>
      </c>
      <c r="D114" s="725" t="s">
        <v>2159</v>
      </c>
      <c r="E114" s="725" t="s">
        <v>2260</v>
      </c>
      <c r="F114" s="725" t="s">
        <v>2261</v>
      </c>
      <c r="G114" s="728">
        <v>2</v>
      </c>
      <c r="H114" s="728">
        <v>712</v>
      </c>
      <c r="I114" s="725">
        <v>0.93931398416886547</v>
      </c>
      <c r="J114" s="725">
        <v>356</v>
      </c>
      <c r="K114" s="728">
        <v>2</v>
      </c>
      <c r="L114" s="728">
        <v>758</v>
      </c>
      <c r="M114" s="725">
        <v>1</v>
      </c>
      <c r="N114" s="725">
        <v>379</v>
      </c>
      <c r="O114" s="728">
        <v>1</v>
      </c>
      <c r="P114" s="728">
        <v>380</v>
      </c>
      <c r="Q114" s="741">
        <v>0.50131926121372028</v>
      </c>
      <c r="R114" s="729">
        <v>380</v>
      </c>
    </row>
    <row r="115" spans="1:18" ht="14.4" customHeight="1" x14ac:dyDescent="0.3">
      <c r="A115" s="724" t="s">
        <v>2253</v>
      </c>
      <c r="B115" s="725" t="s">
        <v>2254</v>
      </c>
      <c r="C115" s="725" t="s">
        <v>550</v>
      </c>
      <c r="D115" s="725" t="s">
        <v>2159</v>
      </c>
      <c r="E115" s="725" t="s">
        <v>2262</v>
      </c>
      <c r="F115" s="725" t="s">
        <v>2263</v>
      </c>
      <c r="G115" s="728">
        <v>1</v>
      </c>
      <c r="H115" s="728">
        <v>155</v>
      </c>
      <c r="I115" s="725">
        <v>0.94512195121951215</v>
      </c>
      <c r="J115" s="725">
        <v>155</v>
      </c>
      <c r="K115" s="728">
        <v>1</v>
      </c>
      <c r="L115" s="728">
        <v>164</v>
      </c>
      <c r="M115" s="725">
        <v>1</v>
      </c>
      <c r="N115" s="725">
        <v>164</v>
      </c>
      <c r="O115" s="728">
        <v>1</v>
      </c>
      <c r="P115" s="728">
        <v>164</v>
      </c>
      <c r="Q115" s="741">
        <v>1</v>
      </c>
      <c r="R115" s="729">
        <v>164</v>
      </c>
    </row>
    <row r="116" spans="1:18" ht="14.4" customHeight="1" x14ac:dyDescent="0.3">
      <c r="A116" s="724" t="s">
        <v>2253</v>
      </c>
      <c r="B116" s="725" t="s">
        <v>2254</v>
      </c>
      <c r="C116" s="725" t="s">
        <v>550</v>
      </c>
      <c r="D116" s="725" t="s">
        <v>2159</v>
      </c>
      <c r="E116" s="725" t="s">
        <v>2264</v>
      </c>
      <c r="F116" s="725" t="s">
        <v>2265</v>
      </c>
      <c r="G116" s="728">
        <v>75</v>
      </c>
      <c r="H116" s="728">
        <v>6075</v>
      </c>
      <c r="I116" s="725">
        <v>0.83173603504928806</v>
      </c>
      <c r="J116" s="725">
        <v>81</v>
      </c>
      <c r="K116" s="728">
        <v>88</v>
      </c>
      <c r="L116" s="728">
        <v>7304</v>
      </c>
      <c r="M116" s="725">
        <v>1</v>
      </c>
      <c r="N116" s="725">
        <v>83</v>
      </c>
      <c r="O116" s="728">
        <v>91</v>
      </c>
      <c r="P116" s="728">
        <v>7553</v>
      </c>
      <c r="Q116" s="741">
        <v>1.0340909090909092</v>
      </c>
      <c r="R116" s="729">
        <v>83</v>
      </c>
    </row>
    <row r="117" spans="1:18" ht="14.4" customHeight="1" x14ac:dyDescent="0.3">
      <c r="A117" s="724" t="s">
        <v>2253</v>
      </c>
      <c r="B117" s="725" t="s">
        <v>2254</v>
      </c>
      <c r="C117" s="725" t="s">
        <v>550</v>
      </c>
      <c r="D117" s="725" t="s">
        <v>2159</v>
      </c>
      <c r="E117" s="725" t="s">
        <v>2266</v>
      </c>
      <c r="F117" s="725" t="s">
        <v>2267</v>
      </c>
      <c r="G117" s="728">
        <v>236</v>
      </c>
      <c r="H117" s="728">
        <v>8260</v>
      </c>
      <c r="I117" s="725">
        <v>0.80593228607669043</v>
      </c>
      <c r="J117" s="725">
        <v>35</v>
      </c>
      <c r="K117" s="728">
        <v>277</v>
      </c>
      <c r="L117" s="728">
        <v>10249</v>
      </c>
      <c r="M117" s="725">
        <v>1</v>
      </c>
      <c r="N117" s="725">
        <v>37</v>
      </c>
      <c r="O117" s="728">
        <v>271</v>
      </c>
      <c r="P117" s="728">
        <v>10027</v>
      </c>
      <c r="Q117" s="741">
        <v>0.97833935018050544</v>
      </c>
      <c r="R117" s="729">
        <v>37</v>
      </c>
    </row>
    <row r="118" spans="1:18" ht="14.4" customHeight="1" x14ac:dyDescent="0.3">
      <c r="A118" s="724" t="s">
        <v>2253</v>
      </c>
      <c r="B118" s="725" t="s">
        <v>2254</v>
      </c>
      <c r="C118" s="725" t="s">
        <v>550</v>
      </c>
      <c r="D118" s="725" t="s">
        <v>2159</v>
      </c>
      <c r="E118" s="725" t="s">
        <v>2268</v>
      </c>
      <c r="F118" s="725" t="s">
        <v>2269</v>
      </c>
      <c r="G118" s="728">
        <v>1</v>
      </c>
      <c r="H118" s="728">
        <v>1012</v>
      </c>
      <c r="I118" s="725">
        <v>0.98157129000969934</v>
      </c>
      <c r="J118" s="725">
        <v>1012</v>
      </c>
      <c r="K118" s="728">
        <v>1</v>
      </c>
      <c r="L118" s="728">
        <v>1031</v>
      </c>
      <c r="M118" s="725">
        <v>1</v>
      </c>
      <c r="N118" s="725">
        <v>1031</v>
      </c>
      <c r="O118" s="728">
        <v>3</v>
      </c>
      <c r="P118" s="728">
        <v>3096</v>
      </c>
      <c r="Q118" s="741">
        <v>3.0029097963142579</v>
      </c>
      <c r="R118" s="729">
        <v>1032</v>
      </c>
    </row>
    <row r="119" spans="1:18" ht="14.4" customHeight="1" x14ac:dyDescent="0.3">
      <c r="A119" s="724" t="s">
        <v>2253</v>
      </c>
      <c r="B119" s="725" t="s">
        <v>2254</v>
      </c>
      <c r="C119" s="725" t="s">
        <v>550</v>
      </c>
      <c r="D119" s="725" t="s">
        <v>2159</v>
      </c>
      <c r="E119" s="725" t="s">
        <v>2270</v>
      </c>
      <c r="F119" s="725" t="s">
        <v>2271</v>
      </c>
      <c r="G119" s="728">
        <v>128</v>
      </c>
      <c r="H119" s="728">
        <v>15104</v>
      </c>
      <c r="I119" s="725">
        <v>0.74455289362121657</v>
      </c>
      <c r="J119" s="725">
        <v>118</v>
      </c>
      <c r="K119" s="728">
        <v>161</v>
      </c>
      <c r="L119" s="728">
        <v>20286</v>
      </c>
      <c r="M119" s="725">
        <v>1</v>
      </c>
      <c r="N119" s="725">
        <v>126</v>
      </c>
      <c r="O119" s="728">
        <v>172</v>
      </c>
      <c r="P119" s="728">
        <v>21672</v>
      </c>
      <c r="Q119" s="741">
        <v>1.0683229813664596</v>
      </c>
      <c r="R119" s="729">
        <v>126</v>
      </c>
    </row>
    <row r="120" spans="1:18" ht="14.4" customHeight="1" x14ac:dyDescent="0.3">
      <c r="A120" s="724" t="s">
        <v>2253</v>
      </c>
      <c r="B120" s="725" t="s">
        <v>2254</v>
      </c>
      <c r="C120" s="725" t="s">
        <v>550</v>
      </c>
      <c r="D120" s="725" t="s">
        <v>2159</v>
      </c>
      <c r="E120" s="725" t="s">
        <v>2212</v>
      </c>
      <c r="F120" s="725" t="s">
        <v>2213</v>
      </c>
      <c r="G120" s="728">
        <v>123</v>
      </c>
      <c r="H120" s="728">
        <v>0</v>
      </c>
      <c r="I120" s="725">
        <v>0</v>
      </c>
      <c r="J120" s="725">
        <v>0</v>
      </c>
      <c r="K120" s="728">
        <v>92</v>
      </c>
      <c r="L120" s="728">
        <v>3066.67</v>
      </c>
      <c r="M120" s="725">
        <v>1</v>
      </c>
      <c r="N120" s="725">
        <v>33.333369565217389</v>
      </c>
      <c r="O120" s="728">
        <v>164</v>
      </c>
      <c r="P120" s="728">
        <v>5466.67</v>
      </c>
      <c r="Q120" s="741">
        <v>1.7826078449914728</v>
      </c>
      <c r="R120" s="729">
        <v>33.333353658536588</v>
      </c>
    </row>
    <row r="121" spans="1:18" ht="14.4" customHeight="1" x14ac:dyDescent="0.3">
      <c r="A121" s="724" t="s">
        <v>2253</v>
      </c>
      <c r="B121" s="725" t="s">
        <v>2254</v>
      </c>
      <c r="C121" s="725" t="s">
        <v>550</v>
      </c>
      <c r="D121" s="725" t="s">
        <v>2159</v>
      </c>
      <c r="E121" s="725" t="s">
        <v>2272</v>
      </c>
      <c r="F121" s="725" t="s">
        <v>2273</v>
      </c>
      <c r="G121" s="728">
        <v>9</v>
      </c>
      <c r="H121" s="728">
        <v>324</v>
      </c>
      <c r="I121" s="725">
        <v>0.97297297297297303</v>
      </c>
      <c r="J121" s="725">
        <v>36</v>
      </c>
      <c r="K121" s="728">
        <v>9</v>
      </c>
      <c r="L121" s="728">
        <v>333</v>
      </c>
      <c r="M121" s="725">
        <v>1</v>
      </c>
      <c r="N121" s="725">
        <v>37</v>
      </c>
      <c r="O121" s="728">
        <v>10</v>
      </c>
      <c r="P121" s="728">
        <v>370</v>
      </c>
      <c r="Q121" s="741">
        <v>1.1111111111111112</v>
      </c>
      <c r="R121" s="729">
        <v>37</v>
      </c>
    </row>
    <row r="122" spans="1:18" ht="14.4" customHeight="1" x14ac:dyDescent="0.3">
      <c r="A122" s="724" t="s">
        <v>2253</v>
      </c>
      <c r="B122" s="725" t="s">
        <v>2254</v>
      </c>
      <c r="C122" s="725" t="s">
        <v>550</v>
      </c>
      <c r="D122" s="725" t="s">
        <v>2159</v>
      </c>
      <c r="E122" s="725" t="s">
        <v>2274</v>
      </c>
      <c r="F122" s="725" t="s">
        <v>2275</v>
      </c>
      <c r="G122" s="728">
        <v>2</v>
      </c>
      <c r="H122" s="728">
        <v>164</v>
      </c>
      <c r="I122" s="725">
        <v>0.95348837209302328</v>
      </c>
      <c r="J122" s="725">
        <v>82</v>
      </c>
      <c r="K122" s="728">
        <v>2</v>
      </c>
      <c r="L122" s="728">
        <v>172</v>
      </c>
      <c r="M122" s="725">
        <v>1</v>
      </c>
      <c r="N122" s="725">
        <v>86</v>
      </c>
      <c r="O122" s="728">
        <v>3</v>
      </c>
      <c r="P122" s="728">
        <v>258</v>
      </c>
      <c r="Q122" s="741">
        <v>1.5</v>
      </c>
      <c r="R122" s="729">
        <v>86</v>
      </c>
    </row>
    <row r="123" spans="1:18" ht="14.4" customHeight="1" x14ac:dyDescent="0.3">
      <c r="A123" s="724" t="s">
        <v>2253</v>
      </c>
      <c r="B123" s="725" t="s">
        <v>2254</v>
      </c>
      <c r="C123" s="725" t="s">
        <v>550</v>
      </c>
      <c r="D123" s="725" t="s">
        <v>2159</v>
      </c>
      <c r="E123" s="725" t="s">
        <v>2276</v>
      </c>
      <c r="F123" s="725" t="s">
        <v>2277</v>
      </c>
      <c r="G123" s="728">
        <v>8</v>
      </c>
      <c r="H123" s="728">
        <v>248</v>
      </c>
      <c r="I123" s="725">
        <v>0.5535714285714286</v>
      </c>
      <c r="J123" s="725">
        <v>31</v>
      </c>
      <c r="K123" s="728">
        <v>14</v>
      </c>
      <c r="L123" s="728">
        <v>448</v>
      </c>
      <c r="M123" s="725">
        <v>1</v>
      </c>
      <c r="N123" s="725">
        <v>32</v>
      </c>
      <c r="O123" s="728">
        <v>17</v>
      </c>
      <c r="P123" s="728">
        <v>544</v>
      </c>
      <c r="Q123" s="741">
        <v>1.2142857142857142</v>
      </c>
      <c r="R123" s="729">
        <v>32</v>
      </c>
    </row>
    <row r="124" spans="1:18" ht="14.4" customHeight="1" x14ac:dyDescent="0.3">
      <c r="A124" s="724" t="s">
        <v>2253</v>
      </c>
      <c r="B124" s="725" t="s">
        <v>2254</v>
      </c>
      <c r="C124" s="725" t="s">
        <v>550</v>
      </c>
      <c r="D124" s="725" t="s">
        <v>2159</v>
      </c>
      <c r="E124" s="725" t="s">
        <v>2278</v>
      </c>
      <c r="F124" s="725" t="s">
        <v>2279</v>
      </c>
      <c r="G124" s="728"/>
      <c r="H124" s="728"/>
      <c r="I124" s="725"/>
      <c r="J124" s="725"/>
      <c r="K124" s="728">
        <v>1</v>
      </c>
      <c r="L124" s="728">
        <v>123</v>
      </c>
      <c r="M124" s="725">
        <v>1</v>
      </c>
      <c r="N124" s="725">
        <v>123</v>
      </c>
      <c r="O124" s="728">
        <v>3</v>
      </c>
      <c r="P124" s="728">
        <v>369</v>
      </c>
      <c r="Q124" s="741">
        <v>3</v>
      </c>
      <c r="R124" s="729">
        <v>123</v>
      </c>
    </row>
    <row r="125" spans="1:18" ht="14.4" customHeight="1" x14ac:dyDescent="0.3">
      <c r="A125" s="724" t="s">
        <v>2253</v>
      </c>
      <c r="B125" s="725" t="s">
        <v>2254</v>
      </c>
      <c r="C125" s="725" t="s">
        <v>550</v>
      </c>
      <c r="D125" s="725" t="s">
        <v>2159</v>
      </c>
      <c r="E125" s="725" t="s">
        <v>2280</v>
      </c>
      <c r="F125" s="725" t="s">
        <v>2281</v>
      </c>
      <c r="G125" s="728"/>
      <c r="H125" s="728"/>
      <c r="I125" s="725"/>
      <c r="J125" s="725"/>
      <c r="K125" s="728">
        <v>2</v>
      </c>
      <c r="L125" s="728">
        <v>118</v>
      </c>
      <c r="M125" s="725">
        <v>1</v>
      </c>
      <c r="N125" s="725">
        <v>59</v>
      </c>
      <c r="O125" s="728"/>
      <c r="P125" s="728"/>
      <c r="Q125" s="741"/>
      <c r="R125" s="729"/>
    </row>
    <row r="126" spans="1:18" ht="14.4" customHeight="1" x14ac:dyDescent="0.3">
      <c r="A126" s="724" t="s">
        <v>2253</v>
      </c>
      <c r="B126" s="725" t="s">
        <v>2254</v>
      </c>
      <c r="C126" s="725" t="s">
        <v>550</v>
      </c>
      <c r="D126" s="725" t="s">
        <v>2159</v>
      </c>
      <c r="E126" s="725" t="s">
        <v>2282</v>
      </c>
      <c r="F126" s="725" t="s">
        <v>2283</v>
      </c>
      <c r="G126" s="728">
        <v>9</v>
      </c>
      <c r="H126" s="728">
        <v>2853</v>
      </c>
      <c r="I126" s="725">
        <v>1.0709459459459461</v>
      </c>
      <c r="J126" s="725">
        <v>317</v>
      </c>
      <c r="K126" s="728">
        <v>8</v>
      </c>
      <c r="L126" s="728">
        <v>2664</v>
      </c>
      <c r="M126" s="725">
        <v>1</v>
      </c>
      <c r="N126" s="725">
        <v>333</v>
      </c>
      <c r="O126" s="728">
        <v>10</v>
      </c>
      <c r="P126" s="728">
        <v>3340</v>
      </c>
      <c r="Q126" s="741">
        <v>1.2537537537537538</v>
      </c>
      <c r="R126" s="729">
        <v>334</v>
      </c>
    </row>
    <row r="127" spans="1:18" ht="14.4" customHeight="1" x14ac:dyDescent="0.3">
      <c r="A127" s="724" t="s">
        <v>2253</v>
      </c>
      <c r="B127" s="725" t="s">
        <v>2254</v>
      </c>
      <c r="C127" s="725" t="s">
        <v>550</v>
      </c>
      <c r="D127" s="725" t="s">
        <v>2159</v>
      </c>
      <c r="E127" s="725" t="s">
        <v>2284</v>
      </c>
      <c r="F127" s="725" t="s">
        <v>2285</v>
      </c>
      <c r="G127" s="728"/>
      <c r="H127" s="728"/>
      <c r="I127" s="725"/>
      <c r="J127" s="725"/>
      <c r="K127" s="728">
        <v>4</v>
      </c>
      <c r="L127" s="728">
        <v>1240</v>
      </c>
      <c r="M127" s="725">
        <v>1</v>
      </c>
      <c r="N127" s="725">
        <v>310</v>
      </c>
      <c r="O127" s="728">
        <v>6</v>
      </c>
      <c r="P127" s="728">
        <v>1860</v>
      </c>
      <c r="Q127" s="741">
        <v>1.5</v>
      </c>
      <c r="R127" s="729">
        <v>310</v>
      </c>
    </row>
    <row r="128" spans="1:18" ht="14.4" customHeight="1" x14ac:dyDescent="0.3">
      <c r="A128" s="724" t="s">
        <v>2253</v>
      </c>
      <c r="B128" s="725" t="s">
        <v>2254</v>
      </c>
      <c r="C128" s="725" t="s">
        <v>2145</v>
      </c>
      <c r="D128" s="725" t="s">
        <v>2255</v>
      </c>
      <c r="E128" s="725" t="s">
        <v>2257</v>
      </c>
      <c r="F128" s="725" t="s">
        <v>768</v>
      </c>
      <c r="G128" s="728">
        <v>0.4</v>
      </c>
      <c r="H128" s="728">
        <v>54.21</v>
      </c>
      <c r="I128" s="725">
        <v>0.44448999672023615</v>
      </c>
      <c r="J128" s="725">
        <v>135.52500000000001</v>
      </c>
      <c r="K128" s="728">
        <v>0.9</v>
      </c>
      <c r="L128" s="728">
        <v>121.96</v>
      </c>
      <c r="M128" s="725">
        <v>1</v>
      </c>
      <c r="N128" s="725">
        <v>135.51111111111109</v>
      </c>
      <c r="O128" s="728">
        <v>0.7</v>
      </c>
      <c r="P128" s="728">
        <v>94.85</v>
      </c>
      <c r="Q128" s="741">
        <v>0.77771400459166939</v>
      </c>
      <c r="R128" s="729">
        <v>135.5</v>
      </c>
    </row>
    <row r="129" spans="1:18" ht="14.4" customHeight="1" x14ac:dyDescent="0.3">
      <c r="A129" s="724" t="s">
        <v>2253</v>
      </c>
      <c r="B129" s="725" t="s">
        <v>2254</v>
      </c>
      <c r="C129" s="725" t="s">
        <v>2145</v>
      </c>
      <c r="D129" s="725" t="s">
        <v>2159</v>
      </c>
      <c r="E129" s="725" t="s">
        <v>2258</v>
      </c>
      <c r="F129" s="725" t="s">
        <v>2259</v>
      </c>
      <c r="G129" s="728"/>
      <c r="H129" s="728"/>
      <c r="I129" s="725"/>
      <c r="J129" s="725"/>
      <c r="K129" s="728"/>
      <c r="L129" s="728"/>
      <c r="M129" s="725"/>
      <c r="N129" s="725"/>
      <c r="O129" s="728">
        <v>1</v>
      </c>
      <c r="P129" s="728">
        <v>751</v>
      </c>
      <c r="Q129" s="741"/>
      <c r="R129" s="729">
        <v>751</v>
      </c>
    </row>
    <row r="130" spans="1:18" ht="14.4" customHeight="1" x14ac:dyDescent="0.3">
      <c r="A130" s="724" t="s">
        <v>2253</v>
      </c>
      <c r="B130" s="725" t="s">
        <v>2254</v>
      </c>
      <c r="C130" s="725" t="s">
        <v>2145</v>
      </c>
      <c r="D130" s="725" t="s">
        <v>2159</v>
      </c>
      <c r="E130" s="725" t="s">
        <v>2286</v>
      </c>
      <c r="F130" s="725" t="s">
        <v>2287</v>
      </c>
      <c r="G130" s="728"/>
      <c r="H130" s="728"/>
      <c r="I130" s="725"/>
      <c r="J130" s="725"/>
      <c r="K130" s="728"/>
      <c r="L130" s="728"/>
      <c r="M130" s="725"/>
      <c r="N130" s="725"/>
      <c r="O130" s="728">
        <v>1</v>
      </c>
      <c r="P130" s="728">
        <v>1914</v>
      </c>
      <c r="Q130" s="741"/>
      <c r="R130" s="729">
        <v>1914</v>
      </c>
    </row>
    <row r="131" spans="1:18" ht="14.4" customHeight="1" x14ac:dyDescent="0.3">
      <c r="A131" s="724" t="s">
        <v>2253</v>
      </c>
      <c r="B131" s="725" t="s">
        <v>2254</v>
      </c>
      <c r="C131" s="725" t="s">
        <v>2145</v>
      </c>
      <c r="D131" s="725" t="s">
        <v>2159</v>
      </c>
      <c r="E131" s="725" t="s">
        <v>2266</v>
      </c>
      <c r="F131" s="725" t="s">
        <v>2267</v>
      </c>
      <c r="G131" s="728"/>
      <c r="H131" s="728"/>
      <c r="I131" s="725"/>
      <c r="J131" s="725"/>
      <c r="K131" s="728">
        <v>2</v>
      </c>
      <c r="L131" s="728">
        <v>74</v>
      </c>
      <c r="M131" s="725">
        <v>1</v>
      </c>
      <c r="N131" s="725">
        <v>37</v>
      </c>
      <c r="O131" s="728">
        <v>4</v>
      </c>
      <c r="P131" s="728">
        <v>148</v>
      </c>
      <c r="Q131" s="741">
        <v>2</v>
      </c>
      <c r="R131" s="729">
        <v>37</v>
      </c>
    </row>
    <row r="132" spans="1:18" ht="14.4" customHeight="1" x14ac:dyDescent="0.3">
      <c r="A132" s="724" t="s">
        <v>2253</v>
      </c>
      <c r="B132" s="725" t="s">
        <v>2254</v>
      </c>
      <c r="C132" s="725" t="s">
        <v>2145</v>
      </c>
      <c r="D132" s="725" t="s">
        <v>2159</v>
      </c>
      <c r="E132" s="725" t="s">
        <v>2268</v>
      </c>
      <c r="F132" s="725" t="s">
        <v>2269</v>
      </c>
      <c r="G132" s="728">
        <v>21</v>
      </c>
      <c r="H132" s="728">
        <v>21252</v>
      </c>
      <c r="I132" s="725">
        <v>0.93695441319107664</v>
      </c>
      <c r="J132" s="725">
        <v>1012</v>
      </c>
      <c r="K132" s="728">
        <v>22</v>
      </c>
      <c r="L132" s="728">
        <v>22682</v>
      </c>
      <c r="M132" s="725">
        <v>1</v>
      </c>
      <c r="N132" s="725">
        <v>1031</v>
      </c>
      <c r="O132" s="728">
        <v>29</v>
      </c>
      <c r="P132" s="728">
        <v>29928</v>
      </c>
      <c r="Q132" s="741">
        <v>1.3194603650471739</v>
      </c>
      <c r="R132" s="729">
        <v>1032</v>
      </c>
    </row>
    <row r="133" spans="1:18" ht="14.4" customHeight="1" x14ac:dyDescent="0.3">
      <c r="A133" s="724" t="s">
        <v>2253</v>
      </c>
      <c r="B133" s="725" t="s">
        <v>2254</v>
      </c>
      <c r="C133" s="725" t="s">
        <v>2145</v>
      </c>
      <c r="D133" s="725" t="s">
        <v>2159</v>
      </c>
      <c r="E133" s="725" t="s">
        <v>2274</v>
      </c>
      <c r="F133" s="725" t="s">
        <v>2275</v>
      </c>
      <c r="G133" s="728">
        <v>17</v>
      </c>
      <c r="H133" s="728">
        <v>1394</v>
      </c>
      <c r="I133" s="725">
        <v>0.64837209302325582</v>
      </c>
      <c r="J133" s="725">
        <v>82</v>
      </c>
      <c r="K133" s="728">
        <v>25</v>
      </c>
      <c r="L133" s="728">
        <v>2150</v>
      </c>
      <c r="M133" s="725">
        <v>1</v>
      </c>
      <c r="N133" s="725">
        <v>86</v>
      </c>
      <c r="O133" s="728">
        <v>29</v>
      </c>
      <c r="P133" s="728">
        <v>2494</v>
      </c>
      <c r="Q133" s="741">
        <v>1.1599999999999999</v>
      </c>
      <c r="R133" s="729">
        <v>86</v>
      </c>
    </row>
    <row r="134" spans="1:18" ht="14.4" customHeight="1" x14ac:dyDescent="0.3">
      <c r="A134" s="724" t="s">
        <v>2253</v>
      </c>
      <c r="B134" s="725" t="s">
        <v>2254</v>
      </c>
      <c r="C134" s="725" t="s">
        <v>2145</v>
      </c>
      <c r="D134" s="725" t="s">
        <v>2159</v>
      </c>
      <c r="E134" s="725" t="s">
        <v>2288</v>
      </c>
      <c r="F134" s="725" t="s">
        <v>2289</v>
      </c>
      <c r="G134" s="728">
        <v>1</v>
      </c>
      <c r="H134" s="728">
        <v>89</v>
      </c>
      <c r="I134" s="725"/>
      <c r="J134" s="725">
        <v>89</v>
      </c>
      <c r="K134" s="728"/>
      <c r="L134" s="728"/>
      <c r="M134" s="725"/>
      <c r="N134" s="725"/>
      <c r="O134" s="728">
        <v>1</v>
      </c>
      <c r="P134" s="728">
        <v>91</v>
      </c>
      <c r="Q134" s="741"/>
      <c r="R134" s="729">
        <v>91</v>
      </c>
    </row>
    <row r="135" spans="1:18" ht="14.4" customHeight="1" thickBot="1" x14ac:dyDescent="0.35">
      <c r="A135" s="730" t="s">
        <v>2253</v>
      </c>
      <c r="B135" s="731" t="s">
        <v>2254</v>
      </c>
      <c r="C135" s="731" t="s">
        <v>2145</v>
      </c>
      <c r="D135" s="731" t="s">
        <v>2159</v>
      </c>
      <c r="E135" s="731" t="s">
        <v>2290</v>
      </c>
      <c r="F135" s="731" t="s">
        <v>2291</v>
      </c>
      <c r="G135" s="734"/>
      <c r="H135" s="734"/>
      <c r="I135" s="731"/>
      <c r="J135" s="731"/>
      <c r="K135" s="734">
        <v>1</v>
      </c>
      <c r="L135" s="734">
        <v>2760</v>
      </c>
      <c r="M135" s="731">
        <v>1</v>
      </c>
      <c r="N135" s="731">
        <v>2760</v>
      </c>
      <c r="O135" s="734"/>
      <c r="P135" s="734"/>
      <c r="Q135" s="742"/>
      <c r="R135" s="735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0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6" t="s">
        <v>2293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</row>
    <row r="2" spans="1:19" ht="14.4" customHeight="1" thickBot="1" x14ac:dyDescent="0.35">
      <c r="A2" s="374" t="s">
        <v>320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19782.400000000001</v>
      </c>
      <c r="I3" s="208">
        <f t="shared" si="0"/>
        <v>5080876.0199999949</v>
      </c>
      <c r="J3" s="78"/>
      <c r="K3" s="78"/>
      <c r="L3" s="208">
        <f t="shared" si="0"/>
        <v>23039.9</v>
      </c>
      <c r="M3" s="208">
        <f t="shared" si="0"/>
        <v>5833074.9099999964</v>
      </c>
      <c r="N3" s="78"/>
      <c r="O3" s="78"/>
      <c r="P3" s="208">
        <f t="shared" si="0"/>
        <v>23360.2</v>
      </c>
      <c r="Q3" s="208">
        <f t="shared" si="0"/>
        <v>6068980.7599999905</v>
      </c>
      <c r="R3" s="79">
        <f>IF(M3=0,0,Q3/M3)</f>
        <v>1.0404427945191594</v>
      </c>
      <c r="S3" s="209">
        <f>IF(P3=0,0,Q3/P3)</f>
        <v>259.80003424628171</v>
      </c>
    </row>
    <row r="4" spans="1:19" ht="14.4" customHeight="1" x14ac:dyDescent="0.3">
      <c r="A4" s="609" t="s">
        <v>302</v>
      </c>
      <c r="B4" s="609" t="s">
        <v>119</v>
      </c>
      <c r="C4" s="617" t="s">
        <v>0</v>
      </c>
      <c r="D4" s="473" t="s">
        <v>167</v>
      </c>
      <c r="E4" s="611" t="s">
        <v>120</v>
      </c>
      <c r="F4" s="616" t="s">
        <v>90</v>
      </c>
      <c r="G4" s="612" t="s">
        <v>81</v>
      </c>
      <c r="H4" s="613">
        <v>2015</v>
      </c>
      <c r="I4" s="614"/>
      <c r="J4" s="206"/>
      <c r="K4" s="206"/>
      <c r="L4" s="613">
        <v>2016</v>
      </c>
      <c r="M4" s="614"/>
      <c r="N4" s="206"/>
      <c r="O4" s="206"/>
      <c r="P4" s="613">
        <v>2017</v>
      </c>
      <c r="Q4" s="614"/>
      <c r="R4" s="615" t="s">
        <v>2</v>
      </c>
      <c r="S4" s="610" t="s">
        <v>122</v>
      </c>
    </row>
    <row r="5" spans="1:19" ht="14.4" customHeight="1" thickBot="1" x14ac:dyDescent="0.35">
      <c r="A5" s="848"/>
      <c r="B5" s="848"/>
      <c r="C5" s="849"/>
      <c r="D5" s="858"/>
      <c r="E5" s="850"/>
      <c r="F5" s="851"/>
      <c r="G5" s="852"/>
      <c r="H5" s="853" t="s">
        <v>91</v>
      </c>
      <c r="I5" s="854" t="s">
        <v>14</v>
      </c>
      <c r="J5" s="855"/>
      <c r="K5" s="855"/>
      <c r="L5" s="853" t="s">
        <v>91</v>
      </c>
      <c r="M5" s="854" t="s">
        <v>14</v>
      </c>
      <c r="N5" s="855"/>
      <c r="O5" s="855"/>
      <c r="P5" s="853" t="s">
        <v>91</v>
      </c>
      <c r="Q5" s="854" t="s">
        <v>14</v>
      </c>
      <c r="R5" s="856"/>
      <c r="S5" s="857"/>
    </row>
    <row r="6" spans="1:19" ht="14.4" customHeight="1" x14ac:dyDescent="0.3">
      <c r="A6" s="799"/>
      <c r="B6" s="800" t="s">
        <v>2158</v>
      </c>
      <c r="C6" s="800" t="s">
        <v>553</v>
      </c>
      <c r="D6" s="800" t="s">
        <v>1254</v>
      </c>
      <c r="E6" s="800" t="s">
        <v>2159</v>
      </c>
      <c r="F6" s="800" t="s">
        <v>2160</v>
      </c>
      <c r="G6" s="800" t="s">
        <v>2161</v>
      </c>
      <c r="H6" s="225"/>
      <c r="I6" s="225"/>
      <c r="J6" s="800"/>
      <c r="K6" s="800"/>
      <c r="L6" s="225"/>
      <c r="M6" s="225"/>
      <c r="N6" s="800"/>
      <c r="O6" s="800"/>
      <c r="P6" s="225">
        <v>1</v>
      </c>
      <c r="Q6" s="225">
        <v>344.44</v>
      </c>
      <c r="R6" s="805"/>
      <c r="S6" s="813">
        <v>344.44</v>
      </c>
    </row>
    <row r="7" spans="1:19" ht="14.4" customHeight="1" x14ac:dyDescent="0.3">
      <c r="A7" s="724"/>
      <c r="B7" s="725" t="s">
        <v>2162</v>
      </c>
      <c r="C7" s="725" t="s">
        <v>550</v>
      </c>
      <c r="D7" s="725" t="s">
        <v>2143</v>
      </c>
      <c r="E7" s="725" t="s">
        <v>2163</v>
      </c>
      <c r="F7" s="725" t="s">
        <v>2164</v>
      </c>
      <c r="G7" s="725"/>
      <c r="H7" s="728"/>
      <c r="I7" s="728"/>
      <c r="J7" s="725"/>
      <c r="K7" s="725"/>
      <c r="L7" s="728">
        <v>1</v>
      </c>
      <c r="M7" s="728">
        <v>1008</v>
      </c>
      <c r="N7" s="725">
        <v>1</v>
      </c>
      <c r="O7" s="725">
        <v>1008</v>
      </c>
      <c r="P7" s="728">
        <v>3</v>
      </c>
      <c r="Q7" s="728">
        <v>3024</v>
      </c>
      <c r="R7" s="741">
        <v>3</v>
      </c>
      <c r="S7" s="729">
        <v>1008</v>
      </c>
    </row>
    <row r="8" spans="1:19" ht="14.4" customHeight="1" x14ac:dyDescent="0.3">
      <c r="A8" s="724"/>
      <c r="B8" s="725" t="s">
        <v>2162</v>
      </c>
      <c r="C8" s="725" t="s">
        <v>550</v>
      </c>
      <c r="D8" s="725" t="s">
        <v>2143</v>
      </c>
      <c r="E8" s="725" t="s">
        <v>2163</v>
      </c>
      <c r="F8" s="725" t="s">
        <v>2165</v>
      </c>
      <c r="G8" s="725"/>
      <c r="H8" s="728"/>
      <c r="I8" s="728"/>
      <c r="J8" s="725"/>
      <c r="K8" s="725"/>
      <c r="L8" s="728">
        <v>1</v>
      </c>
      <c r="M8" s="728">
        <v>113</v>
      </c>
      <c r="N8" s="725">
        <v>1</v>
      </c>
      <c r="O8" s="725">
        <v>113</v>
      </c>
      <c r="P8" s="728"/>
      <c r="Q8" s="728"/>
      <c r="R8" s="741"/>
      <c r="S8" s="729"/>
    </row>
    <row r="9" spans="1:19" ht="14.4" customHeight="1" x14ac:dyDescent="0.3">
      <c r="A9" s="724"/>
      <c r="B9" s="725" t="s">
        <v>2162</v>
      </c>
      <c r="C9" s="725" t="s">
        <v>550</v>
      </c>
      <c r="D9" s="725" t="s">
        <v>2143</v>
      </c>
      <c r="E9" s="725" t="s">
        <v>2163</v>
      </c>
      <c r="F9" s="725" t="s">
        <v>2166</v>
      </c>
      <c r="G9" s="725"/>
      <c r="H9" s="728">
        <v>2</v>
      </c>
      <c r="I9" s="728">
        <v>1332</v>
      </c>
      <c r="J9" s="725"/>
      <c r="K9" s="725">
        <v>666</v>
      </c>
      <c r="L9" s="728"/>
      <c r="M9" s="728"/>
      <c r="N9" s="725"/>
      <c r="O9" s="725"/>
      <c r="P9" s="728"/>
      <c r="Q9" s="728"/>
      <c r="R9" s="741"/>
      <c r="S9" s="729"/>
    </row>
    <row r="10" spans="1:19" ht="14.4" customHeight="1" x14ac:dyDescent="0.3">
      <c r="A10" s="724"/>
      <c r="B10" s="725" t="s">
        <v>2162</v>
      </c>
      <c r="C10" s="725" t="s">
        <v>550</v>
      </c>
      <c r="D10" s="725" t="s">
        <v>2143</v>
      </c>
      <c r="E10" s="725" t="s">
        <v>2163</v>
      </c>
      <c r="F10" s="725" t="s">
        <v>2167</v>
      </c>
      <c r="G10" s="725"/>
      <c r="H10" s="728">
        <v>7</v>
      </c>
      <c r="I10" s="728">
        <v>3927</v>
      </c>
      <c r="J10" s="725">
        <v>0.3888888888888889</v>
      </c>
      <c r="K10" s="725">
        <v>561</v>
      </c>
      <c r="L10" s="728">
        <v>18</v>
      </c>
      <c r="M10" s="728">
        <v>10098</v>
      </c>
      <c r="N10" s="725">
        <v>1</v>
      </c>
      <c r="O10" s="725">
        <v>561</v>
      </c>
      <c r="P10" s="728">
        <v>9</v>
      </c>
      <c r="Q10" s="728">
        <v>5049</v>
      </c>
      <c r="R10" s="741">
        <v>0.5</v>
      </c>
      <c r="S10" s="729">
        <v>561</v>
      </c>
    </row>
    <row r="11" spans="1:19" ht="14.4" customHeight="1" x14ac:dyDescent="0.3">
      <c r="A11" s="724"/>
      <c r="B11" s="725" t="s">
        <v>2162</v>
      </c>
      <c r="C11" s="725" t="s">
        <v>550</v>
      </c>
      <c r="D11" s="725" t="s">
        <v>2143</v>
      </c>
      <c r="E11" s="725" t="s">
        <v>2163</v>
      </c>
      <c r="F11" s="725" t="s">
        <v>2168</v>
      </c>
      <c r="G11" s="725"/>
      <c r="H11" s="728">
        <v>13</v>
      </c>
      <c r="I11" s="728">
        <v>6747</v>
      </c>
      <c r="J11" s="725"/>
      <c r="K11" s="725">
        <v>519</v>
      </c>
      <c r="L11" s="728"/>
      <c r="M11" s="728"/>
      <c r="N11" s="725"/>
      <c r="O11" s="725"/>
      <c r="P11" s="728">
        <v>1</v>
      </c>
      <c r="Q11" s="728">
        <v>519</v>
      </c>
      <c r="R11" s="741"/>
      <c r="S11" s="729">
        <v>519</v>
      </c>
    </row>
    <row r="12" spans="1:19" ht="14.4" customHeight="1" x14ac:dyDescent="0.3">
      <c r="A12" s="724"/>
      <c r="B12" s="725" t="s">
        <v>2162</v>
      </c>
      <c r="C12" s="725" t="s">
        <v>550</v>
      </c>
      <c r="D12" s="725" t="s">
        <v>2143</v>
      </c>
      <c r="E12" s="725" t="s">
        <v>2163</v>
      </c>
      <c r="F12" s="725" t="s">
        <v>2169</v>
      </c>
      <c r="G12" s="725"/>
      <c r="H12" s="728">
        <v>4</v>
      </c>
      <c r="I12" s="728">
        <v>1284</v>
      </c>
      <c r="J12" s="725">
        <v>0.66666666666666663</v>
      </c>
      <c r="K12" s="725">
        <v>321</v>
      </c>
      <c r="L12" s="728">
        <v>6</v>
      </c>
      <c r="M12" s="728">
        <v>1926</v>
      </c>
      <c r="N12" s="725">
        <v>1</v>
      </c>
      <c r="O12" s="725">
        <v>321</v>
      </c>
      <c r="P12" s="728">
        <v>3</v>
      </c>
      <c r="Q12" s="728">
        <v>963</v>
      </c>
      <c r="R12" s="741">
        <v>0.5</v>
      </c>
      <c r="S12" s="729">
        <v>321</v>
      </c>
    </row>
    <row r="13" spans="1:19" ht="14.4" customHeight="1" x14ac:dyDescent="0.3">
      <c r="A13" s="724"/>
      <c r="B13" s="725" t="s">
        <v>2162</v>
      </c>
      <c r="C13" s="725" t="s">
        <v>550</v>
      </c>
      <c r="D13" s="725" t="s">
        <v>2143</v>
      </c>
      <c r="E13" s="725" t="s">
        <v>2163</v>
      </c>
      <c r="F13" s="725" t="s">
        <v>2170</v>
      </c>
      <c r="G13" s="725"/>
      <c r="H13" s="728">
        <v>1</v>
      </c>
      <c r="I13" s="728">
        <v>282</v>
      </c>
      <c r="J13" s="725"/>
      <c r="K13" s="725">
        <v>282</v>
      </c>
      <c r="L13" s="728"/>
      <c r="M13" s="728"/>
      <c r="N13" s="725"/>
      <c r="O13" s="725"/>
      <c r="P13" s="728"/>
      <c r="Q13" s="728"/>
      <c r="R13" s="741"/>
      <c r="S13" s="729"/>
    </row>
    <row r="14" spans="1:19" ht="14.4" customHeight="1" x14ac:dyDescent="0.3">
      <c r="A14" s="724"/>
      <c r="B14" s="725" t="s">
        <v>2162</v>
      </c>
      <c r="C14" s="725" t="s">
        <v>550</v>
      </c>
      <c r="D14" s="725" t="s">
        <v>2143</v>
      </c>
      <c r="E14" s="725" t="s">
        <v>2163</v>
      </c>
      <c r="F14" s="725" t="s">
        <v>2171</v>
      </c>
      <c r="G14" s="725"/>
      <c r="H14" s="728">
        <v>2</v>
      </c>
      <c r="I14" s="728">
        <v>1358</v>
      </c>
      <c r="J14" s="725"/>
      <c r="K14" s="725">
        <v>679</v>
      </c>
      <c r="L14" s="728"/>
      <c r="M14" s="728"/>
      <c r="N14" s="725"/>
      <c r="O14" s="725"/>
      <c r="P14" s="728"/>
      <c r="Q14" s="728"/>
      <c r="R14" s="741"/>
      <c r="S14" s="729"/>
    </row>
    <row r="15" spans="1:19" ht="14.4" customHeight="1" x14ac:dyDescent="0.3">
      <c r="A15" s="724"/>
      <c r="B15" s="725" t="s">
        <v>2162</v>
      </c>
      <c r="C15" s="725" t="s">
        <v>550</v>
      </c>
      <c r="D15" s="725" t="s">
        <v>2143</v>
      </c>
      <c r="E15" s="725" t="s">
        <v>2163</v>
      </c>
      <c r="F15" s="725" t="s">
        <v>2172</v>
      </c>
      <c r="G15" s="725"/>
      <c r="H15" s="728">
        <v>1</v>
      </c>
      <c r="I15" s="728">
        <v>929</v>
      </c>
      <c r="J15" s="725"/>
      <c r="K15" s="725">
        <v>929</v>
      </c>
      <c r="L15" s="728"/>
      <c r="M15" s="728"/>
      <c r="N15" s="725"/>
      <c r="O15" s="725"/>
      <c r="P15" s="728"/>
      <c r="Q15" s="728"/>
      <c r="R15" s="741"/>
      <c r="S15" s="729"/>
    </row>
    <row r="16" spans="1:19" ht="14.4" customHeight="1" x14ac:dyDescent="0.3">
      <c r="A16" s="724"/>
      <c r="B16" s="725" t="s">
        <v>2162</v>
      </c>
      <c r="C16" s="725" t="s">
        <v>550</v>
      </c>
      <c r="D16" s="725" t="s">
        <v>2143</v>
      </c>
      <c r="E16" s="725" t="s">
        <v>2163</v>
      </c>
      <c r="F16" s="725" t="s">
        <v>2173</v>
      </c>
      <c r="G16" s="725"/>
      <c r="H16" s="728"/>
      <c r="I16" s="728"/>
      <c r="J16" s="725"/>
      <c r="K16" s="725"/>
      <c r="L16" s="728">
        <v>2</v>
      </c>
      <c r="M16" s="728">
        <v>4048</v>
      </c>
      <c r="N16" s="725">
        <v>1</v>
      </c>
      <c r="O16" s="725">
        <v>2024</v>
      </c>
      <c r="P16" s="728"/>
      <c r="Q16" s="728"/>
      <c r="R16" s="741"/>
      <c r="S16" s="729"/>
    </row>
    <row r="17" spans="1:19" ht="14.4" customHeight="1" x14ac:dyDescent="0.3">
      <c r="A17" s="724"/>
      <c r="B17" s="725" t="s">
        <v>2162</v>
      </c>
      <c r="C17" s="725" t="s">
        <v>550</v>
      </c>
      <c r="D17" s="725" t="s">
        <v>2143</v>
      </c>
      <c r="E17" s="725" t="s">
        <v>2163</v>
      </c>
      <c r="F17" s="725" t="s">
        <v>2174</v>
      </c>
      <c r="G17" s="725"/>
      <c r="H17" s="728"/>
      <c r="I17" s="728"/>
      <c r="J17" s="725"/>
      <c r="K17" s="725"/>
      <c r="L17" s="728">
        <v>1</v>
      </c>
      <c r="M17" s="728">
        <v>3554</v>
      </c>
      <c r="N17" s="725">
        <v>1</v>
      </c>
      <c r="O17" s="725">
        <v>3554</v>
      </c>
      <c r="P17" s="728">
        <v>3</v>
      </c>
      <c r="Q17" s="728">
        <v>11700</v>
      </c>
      <c r="R17" s="741">
        <v>3.2920652785593698</v>
      </c>
      <c r="S17" s="729">
        <v>3900</v>
      </c>
    </row>
    <row r="18" spans="1:19" ht="14.4" customHeight="1" x14ac:dyDescent="0.3">
      <c r="A18" s="724"/>
      <c r="B18" s="725" t="s">
        <v>2162</v>
      </c>
      <c r="C18" s="725" t="s">
        <v>550</v>
      </c>
      <c r="D18" s="725" t="s">
        <v>2143</v>
      </c>
      <c r="E18" s="725" t="s">
        <v>2163</v>
      </c>
      <c r="F18" s="725" t="s">
        <v>2175</v>
      </c>
      <c r="G18" s="725"/>
      <c r="H18" s="728"/>
      <c r="I18" s="728"/>
      <c r="J18" s="725"/>
      <c r="K18" s="725"/>
      <c r="L18" s="728"/>
      <c r="M18" s="728"/>
      <c r="N18" s="725"/>
      <c r="O18" s="725"/>
      <c r="P18" s="728">
        <v>1</v>
      </c>
      <c r="Q18" s="728">
        <v>3900</v>
      </c>
      <c r="R18" s="741"/>
      <c r="S18" s="729">
        <v>3900</v>
      </c>
    </row>
    <row r="19" spans="1:19" ht="14.4" customHeight="1" x14ac:dyDescent="0.3">
      <c r="A19" s="724"/>
      <c r="B19" s="725" t="s">
        <v>2162</v>
      </c>
      <c r="C19" s="725" t="s">
        <v>550</v>
      </c>
      <c r="D19" s="725" t="s">
        <v>2143</v>
      </c>
      <c r="E19" s="725" t="s">
        <v>2163</v>
      </c>
      <c r="F19" s="725" t="s">
        <v>2176</v>
      </c>
      <c r="G19" s="725"/>
      <c r="H19" s="728"/>
      <c r="I19" s="728"/>
      <c r="J19" s="725"/>
      <c r="K19" s="725"/>
      <c r="L19" s="728">
        <v>2</v>
      </c>
      <c r="M19" s="728">
        <v>2702</v>
      </c>
      <c r="N19" s="725">
        <v>1</v>
      </c>
      <c r="O19" s="725">
        <v>1351</v>
      </c>
      <c r="P19" s="728">
        <v>3</v>
      </c>
      <c r="Q19" s="728">
        <v>4053</v>
      </c>
      <c r="R19" s="741">
        <v>1.5</v>
      </c>
      <c r="S19" s="729">
        <v>1351</v>
      </c>
    </row>
    <row r="20" spans="1:19" ht="14.4" customHeight="1" x14ac:dyDescent="0.3">
      <c r="A20" s="724"/>
      <c r="B20" s="725" t="s">
        <v>2162</v>
      </c>
      <c r="C20" s="725" t="s">
        <v>550</v>
      </c>
      <c r="D20" s="725" t="s">
        <v>2143</v>
      </c>
      <c r="E20" s="725" t="s">
        <v>2163</v>
      </c>
      <c r="F20" s="725" t="s">
        <v>2177</v>
      </c>
      <c r="G20" s="725"/>
      <c r="H20" s="728"/>
      <c r="I20" s="728"/>
      <c r="J20" s="725"/>
      <c r="K20" s="725"/>
      <c r="L20" s="728"/>
      <c r="M20" s="728"/>
      <c r="N20" s="725"/>
      <c r="O20" s="725"/>
      <c r="P20" s="728">
        <v>1</v>
      </c>
      <c r="Q20" s="728">
        <v>225</v>
      </c>
      <c r="R20" s="741"/>
      <c r="S20" s="729">
        <v>225</v>
      </c>
    </row>
    <row r="21" spans="1:19" ht="14.4" customHeight="1" x14ac:dyDescent="0.3">
      <c r="A21" s="724"/>
      <c r="B21" s="725" t="s">
        <v>2162</v>
      </c>
      <c r="C21" s="725" t="s">
        <v>550</v>
      </c>
      <c r="D21" s="725" t="s">
        <v>2143</v>
      </c>
      <c r="E21" s="725" t="s">
        <v>2163</v>
      </c>
      <c r="F21" s="725" t="s">
        <v>2178</v>
      </c>
      <c r="G21" s="725"/>
      <c r="H21" s="728"/>
      <c r="I21" s="728"/>
      <c r="J21" s="725"/>
      <c r="K21" s="725"/>
      <c r="L21" s="728">
        <v>6</v>
      </c>
      <c r="M21" s="728">
        <v>3600</v>
      </c>
      <c r="N21" s="725">
        <v>1</v>
      </c>
      <c r="O21" s="725">
        <v>600</v>
      </c>
      <c r="P21" s="728"/>
      <c r="Q21" s="728"/>
      <c r="R21" s="741"/>
      <c r="S21" s="729"/>
    </row>
    <row r="22" spans="1:19" ht="14.4" customHeight="1" x14ac:dyDescent="0.3">
      <c r="A22" s="724"/>
      <c r="B22" s="725" t="s">
        <v>2162</v>
      </c>
      <c r="C22" s="725" t="s">
        <v>550</v>
      </c>
      <c r="D22" s="725" t="s">
        <v>2143</v>
      </c>
      <c r="E22" s="725" t="s">
        <v>2163</v>
      </c>
      <c r="F22" s="725" t="s">
        <v>2179</v>
      </c>
      <c r="G22" s="725"/>
      <c r="H22" s="728">
        <v>27</v>
      </c>
      <c r="I22" s="728">
        <v>27216</v>
      </c>
      <c r="J22" s="725">
        <v>0.69230769230769229</v>
      </c>
      <c r="K22" s="725">
        <v>1008</v>
      </c>
      <c r="L22" s="728">
        <v>39</v>
      </c>
      <c r="M22" s="728">
        <v>39312</v>
      </c>
      <c r="N22" s="725">
        <v>1</v>
      </c>
      <c r="O22" s="725">
        <v>1008</v>
      </c>
      <c r="P22" s="728">
        <v>48</v>
      </c>
      <c r="Q22" s="728">
        <v>48384</v>
      </c>
      <c r="R22" s="741">
        <v>1.2307692307692308</v>
      </c>
      <c r="S22" s="729">
        <v>1008</v>
      </c>
    </row>
    <row r="23" spans="1:19" ht="14.4" customHeight="1" x14ac:dyDescent="0.3">
      <c r="A23" s="724"/>
      <c r="B23" s="725" t="s">
        <v>2162</v>
      </c>
      <c r="C23" s="725" t="s">
        <v>550</v>
      </c>
      <c r="D23" s="725" t="s">
        <v>2143</v>
      </c>
      <c r="E23" s="725" t="s">
        <v>2163</v>
      </c>
      <c r="F23" s="725" t="s">
        <v>2180</v>
      </c>
      <c r="G23" s="725"/>
      <c r="H23" s="728"/>
      <c r="I23" s="728"/>
      <c r="J23" s="725"/>
      <c r="K23" s="725"/>
      <c r="L23" s="728"/>
      <c r="M23" s="728"/>
      <c r="N23" s="725"/>
      <c r="O23" s="725"/>
      <c r="P23" s="728">
        <v>2</v>
      </c>
      <c r="Q23" s="728">
        <v>1406</v>
      </c>
      <c r="R23" s="741"/>
      <c r="S23" s="729">
        <v>703</v>
      </c>
    </row>
    <row r="24" spans="1:19" ht="14.4" customHeight="1" x14ac:dyDescent="0.3">
      <c r="A24" s="724"/>
      <c r="B24" s="725" t="s">
        <v>2162</v>
      </c>
      <c r="C24" s="725" t="s">
        <v>550</v>
      </c>
      <c r="D24" s="725" t="s">
        <v>2143</v>
      </c>
      <c r="E24" s="725" t="s">
        <v>2163</v>
      </c>
      <c r="F24" s="725" t="s">
        <v>2181</v>
      </c>
      <c r="G24" s="725"/>
      <c r="H24" s="728"/>
      <c r="I24" s="728"/>
      <c r="J24" s="725"/>
      <c r="K24" s="725"/>
      <c r="L24" s="728">
        <v>1</v>
      </c>
      <c r="M24" s="728">
        <v>1122</v>
      </c>
      <c r="N24" s="725">
        <v>1</v>
      </c>
      <c r="O24" s="725">
        <v>1122</v>
      </c>
      <c r="P24" s="728">
        <v>1</v>
      </c>
      <c r="Q24" s="728">
        <v>1122</v>
      </c>
      <c r="R24" s="741">
        <v>1</v>
      </c>
      <c r="S24" s="729">
        <v>1122</v>
      </c>
    </row>
    <row r="25" spans="1:19" ht="14.4" customHeight="1" x14ac:dyDescent="0.3">
      <c r="A25" s="724"/>
      <c r="B25" s="725" t="s">
        <v>2162</v>
      </c>
      <c r="C25" s="725" t="s">
        <v>550</v>
      </c>
      <c r="D25" s="725" t="s">
        <v>2143</v>
      </c>
      <c r="E25" s="725" t="s">
        <v>2163</v>
      </c>
      <c r="F25" s="725" t="s">
        <v>2182</v>
      </c>
      <c r="G25" s="725"/>
      <c r="H25" s="728"/>
      <c r="I25" s="728"/>
      <c r="J25" s="725"/>
      <c r="K25" s="725"/>
      <c r="L25" s="728">
        <v>1</v>
      </c>
      <c r="M25" s="728">
        <v>1326</v>
      </c>
      <c r="N25" s="725">
        <v>1</v>
      </c>
      <c r="O25" s="725">
        <v>1326</v>
      </c>
      <c r="P25" s="728">
        <v>1</v>
      </c>
      <c r="Q25" s="728">
        <v>1326</v>
      </c>
      <c r="R25" s="741">
        <v>1</v>
      </c>
      <c r="S25" s="729">
        <v>1326</v>
      </c>
    </row>
    <row r="26" spans="1:19" ht="14.4" customHeight="1" x14ac:dyDescent="0.3">
      <c r="A26" s="724"/>
      <c r="B26" s="725" t="s">
        <v>2162</v>
      </c>
      <c r="C26" s="725" t="s">
        <v>550</v>
      </c>
      <c r="D26" s="725" t="s">
        <v>2143</v>
      </c>
      <c r="E26" s="725" t="s">
        <v>2159</v>
      </c>
      <c r="F26" s="725" t="s">
        <v>2183</v>
      </c>
      <c r="G26" s="725" t="s">
        <v>2184</v>
      </c>
      <c r="H26" s="728">
        <v>104</v>
      </c>
      <c r="I26" s="728">
        <v>8088.9</v>
      </c>
      <c r="J26" s="725">
        <v>1.0097115252587034</v>
      </c>
      <c r="K26" s="725">
        <v>77.777884615384608</v>
      </c>
      <c r="L26" s="728">
        <v>103</v>
      </c>
      <c r="M26" s="728">
        <v>8011.1</v>
      </c>
      <c r="N26" s="725">
        <v>1</v>
      </c>
      <c r="O26" s="725">
        <v>77.777669902912621</v>
      </c>
      <c r="P26" s="728">
        <v>90</v>
      </c>
      <c r="Q26" s="728">
        <v>7000</v>
      </c>
      <c r="R26" s="741">
        <v>0.87378761967769714</v>
      </c>
      <c r="S26" s="729">
        <v>77.777777777777771</v>
      </c>
    </row>
    <row r="27" spans="1:19" ht="14.4" customHeight="1" x14ac:dyDescent="0.3">
      <c r="A27" s="724"/>
      <c r="B27" s="725" t="s">
        <v>2162</v>
      </c>
      <c r="C27" s="725" t="s">
        <v>550</v>
      </c>
      <c r="D27" s="725" t="s">
        <v>2143</v>
      </c>
      <c r="E27" s="725" t="s">
        <v>2159</v>
      </c>
      <c r="F27" s="725" t="s">
        <v>2185</v>
      </c>
      <c r="G27" s="725" t="s">
        <v>2186</v>
      </c>
      <c r="H27" s="728">
        <v>23</v>
      </c>
      <c r="I27" s="728">
        <v>5750</v>
      </c>
      <c r="J27" s="725">
        <v>0.8214285714285714</v>
      </c>
      <c r="K27" s="725">
        <v>250</v>
      </c>
      <c r="L27" s="728">
        <v>28</v>
      </c>
      <c r="M27" s="728">
        <v>7000</v>
      </c>
      <c r="N27" s="725">
        <v>1</v>
      </c>
      <c r="O27" s="725">
        <v>250</v>
      </c>
      <c r="P27" s="728">
        <v>192</v>
      </c>
      <c r="Q27" s="728">
        <v>48000</v>
      </c>
      <c r="R27" s="741">
        <v>6.8571428571428568</v>
      </c>
      <c r="S27" s="729">
        <v>250</v>
      </c>
    </row>
    <row r="28" spans="1:19" ht="14.4" customHeight="1" x14ac:dyDescent="0.3">
      <c r="A28" s="724"/>
      <c r="B28" s="725" t="s">
        <v>2162</v>
      </c>
      <c r="C28" s="725" t="s">
        <v>550</v>
      </c>
      <c r="D28" s="725" t="s">
        <v>2143</v>
      </c>
      <c r="E28" s="725" t="s">
        <v>2159</v>
      </c>
      <c r="F28" s="725" t="s">
        <v>2187</v>
      </c>
      <c r="G28" s="725" t="s">
        <v>2188</v>
      </c>
      <c r="H28" s="728">
        <v>942</v>
      </c>
      <c r="I28" s="728">
        <v>104666.67</v>
      </c>
      <c r="J28" s="725">
        <v>1.0253062890195968</v>
      </c>
      <c r="K28" s="725">
        <v>111.11111464968153</v>
      </c>
      <c r="L28" s="728">
        <v>875</v>
      </c>
      <c r="M28" s="728">
        <v>102083.32</v>
      </c>
      <c r="N28" s="725">
        <v>1</v>
      </c>
      <c r="O28" s="725">
        <v>116.66665142857144</v>
      </c>
      <c r="P28" s="728">
        <v>936</v>
      </c>
      <c r="Q28" s="728">
        <v>109200.01</v>
      </c>
      <c r="R28" s="741">
        <v>1.0697145233912846</v>
      </c>
      <c r="S28" s="729">
        <v>116.66667735042735</v>
      </c>
    </row>
    <row r="29" spans="1:19" ht="14.4" customHeight="1" x14ac:dyDescent="0.3">
      <c r="A29" s="724"/>
      <c r="B29" s="725" t="s">
        <v>2162</v>
      </c>
      <c r="C29" s="725" t="s">
        <v>550</v>
      </c>
      <c r="D29" s="725" t="s">
        <v>2143</v>
      </c>
      <c r="E29" s="725" t="s">
        <v>2159</v>
      </c>
      <c r="F29" s="725" t="s">
        <v>2189</v>
      </c>
      <c r="G29" s="725" t="s">
        <v>2190</v>
      </c>
      <c r="H29" s="728">
        <v>4</v>
      </c>
      <c r="I29" s="728">
        <v>1075.56</v>
      </c>
      <c r="J29" s="725"/>
      <c r="K29" s="725">
        <v>268.89</v>
      </c>
      <c r="L29" s="728">
        <v>0</v>
      </c>
      <c r="M29" s="728">
        <v>0</v>
      </c>
      <c r="N29" s="725"/>
      <c r="O29" s="725"/>
      <c r="P29" s="728">
        <v>1</v>
      </c>
      <c r="Q29" s="728">
        <v>300</v>
      </c>
      <c r="R29" s="741"/>
      <c r="S29" s="729">
        <v>300</v>
      </c>
    </row>
    <row r="30" spans="1:19" ht="14.4" customHeight="1" x14ac:dyDescent="0.3">
      <c r="A30" s="724"/>
      <c r="B30" s="725" t="s">
        <v>2162</v>
      </c>
      <c r="C30" s="725" t="s">
        <v>550</v>
      </c>
      <c r="D30" s="725" t="s">
        <v>2143</v>
      </c>
      <c r="E30" s="725" t="s">
        <v>2159</v>
      </c>
      <c r="F30" s="725" t="s">
        <v>2191</v>
      </c>
      <c r="G30" s="725" t="s">
        <v>2192</v>
      </c>
      <c r="H30" s="728">
        <v>677</v>
      </c>
      <c r="I30" s="728">
        <v>126373.34999999999</v>
      </c>
      <c r="J30" s="725">
        <v>0.84549524288560396</v>
      </c>
      <c r="K30" s="725">
        <v>186.66669128508121</v>
      </c>
      <c r="L30" s="728">
        <v>708</v>
      </c>
      <c r="M30" s="728">
        <v>149466.66</v>
      </c>
      <c r="N30" s="725">
        <v>1</v>
      </c>
      <c r="O30" s="725">
        <v>211.11110169491525</v>
      </c>
      <c r="P30" s="728">
        <v>740</v>
      </c>
      <c r="Q30" s="728">
        <v>156222.22999999998</v>
      </c>
      <c r="R30" s="741">
        <v>1.0451978387688596</v>
      </c>
      <c r="S30" s="729">
        <v>211.11112162162161</v>
      </c>
    </row>
    <row r="31" spans="1:19" ht="14.4" customHeight="1" x14ac:dyDescent="0.3">
      <c r="A31" s="724"/>
      <c r="B31" s="725" t="s">
        <v>2162</v>
      </c>
      <c r="C31" s="725" t="s">
        <v>550</v>
      </c>
      <c r="D31" s="725" t="s">
        <v>2143</v>
      </c>
      <c r="E31" s="725" t="s">
        <v>2159</v>
      </c>
      <c r="F31" s="725" t="s">
        <v>2193</v>
      </c>
      <c r="G31" s="725" t="s">
        <v>2194</v>
      </c>
      <c r="H31" s="728">
        <v>887</v>
      </c>
      <c r="I31" s="728">
        <v>517416.67</v>
      </c>
      <c r="J31" s="725">
        <v>0.90325866687959655</v>
      </c>
      <c r="K31" s="725">
        <v>583.33333709131898</v>
      </c>
      <c r="L31" s="728">
        <v>982</v>
      </c>
      <c r="M31" s="728">
        <v>572833.32999999996</v>
      </c>
      <c r="N31" s="725">
        <v>1</v>
      </c>
      <c r="O31" s="725">
        <v>583.33332993890019</v>
      </c>
      <c r="P31" s="728">
        <v>1103</v>
      </c>
      <c r="Q31" s="728">
        <v>643416.66999999993</v>
      </c>
      <c r="R31" s="741">
        <v>1.1232179349619897</v>
      </c>
      <c r="S31" s="729">
        <v>583.33333635539429</v>
      </c>
    </row>
    <row r="32" spans="1:19" ht="14.4" customHeight="1" x14ac:dyDescent="0.3">
      <c r="A32" s="724"/>
      <c r="B32" s="725" t="s">
        <v>2162</v>
      </c>
      <c r="C32" s="725" t="s">
        <v>550</v>
      </c>
      <c r="D32" s="725" t="s">
        <v>2143</v>
      </c>
      <c r="E32" s="725" t="s">
        <v>2159</v>
      </c>
      <c r="F32" s="725" t="s">
        <v>2195</v>
      </c>
      <c r="G32" s="725" t="s">
        <v>2196</v>
      </c>
      <c r="H32" s="728">
        <v>61</v>
      </c>
      <c r="I32" s="728">
        <v>28466.67</v>
      </c>
      <c r="J32" s="725">
        <v>0.48800008502857622</v>
      </c>
      <c r="K32" s="725">
        <v>466.66672131147538</v>
      </c>
      <c r="L32" s="728">
        <v>125</v>
      </c>
      <c r="M32" s="728">
        <v>58333.33</v>
      </c>
      <c r="N32" s="725">
        <v>1</v>
      </c>
      <c r="O32" s="725">
        <v>466.66664000000003</v>
      </c>
      <c r="P32" s="728">
        <v>87</v>
      </c>
      <c r="Q32" s="728">
        <v>40599.990000000005</v>
      </c>
      <c r="R32" s="741">
        <v>0.69599986834284966</v>
      </c>
      <c r="S32" s="729">
        <v>466.666551724138</v>
      </c>
    </row>
    <row r="33" spans="1:19" ht="14.4" customHeight="1" x14ac:dyDescent="0.3">
      <c r="A33" s="724"/>
      <c r="B33" s="725" t="s">
        <v>2162</v>
      </c>
      <c r="C33" s="725" t="s">
        <v>550</v>
      </c>
      <c r="D33" s="725" t="s">
        <v>2143</v>
      </c>
      <c r="E33" s="725" t="s">
        <v>2159</v>
      </c>
      <c r="F33" s="725" t="s">
        <v>2197</v>
      </c>
      <c r="G33" s="725" t="s">
        <v>2196</v>
      </c>
      <c r="H33" s="728">
        <v>6</v>
      </c>
      <c r="I33" s="728">
        <v>6000</v>
      </c>
      <c r="J33" s="725">
        <v>1</v>
      </c>
      <c r="K33" s="725">
        <v>1000</v>
      </c>
      <c r="L33" s="728">
        <v>6</v>
      </c>
      <c r="M33" s="728">
        <v>6000</v>
      </c>
      <c r="N33" s="725">
        <v>1</v>
      </c>
      <c r="O33" s="725">
        <v>1000</v>
      </c>
      <c r="P33" s="728">
        <v>13</v>
      </c>
      <c r="Q33" s="728">
        <v>13000</v>
      </c>
      <c r="R33" s="741">
        <v>2.1666666666666665</v>
      </c>
      <c r="S33" s="729">
        <v>1000</v>
      </c>
    </row>
    <row r="34" spans="1:19" ht="14.4" customHeight="1" x14ac:dyDescent="0.3">
      <c r="A34" s="724"/>
      <c r="B34" s="725" t="s">
        <v>2162</v>
      </c>
      <c r="C34" s="725" t="s">
        <v>550</v>
      </c>
      <c r="D34" s="725" t="s">
        <v>2143</v>
      </c>
      <c r="E34" s="725" t="s">
        <v>2159</v>
      </c>
      <c r="F34" s="725" t="s">
        <v>2198</v>
      </c>
      <c r="G34" s="725" t="s">
        <v>2199</v>
      </c>
      <c r="H34" s="728">
        <v>2</v>
      </c>
      <c r="I34" s="728">
        <v>1333.34</v>
      </c>
      <c r="J34" s="725">
        <v>1</v>
      </c>
      <c r="K34" s="725">
        <v>666.67</v>
      </c>
      <c r="L34" s="728">
        <v>2</v>
      </c>
      <c r="M34" s="728">
        <v>1333.34</v>
      </c>
      <c r="N34" s="725">
        <v>1</v>
      </c>
      <c r="O34" s="725">
        <v>666.67</v>
      </c>
      <c r="P34" s="728">
        <v>4</v>
      </c>
      <c r="Q34" s="728">
        <v>2666.67</v>
      </c>
      <c r="R34" s="741">
        <v>1.9999925000375001</v>
      </c>
      <c r="S34" s="729">
        <v>666.66750000000002</v>
      </c>
    </row>
    <row r="35" spans="1:19" ht="14.4" customHeight="1" x14ac:dyDescent="0.3">
      <c r="A35" s="724"/>
      <c r="B35" s="725" t="s">
        <v>2162</v>
      </c>
      <c r="C35" s="725" t="s">
        <v>550</v>
      </c>
      <c r="D35" s="725" t="s">
        <v>2143</v>
      </c>
      <c r="E35" s="725" t="s">
        <v>2159</v>
      </c>
      <c r="F35" s="725" t="s">
        <v>2200</v>
      </c>
      <c r="G35" s="725" t="s">
        <v>2201</v>
      </c>
      <c r="H35" s="728">
        <v>927</v>
      </c>
      <c r="I35" s="728">
        <v>46350</v>
      </c>
      <c r="J35" s="725">
        <v>0.85202205882352944</v>
      </c>
      <c r="K35" s="725">
        <v>50</v>
      </c>
      <c r="L35" s="728">
        <v>1088</v>
      </c>
      <c r="M35" s="728">
        <v>54400</v>
      </c>
      <c r="N35" s="725">
        <v>1</v>
      </c>
      <c r="O35" s="725">
        <v>50</v>
      </c>
      <c r="P35" s="728">
        <v>1068</v>
      </c>
      <c r="Q35" s="728">
        <v>53400</v>
      </c>
      <c r="R35" s="741">
        <v>0.98161764705882348</v>
      </c>
      <c r="S35" s="729">
        <v>50</v>
      </c>
    </row>
    <row r="36" spans="1:19" ht="14.4" customHeight="1" x14ac:dyDescent="0.3">
      <c r="A36" s="724"/>
      <c r="B36" s="725" t="s">
        <v>2162</v>
      </c>
      <c r="C36" s="725" t="s">
        <v>550</v>
      </c>
      <c r="D36" s="725" t="s">
        <v>2143</v>
      </c>
      <c r="E36" s="725" t="s">
        <v>2159</v>
      </c>
      <c r="F36" s="725" t="s">
        <v>2202</v>
      </c>
      <c r="G36" s="725" t="s">
        <v>2203</v>
      </c>
      <c r="H36" s="728">
        <v>6</v>
      </c>
      <c r="I36" s="728">
        <v>33.350000000000009</v>
      </c>
      <c r="J36" s="725">
        <v>0.85732647814910035</v>
      </c>
      <c r="K36" s="725">
        <v>5.5583333333333345</v>
      </c>
      <c r="L36" s="728">
        <v>7</v>
      </c>
      <c r="M36" s="728">
        <v>38.900000000000006</v>
      </c>
      <c r="N36" s="725">
        <v>1</v>
      </c>
      <c r="O36" s="725">
        <v>5.5571428571428578</v>
      </c>
      <c r="P36" s="728">
        <v>16</v>
      </c>
      <c r="Q36" s="728">
        <v>88.89</v>
      </c>
      <c r="R36" s="741">
        <v>2.2850899742930588</v>
      </c>
      <c r="S36" s="729">
        <v>5.555625</v>
      </c>
    </row>
    <row r="37" spans="1:19" ht="14.4" customHeight="1" x14ac:dyDescent="0.3">
      <c r="A37" s="724"/>
      <c r="B37" s="725" t="s">
        <v>2162</v>
      </c>
      <c r="C37" s="725" t="s">
        <v>550</v>
      </c>
      <c r="D37" s="725" t="s">
        <v>2143</v>
      </c>
      <c r="E37" s="725" t="s">
        <v>2159</v>
      </c>
      <c r="F37" s="725" t="s">
        <v>2204</v>
      </c>
      <c r="G37" s="725" t="s">
        <v>2205</v>
      </c>
      <c r="H37" s="728">
        <v>26</v>
      </c>
      <c r="I37" s="728">
        <v>2628.88</v>
      </c>
      <c r="J37" s="725">
        <v>8.6667326014571593</v>
      </c>
      <c r="K37" s="725">
        <v>101.11076923076924</v>
      </c>
      <c r="L37" s="728">
        <v>3</v>
      </c>
      <c r="M37" s="728">
        <v>303.33</v>
      </c>
      <c r="N37" s="725">
        <v>1</v>
      </c>
      <c r="O37" s="725">
        <v>101.11</v>
      </c>
      <c r="P37" s="728">
        <v>20</v>
      </c>
      <c r="Q37" s="728">
        <v>2022.22</v>
      </c>
      <c r="R37" s="741">
        <v>6.6667326014571593</v>
      </c>
      <c r="S37" s="729">
        <v>101.111</v>
      </c>
    </row>
    <row r="38" spans="1:19" ht="14.4" customHeight="1" x14ac:dyDescent="0.3">
      <c r="A38" s="724"/>
      <c r="B38" s="725" t="s">
        <v>2162</v>
      </c>
      <c r="C38" s="725" t="s">
        <v>550</v>
      </c>
      <c r="D38" s="725" t="s">
        <v>2143</v>
      </c>
      <c r="E38" s="725" t="s">
        <v>2159</v>
      </c>
      <c r="F38" s="725" t="s">
        <v>2206</v>
      </c>
      <c r="G38" s="725" t="s">
        <v>2207</v>
      </c>
      <c r="H38" s="728">
        <v>1</v>
      </c>
      <c r="I38" s="728">
        <v>76.67</v>
      </c>
      <c r="J38" s="725"/>
      <c r="K38" s="725">
        <v>76.67</v>
      </c>
      <c r="L38" s="728"/>
      <c r="M38" s="728"/>
      <c r="N38" s="725"/>
      <c r="O38" s="725"/>
      <c r="P38" s="728"/>
      <c r="Q38" s="728"/>
      <c r="R38" s="741"/>
      <c r="S38" s="729"/>
    </row>
    <row r="39" spans="1:19" ht="14.4" customHeight="1" x14ac:dyDescent="0.3">
      <c r="A39" s="724"/>
      <c r="B39" s="725" t="s">
        <v>2162</v>
      </c>
      <c r="C39" s="725" t="s">
        <v>550</v>
      </c>
      <c r="D39" s="725" t="s">
        <v>2143</v>
      </c>
      <c r="E39" s="725" t="s">
        <v>2159</v>
      </c>
      <c r="F39" s="725" t="s">
        <v>2208</v>
      </c>
      <c r="G39" s="725" t="s">
        <v>2209</v>
      </c>
      <c r="H39" s="728">
        <v>38</v>
      </c>
      <c r="I39" s="728">
        <v>0</v>
      </c>
      <c r="J39" s="725"/>
      <c r="K39" s="725">
        <v>0</v>
      </c>
      <c r="L39" s="728">
        <v>58</v>
      </c>
      <c r="M39" s="728">
        <v>0</v>
      </c>
      <c r="N39" s="725"/>
      <c r="O39" s="725">
        <v>0</v>
      </c>
      <c r="P39" s="728">
        <v>65</v>
      </c>
      <c r="Q39" s="728">
        <v>0</v>
      </c>
      <c r="R39" s="741"/>
      <c r="S39" s="729">
        <v>0</v>
      </c>
    </row>
    <row r="40" spans="1:19" ht="14.4" customHeight="1" x14ac:dyDescent="0.3">
      <c r="A40" s="724"/>
      <c r="B40" s="725" t="s">
        <v>2162</v>
      </c>
      <c r="C40" s="725" t="s">
        <v>550</v>
      </c>
      <c r="D40" s="725" t="s">
        <v>2143</v>
      </c>
      <c r="E40" s="725" t="s">
        <v>2159</v>
      </c>
      <c r="F40" s="725" t="s">
        <v>2210</v>
      </c>
      <c r="G40" s="725" t="s">
        <v>2211</v>
      </c>
      <c r="H40" s="728">
        <v>606</v>
      </c>
      <c r="I40" s="728">
        <v>185166.66</v>
      </c>
      <c r="J40" s="725">
        <v>0.73100116712795415</v>
      </c>
      <c r="K40" s="725">
        <v>305.55554455445542</v>
      </c>
      <c r="L40" s="728">
        <v>829</v>
      </c>
      <c r="M40" s="728">
        <v>253305.56</v>
      </c>
      <c r="N40" s="725">
        <v>1</v>
      </c>
      <c r="O40" s="725">
        <v>305.55556091676721</v>
      </c>
      <c r="P40" s="728">
        <v>666</v>
      </c>
      <c r="Q40" s="728">
        <v>203500.01</v>
      </c>
      <c r="R40" s="741">
        <v>0.80337758871143616</v>
      </c>
      <c r="S40" s="729">
        <v>305.55557057057058</v>
      </c>
    </row>
    <row r="41" spans="1:19" ht="14.4" customHeight="1" x14ac:dyDescent="0.3">
      <c r="A41" s="724"/>
      <c r="B41" s="725" t="s">
        <v>2162</v>
      </c>
      <c r="C41" s="725" t="s">
        <v>550</v>
      </c>
      <c r="D41" s="725" t="s">
        <v>2143</v>
      </c>
      <c r="E41" s="725" t="s">
        <v>2159</v>
      </c>
      <c r="F41" s="725" t="s">
        <v>2212</v>
      </c>
      <c r="G41" s="725" t="s">
        <v>2213</v>
      </c>
      <c r="H41" s="728"/>
      <c r="I41" s="728"/>
      <c r="J41" s="725"/>
      <c r="K41" s="725"/>
      <c r="L41" s="728"/>
      <c r="M41" s="728"/>
      <c r="N41" s="725"/>
      <c r="O41" s="725"/>
      <c r="P41" s="728">
        <v>1</v>
      </c>
      <c r="Q41" s="728">
        <v>33.33</v>
      </c>
      <c r="R41" s="741"/>
      <c r="S41" s="729">
        <v>33.33</v>
      </c>
    </row>
    <row r="42" spans="1:19" ht="14.4" customHeight="1" x14ac:dyDescent="0.3">
      <c r="A42" s="724"/>
      <c r="B42" s="725" t="s">
        <v>2162</v>
      </c>
      <c r="C42" s="725" t="s">
        <v>550</v>
      </c>
      <c r="D42" s="725" t="s">
        <v>2143</v>
      </c>
      <c r="E42" s="725" t="s">
        <v>2159</v>
      </c>
      <c r="F42" s="725" t="s">
        <v>2214</v>
      </c>
      <c r="G42" s="725" t="s">
        <v>2215</v>
      </c>
      <c r="H42" s="728">
        <v>2708</v>
      </c>
      <c r="I42" s="728">
        <v>1233644.45</v>
      </c>
      <c r="J42" s="725">
        <v>0.91086444854700976</v>
      </c>
      <c r="K42" s="725">
        <v>455.55555760709007</v>
      </c>
      <c r="L42" s="728">
        <v>2973</v>
      </c>
      <c r="M42" s="728">
        <v>1354366.67</v>
      </c>
      <c r="N42" s="725">
        <v>1</v>
      </c>
      <c r="O42" s="725">
        <v>455.55555667675748</v>
      </c>
      <c r="P42" s="728">
        <v>2967</v>
      </c>
      <c r="Q42" s="728">
        <v>1351633.33</v>
      </c>
      <c r="R42" s="741">
        <v>0.9979818316113761</v>
      </c>
      <c r="S42" s="729">
        <v>455.5555544320863</v>
      </c>
    </row>
    <row r="43" spans="1:19" ht="14.4" customHeight="1" x14ac:dyDescent="0.3">
      <c r="A43" s="724"/>
      <c r="B43" s="725" t="s">
        <v>2162</v>
      </c>
      <c r="C43" s="725" t="s">
        <v>550</v>
      </c>
      <c r="D43" s="725" t="s">
        <v>2143</v>
      </c>
      <c r="E43" s="725" t="s">
        <v>2159</v>
      </c>
      <c r="F43" s="725" t="s">
        <v>2218</v>
      </c>
      <c r="G43" s="725" t="s">
        <v>2219</v>
      </c>
      <c r="H43" s="728">
        <v>14</v>
      </c>
      <c r="I43" s="728">
        <v>824.45</v>
      </c>
      <c r="J43" s="725">
        <v>1.272711835625743</v>
      </c>
      <c r="K43" s="725">
        <v>58.88928571428572</v>
      </c>
      <c r="L43" s="728">
        <v>11</v>
      </c>
      <c r="M43" s="728">
        <v>647.79</v>
      </c>
      <c r="N43" s="725">
        <v>1</v>
      </c>
      <c r="O43" s="725">
        <v>58.889999999999993</v>
      </c>
      <c r="P43" s="728">
        <v>10</v>
      </c>
      <c r="Q43" s="728">
        <v>588.89</v>
      </c>
      <c r="R43" s="741">
        <v>0.90907547198937932</v>
      </c>
      <c r="S43" s="729">
        <v>58.888999999999996</v>
      </c>
    </row>
    <row r="44" spans="1:19" ht="14.4" customHeight="1" x14ac:dyDescent="0.3">
      <c r="A44" s="724"/>
      <c r="B44" s="725" t="s">
        <v>2162</v>
      </c>
      <c r="C44" s="725" t="s">
        <v>550</v>
      </c>
      <c r="D44" s="725" t="s">
        <v>2143</v>
      </c>
      <c r="E44" s="725" t="s">
        <v>2159</v>
      </c>
      <c r="F44" s="725" t="s">
        <v>2220</v>
      </c>
      <c r="G44" s="725" t="s">
        <v>2221</v>
      </c>
      <c r="H44" s="728">
        <v>1169</v>
      </c>
      <c r="I44" s="728">
        <v>90922.23</v>
      </c>
      <c r="J44" s="725">
        <v>0.8112423909971076</v>
      </c>
      <c r="K44" s="725">
        <v>77.777784431137718</v>
      </c>
      <c r="L44" s="728">
        <v>1441</v>
      </c>
      <c r="M44" s="728">
        <v>112077.76000000001</v>
      </c>
      <c r="N44" s="725">
        <v>1</v>
      </c>
      <c r="O44" s="725">
        <v>77.777765440666215</v>
      </c>
      <c r="P44" s="728">
        <v>1420</v>
      </c>
      <c r="Q44" s="728">
        <v>110444.45</v>
      </c>
      <c r="R44" s="741">
        <v>0.98542699283069168</v>
      </c>
      <c r="S44" s="729">
        <v>77.777781690140841</v>
      </c>
    </row>
    <row r="45" spans="1:19" ht="14.4" customHeight="1" x14ac:dyDescent="0.3">
      <c r="A45" s="724"/>
      <c r="B45" s="725" t="s">
        <v>2162</v>
      </c>
      <c r="C45" s="725" t="s">
        <v>550</v>
      </c>
      <c r="D45" s="725" t="s">
        <v>2143</v>
      </c>
      <c r="E45" s="725" t="s">
        <v>2159</v>
      </c>
      <c r="F45" s="725" t="s">
        <v>2222</v>
      </c>
      <c r="G45" s="725" t="s">
        <v>2223</v>
      </c>
      <c r="H45" s="728"/>
      <c r="I45" s="728"/>
      <c r="J45" s="725"/>
      <c r="K45" s="725"/>
      <c r="L45" s="728"/>
      <c r="M45" s="728"/>
      <c r="N45" s="725"/>
      <c r="O45" s="725"/>
      <c r="P45" s="728">
        <v>1</v>
      </c>
      <c r="Q45" s="728">
        <v>270</v>
      </c>
      <c r="R45" s="741"/>
      <c r="S45" s="729">
        <v>270</v>
      </c>
    </row>
    <row r="46" spans="1:19" ht="14.4" customHeight="1" x14ac:dyDescent="0.3">
      <c r="A46" s="724"/>
      <c r="B46" s="725" t="s">
        <v>2162</v>
      </c>
      <c r="C46" s="725" t="s">
        <v>550</v>
      </c>
      <c r="D46" s="725" t="s">
        <v>2143</v>
      </c>
      <c r="E46" s="725" t="s">
        <v>2159</v>
      </c>
      <c r="F46" s="725" t="s">
        <v>2224</v>
      </c>
      <c r="G46" s="725" t="s">
        <v>2225</v>
      </c>
      <c r="H46" s="728">
        <v>757</v>
      </c>
      <c r="I46" s="728">
        <v>67288.89</v>
      </c>
      <c r="J46" s="725">
        <v>0.74215692957036239</v>
      </c>
      <c r="K46" s="725">
        <v>88.88889035667107</v>
      </c>
      <c r="L46" s="728">
        <v>960</v>
      </c>
      <c r="M46" s="728">
        <v>90666.66</v>
      </c>
      <c r="N46" s="725">
        <v>1</v>
      </c>
      <c r="O46" s="725">
        <v>94.444437500000006</v>
      </c>
      <c r="P46" s="728">
        <v>1004</v>
      </c>
      <c r="Q46" s="728">
        <v>94822.23</v>
      </c>
      <c r="R46" s="741">
        <v>1.0458334960171687</v>
      </c>
      <c r="S46" s="729">
        <v>94.444452191235058</v>
      </c>
    </row>
    <row r="47" spans="1:19" ht="14.4" customHeight="1" x14ac:dyDescent="0.3">
      <c r="A47" s="724"/>
      <c r="B47" s="725" t="s">
        <v>2162</v>
      </c>
      <c r="C47" s="725" t="s">
        <v>550</v>
      </c>
      <c r="D47" s="725" t="s">
        <v>2143</v>
      </c>
      <c r="E47" s="725" t="s">
        <v>2159</v>
      </c>
      <c r="F47" s="725" t="s">
        <v>2226</v>
      </c>
      <c r="G47" s="725" t="s">
        <v>2227</v>
      </c>
      <c r="H47" s="728">
        <v>2</v>
      </c>
      <c r="I47" s="728">
        <v>86.67</v>
      </c>
      <c r="J47" s="725"/>
      <c r="K47" s="725">
        <v>43.335000000000001</v>
      </c>
      <c r="L47" s="728"/>
      <c r="M47" s="728"/>
      <c r="N47" s="725"/>
      <c r="O47" s="725"/>
      <c r="P47" s="728">
        <v>3</v>
      </c>
      <c r="Q47" s="728">
        <v>130</v>
      </c>
      <c r="R47" s="741"/>
      <c r="S47" s="729">
        <v>43.333333333333336</v>
      </c>
    </row>
    <row r="48" spans="1:19" ht="14.4" customHeight="1" x14ac:dyDescent="0.3">
      <c r="A48" s="724"/>
      <c r="B48" s="725" t="s">
        <v>2162</v>
      </c>
      <c r="C48" s="725" t="s">
        <v>550</v>
      </c>
      <c r="D48" s="725" t="s">
        <v>2143</v>
      </c>
      <c r="E48" s="725" t="s">
        <v>2159</v>
      </c>
      <c r="F48" s="725" t="s">
        <v>2228</v>
      </c>
      <c r="G48" s="725" t="s">
        <v>2229</v>
      </c>
      <c r="H48" s="728">
        <v>26</v>
      </c>
      <c r="I48" s="728">
        <v>2513.33</v>
      </c>
      <c r="J48" s="725">
        <v>1.7333310344827586</v>
      </c>
      <c r="K48" s="725">
        <v>96.666538461538465</v>
      </c>
      <c r="L48" s="728">
        <v>15</v>
      </c>
      <c r="M48" s="728">
        <v>1450</v>
      </c>
      <c r="N48" s="725">
        <v>1</v>
      </c>
      <c r="O48" s="725">
        <v>96.666666666666671</v>
      </c>
      <c r="P48" s="728">
        <v>22</v>
      </c>
      <c r="Q48" s="728">
        <v>2126.6800000000003</v>
      </c>
      <c r="R48" s="741">
        <v>1.4666758620689657</v>
      </c>
      <c r="S48" s="729">
        <v>96.667272727272746</v>
      </c>
    </row>
    <row r="49" spans="1:19" ht="14.4" customHeight="1" x14ac:dyDescent="0.3">
      <c r="A49" s="724"/>
      <c r="B49" s="725" t="s">
        <v>2162</v>
      </c>
      <c r="C49" s="725" t="s">
        <v>550</v>
      </c>
      <c r="D49" s="725" t="s">
        <v>2143</v>
      </c>
      <c r="E49" s="725" t="s">
        <v>2159</v>
      </c>
      <c r="F49" s="725" t="s">
        <v>2230</v>
      </c>
      <c r="G49" s="725" t="s">
        <v>2231</v>
      </c>
      <c r="H49" s="728">
        <v>242</v>
      </c>
      <c r="I49" s="728">
        <v>80666.66</v>
      </c>
      <c r="J49" s="725">
        <v>0.92015208518266811</v>
      </c>
      <c r="K49" s="725">
        <v>333.33330578512397</v>
      </c>
      <c r="L49" s="728">
        <v>263</v>
      </c>
      <c r="M49" s="728">
        <v>87666.66</v>
      </c>
      <c r="N49" s="725">
        <v>1</v>
      </c>
      <c r="O49" s="725">
        <v>333.33330798479091</v>
      </c>
      <c r="P49" s="728">
        <v>277</v>
      </c>
      <c r="Q49" s="728">
        <v>92333.33</v>
      </c>
      <c r="R49" s="741">
        <v>1.0532319812343711</v>
      </c>
      <c r="S49" s="729">
        <v>333.33332129963901</v>
      </c>
    </row>
    <row r="50" spans="1:19" ht="14.4" customHeight="1" x14ac:dyDescent="0.3">
      <c r="A50" s="724"/>
      <c r="B50" s="725" t="s">
        <v>2162</v>
      </c>
      <c r="C50" s="725" t="s">
        <v>550</v>
      </c>
      <c r="D50" s="725" t="s">
        <v>2143</v>
      </c>
      <c r="E50" s="725" t="s">
        <v>2159</v>
      </c>
      <c r="F50" s="725" t="s">
        <v>2232</v>
      </c>
      <c r="G50" s="725" t="s">
        <v>2233</v>
      </c>
      <c r="H50" s="728">
        <v>448</v>
      </c>
      <c r="I50" s="728">
        <v>574933.35</v>
      </c>
      <c r="J50" s="725">
        <v>1.037037067099567</v>
      </c>
      <c r="K50" s="725">
        <v>1283.3333705357143</v>
      </c>
      <c r="L50" s="728">
        <v>432</v>
      </c>
      <c r="M50" s="728">
        <v>554400</v>
      </c>
      <c r="N50" s="725">
        <v>1</v>
      </c>
      <c r="O50" s="725">
        <v>1283.3333333333333</v>
      </c>
      <c r="P50" s="728">
        <v>475</v>
      </c>
      <c r="Q50" s="728">
        <v>609583.32999999996</v>
      </c>
      <c r="R50" s="741">
        <v>1.0995370310245309</v>
      </c>
      <c r="S50" s="729">
        <v>1283.3333263157895</v>
      </c>
    </row>
    <row r="51" spans="1:19" ht="14.4" customHeight="1" x14ac:dyDescent="0.3">
      <c r="A51" s="724"/>
      <c r="B51" s="725" t="s">
        <v>2162</v>
      </c>
      <c r="C51" s="725" t="s">
        <v>550</v>
      </c>
      <c r="D51" s="725" t="s">
        <v>2143</v>
      </c>
      <c r="E51" s="725" t="s">
        <v>2159</v>
      </c>
      <c r="F51" s="725" t="s">
        <v>2234</v>
      </c>
      <c r="G51" s="725" t="s">
        <v>2235</v>
      </c>
      <c r="H51" s="728">
        <v>1</v>
      </c>
      <c r="I51" s="728">
        <v>466.67</v>
      </c>
      <c r="J51" s="725"/>
      <c r="K51" s="725">
        <v>466.67</v>
      </c>
      <c r="L51" s="728"/>
      <c r="M51" s="728"/>
      <c r="N51" s="725"/>
      <c r="O51" s="725"/>
      <c r="P51" s="728">
        <v>2</v>
      </c>
      <c r="Q51" s="728">
        <v>933.33</v>
      </c>
      <c r="R51" s="741"/>
      <c r="S51" s="729">
        <v>466.66500000000002</v>
      </c>
    </row>
    <row r="52" spans="1:19" ht="14.4" customHeight="1" x14ac:dyDescent="0.3">
      <c r="A52" s="724"/>
      <c r="B52" s="725" t="s">
        <v>2162</v>
      </c>
      <c r="C52" s="725" t="s">
        <v>550</v>
      </c>
      <c r="D52" s="725" t="s">
        <v>2143</v>
      </c>
      <c r="E52" s="725" t="s">
        <v>2159</v>
      </c>
      <c r="F52" s="725" t="s">
        <v>2236</v>
      </c>
      <c r="G52" s="725" t="s">
        <v>2237</v>
      </c>
      <c r="H52" s="728">
        <v>57</v>
      </c>
      <c r="I52" s="728">
        <v>6650</v>
      </c>
      <c r="J52" s="725">
        <v>0.826087982717991</v>
      </c>
      <c r="K52" s="725">
        <v>116.66666666666667</v>
      </c>
      <c r="L52" s="728">
        <v>69</v>
      </c>
      <c r="M52" s="728">
        <v>8049.99</v>
      </c>
      <c r="N52" s="725">
        <v>1</v>
      </c>
      <c r="O52" s="725">
        <v>116.66652173913043</v>
      </c>
      <c r="P52" s="728">
        <v>56</v>
      </c>
      <c r="Q52" s="728">
        <v>6533.34</v>
      </c>
      <c r="R52" s="741">
        <v>0.81159603924973822</v>
      </c>
      <c r="S52" s="729">
        <v>116.66678571428572</v>
      </c>
    </row>
    <row r="53" spans="1:19" ht="14.4" customHeight="1" x14ac:dyDescent="0.3">
      <c r="A53" s="724"/>
      <c r="B53" s="725" t="s">
        <v>2162</v>
      </c>
      <c r="C53" s="725" t="s">
        <v>550</v>
      </c>
      <c r="D53" s="725" t="s">
        <v>2143</v>
      </c>
      <c r="E53" s="725" t="s">
        <v>2159</v>
      </c>
      <c r="F53" s="725" t="s">
        <v>2160</v>
      </c>
      <c r="G53" s="725" t="s">
        <v>2161</v>
      </c>
      <c r="H53" s="728">
        <v>1</v>
      </c>
      <c r="I53" s="728">
        <v>327.78</v>
      </c>
      <c r="J53" s="725"/>
      <c r="K53" s="725">
        <v>327.78</v>
      </c>
      <c r="L53" s="728"/>
      <c r="M53" s="728"/>
      <c r="N53" s="725"/>
      <c r="O53" s="725"/>
      <c r="P53" s="728"/>
      <c r="Q53" s="728"/>
      <c r="R53" s="741"/>
      <c r="S53" s="729"/>
    </row>
    <row r="54" spans="1:19" ht="14.4" customHeight="1" x14ac:dyDescent="0.3">
      <c r="A54" s="724"/>
      <c r="B54" s="725" t="s">
        <v>2162</v>
      </c>
      <c r="C54" s="725" t="s">
        <v>550</v>
      </c>
      <c r="D54" s="725" t="s">
        <v>2143</v>
      </c>
      <c r="E54" s="725" t="s">
        <v>2159</v>
      </c>
      <c r="F54" s="725" t="s">
        <v>2238</v>
      </c>
      <c r="G54" s="725" t="s">
        <v>2239</v>
      </c>
      <c r="H54" s="728"/>
      <c r="I54" s="728"/>
      <c r="J54" s="725"/>
      <c r="K54" s="725"/>
      <c r="L54" s="728">
        <v>8</v>
      </c>
      <c r="M54" s="728">
        <v>6666.67</v>
      </c>
      <c r="N54" s="725">
        <v>1</v>
      </c>
      <c r="O54" s="725">
        <v>833.33375000000001</v>
      </c>
      <c r="P54" s="728">
        <v>5</v>
      </c>
      <c r="Q54" s="728">
        <v>4166.67</v>
      </c>
      <c r="R54" s="741">
        <v>0.62500018749990627</v>
      </c>
      <c r="S54" s="729">
        <v>833.33400000000006</v>
      </c>
    </row>
    <row r="55" spans="1:19" ht="14.4" customHeight="1" x14ac:dyDescent="0.3">
      <c r="A55" s="724"/>
      <c r="B55" s="725" t="s">
        <v>2162</v>
      </c>
      <c r="C55" s="725" t="s">
        <v>550</v>
      </c>
      <c r="D55" s="725" t="s">
        <v>2143</v>
      </c>
      <c r="E55" s="725" t="s">
        <v>2159</v>
      </c>
      <c r="F55" s="725" t="s">
        <v>2240</v>
      </c>
      <c r="G55" s="725" t="s">
        <v>2241</v>
      </c>
      <c r="H55" s="728">
        <v>12</v>
      </c>
      <c r="I55" s="728">
        <v>66.67</v>
      </c>
      <c r="J55" s="725">
        <v>1</v>
      </c>
      <c r="K55" s="725">
        <v>5.5558333333333332</v>
      </c>
      <c r="L55" s="728">
        <v>12</v>
      </c>
      <c r="M55" s="728">
        <v>66.67</v>
      </c>
      <c r="N55" s="725">
        <v>1</v>
      </c>
      <c r="O55" s="725">
        <v>5.5558333333333332</v>
      </c>
      <c r="P55" s="728">
        <v>17</v>
      </c>
      <c r="Q55" s="728">
        <v>94.460000000000008</v>
      </c>
      <c r="R55" s="741">
        <v>1.4168291585420729</v>
      </c>
      <c r="S55" s="729">
        <v>5.5564705882352943</v>
      </c>
    </row>
    <row r="56" spans="1:19" ht="14.4" customHeight="1" x14ac:dyDescent="0.3">
      <c r="A56" s="724"/>
      <c r="B56" s="725" t="s">
        <v>2162</v>
      </c>
      <c r="C56" s="725" t="s">
        <v>550</v>
      </c>
      <c r="D56" s="725" t="s">
        <v>1239</v>
      </c>
      <c r="E56" s="725" t="s">
        <v>2159</v>
      </c>
      <c r="F56" s="725" t="s">
        <v>2195</v>
      </c>
      <c r="G56" s="725" t="s">
        <v>2196</v>
      </c>
      <c r="H56" s="728"/>
      <c r="I56" s="728"/>
      <c r="J56" s="725"/>
      <c r="K56" s="725"/>
      <c r="L56" s="728"/>
      <c r="M56" s="728"/>
      <c r="N56" s="725"/>
      <c r="O56" s="725"/>
      <c r="P56" s="728">
        <v>1</v>
      </c>
      <c r="Q56" s="728">
        <v>466.67</v>
      </c>
      <c r="R56" s="741"/>
      <c r="S56" s="729">
        <v>466.67</v>
      </c>
    </row>
    <row r="57" spans="1:19" ht="14.4" customHeight="1" x14ac:dyDescent="0.3">
      <c r="A57" s="724"/>
      <c r="B57" s="725" t="s">
        <v>2162</v>
      </c>
      <c r="C57" s="725" t="s">
        <v>550</v>
      </c>
      <c r="D57" s="725" t="s">
        <v>1239</v>
      </c>
      <c r="E57" s="725" t="s">
        <v>2159</v>
      </c>
      <c r="F57" s="725" t="s">
        <v>2200</v>
      </c>
      <c r="G57" s="725" t="s">
        <v>2201</v>
      </c>
      <c r="H57" s="728">
        <v>1</v>
      </c>
      <c r="I57" s="728">
        <v>50</v>
      </c>
      <c r="J57" s="725"/>
      <c r="K57" s="725">
        <v>50</v>
      </c>
      <c r="L57" s="728"/>
      <c r="M57" s="728"/>
      <c r="N57" s="725"/>
      <c r="O57" s="725"/>
      <c r="P57" s="728"/>
      <c r="Q57" s="728"/>
      <c r="R57" s="741"/>
      <c r="S57" s="729"/>
    </row>
    <row r="58" spans="1:19" ht="14.4" customHeight="1" x14ac:dyDescent="0.3">
      <c r="A58" s="724"/>
      <c r="B58" s="725" t="s">
        <v>2162</v>
      </c>
      <c r="C58" s="725" t="s">
        <v>550</v>
      </c>
      <c r="D58" s="725" t="s">
        <v>1239</v>
      </c>
      <c r="E58" s="725" t="s">
        <v>2159</v>
      </c>
      <c r="F58" s="725" t="s">
        <v>2214</v>
      </c>
      <c r="G58" s="725" t="s">
        <v>2215</v>
      </c>
      <c r="H58" s="728"/>
      <c r="I58" s="728"/>
      <c r="J58" s="725"/>
      <c r="K58" s="725"/>
      <c r="L58" s="728"/>
      <c r="M58" s="728"/>
      <c r="N58" s="725"/>
      <c r="O58" s="725"/>
      <c r="P58" s="728">
        <v>1</v>
      </c>
      <c r="Q58" s="728">
        <v>455.56</v>
      </c>
      <c r="R58" s="741"/>
      <c r="S58" s="729">
        <v>455.56</v>
      </c>
    </row>
    <row r="59" spans="1:19" ht="14.4" customHeight="1" x14ac:dyDescent="0.3">
      <c r="A59" s="724"/>
      <c r="B59" s="725" t="s">
        <v>2162</v>
      </c>
      <c r="C59" s="725" t="s">
        <v>550</v>
      </c>
      <c r="D59" s="725" t="s">
        <v>1239</v>
      </c>
      <c r="E59" s="725" t="s">
        <v>2159</v>
      </c>
      <c r="F59" s="725" t="s">
        <v>2216</v>
      </c>
      <c r="G59" s="725" t="s">
        <v>2217</v>
      </c>
      <c r="H59" s="728">
        <v>1</v>
      </c>
      <c r="I59" s="728">
        <v>0</v>
      </c>
      <c r="J59" s="725"/>
      <c r="K59" s="725">
        <v>0</v>
      </c>
      <c r="L59" s="728"/>
      <c r="M59" s="728"/>
      <c r="N59" s="725"/>
      <c r="O59" s="725"/>
      <c r="P59" s="728"/>
      <c r="Q59" s="728"/>
      <c r="R59" s="741"/>
      <c r="S59" s="729"/>
    </row>
    <row r="60" spans="1:19" ht="14.4" customHeight="1" x14ac:dyDescent="0.3">
      <c r="A60" s="724"/>
      <c r="B60" s="725" t="s">
        <v>2162</v>
      </c>
      <c r="C60" s="725" t="s">
        <v>550</v>
      </c>
      <c r="D60" s="725" t="s">
        <v>1239</v>
      </c>
      <c r="E60" s="725" t="s">
        <v>2159</v>
      </c>
      <c r="F60" s="725" t="s">
        <v>2224</v>
      </c>
      <c r="G60" s="725" t="s">
        <v>2225</v>
      </c>
      <c r="H60" s="728"/>
      <c r="I60" s="728"/>
      <c r="J60" s="725"/>
      <c r="K60" s="725"/>
      <c r="L60" s="728"/>
      <c r="M60" s="728"/>
      <c r="N60" s="725"/>
      <c r="O60" s="725"/>
      <c r="P60" s="728">
        <v>2</v>
      </c>
      <c r="Q60" s="728">
        <v>188.88</v>
      </c>
      <c r="R60" s="741"/>
      <c r="S60" s="729">
        <v>94.44</v>
      </c>
    </row>
    <row r="61" spans="1:19" ht="14.4" customHeight="1" x14ac:dyDescent="0.3">
      <c r="A61" s="724"/>
      <c r="B61" s="725" t="s">
        <v>2162</v>
      </c>
      <c r="C61" s="725" t="s">
        <v>550</v>
      </c>
      <c r="D61" s="725" t="s">
        <v>1239</v>
      </c>
      <c r="E61" s="725" t="s">
        <v>2159</v>
      </c>
      <c r="F61" s="725" t="s">
        <v>2160</v>
      </c>
      <c r="G61" s="725" t="s">
        <v>2161</v>
      </c>
      <c r="H61" s="728">
        <v>1</v>
      </c>
      <c r="I61" s="728">
        <v>327.78</v>
      </c>
      <c r="J61" s="725"/>
      <c r="K61" s="725">
        <v>327.78</v>
      </c>
      <c r="L61" s="728"/>
      <c r="M61" s="728"/>
      <c r="N61" s="725"/>
      <c r="O61" s="725"/>
      <c r="P61" s="728">
        <v>1</v>
      </c>
      <c r="Q61" s="728">
        <v>344.44</v>
      </c>
      <c r="R61" s="741"/>
      <c r="S61" s="729">
        <v>344.44</v>
      </c>
    </row>
    <row r="62" spans="1:19" ht="14.4" customHeight="1" x14ac:dyDescent="0.3">
      <c r="A62" s="724"/>
      <c r="B62" s="725" t="s">
        <v>2162</v>
      </c>
      <c r="C62" s="725" t="s">
        <v>550</v>
      </c>
      <c r="D62" s="725" t="s">
        <v>1240</v>
      </c>
      <c r="E62" s="725" t="s">
        <v>2159</v>
      </c>
      <c r="F62" s="725" t="s">
        <v>2187</v>
      </c>
      <c r="G62" s="725" t="s">
        <v>2188</v>
      </c>
      <c r="H62" s="728">
        <v>1</v>
      </c>
      <c r="I62" s="728">
        <v>111.11</v>
      </c>
      <c r="J62" s="725"/>
      <c r="K62" s="725">
        <v>111.11</v>
      </c>
      <c r="L62" s="728"/>
      <c r="M62" s="728"/>
      <c r="N62" s="725"/>
      <c r="O62" s="725"/>
      <c r="P62" s="728"/>
      <c r="Q62" s="728"/>
      <c r="R62" s="741"/>
      <c r="S62" s="729"/>
    </row>
    <row r="63" spans="1:19" ht="14.4" customHeight="1" x14ac:dyDescent="0.3">
      <c r="A63" s="724"/>
      <c r="B63" s="725" t="s">
        <v>2162</v>
      </c>
      <c r="C63" s="725" t="s">
        <v>550</v>
      </c>
      <c r="D63" s="725" t="s">
        <v>1240</v>
      </c>
      <c r="E63" s="725" t="s">
        <v>2159</v>
      </c>
      <c r="F63" s="725" t="s">
        <v>2191</v>
      </c>
      <c r="G63" s="725" t="s">
        <v>2192</v>
      </c>
      <c r="H63" s="728">
        <v>2</v>
      </c>
      <c r="I63" s="728">
        <v>373.33</v>
      </c>
      <c r="J63" s="725"/>
      <c r="K63" s="725">
        <v>186.66499999999999</v>
      </c>
      <c r="L63" s="728"/>
      <c r="M63" s="728"/>
      <c r="N63" s="725"/>
      <c r="O63" s="725"/>
      <c r="P63" s="728"/>
      <c r="Q63" s="728"/>
      <c r="R63" s="741"/>
      <c r="S63" s="729"/>
    </row>
    <row r="64" spans="1:19" ht="14.4" customHeight="1" x14ac:dyDescent="0.3">
      <c r="A64" s="724"/>
      <c r="B64" s="725" t="s">
        <v>2162</v>
      </c>
      <c r="C64" s="725" t="s">
        <v>550</v>
      </c>
      <c r="D64" s="725" t="s">
        <v>1240</v>
      </c>
      <c r="E64" s="725" t="s">
        <v>2159</v>
      </c>
      <c r="F64" s="725" t="s">
        <v>2214</v>
      </c>
      <c r="G64" s="725" t="s">
        <v>2215</v>
      </c>
      <c r="H64" s="728">
        <v>1</v>
      </c>
      <c r="I64" s="728">
        <v>455.56</v>
      </c>
      <c r="J64" s="725"/>
      <c r="K64" s="725">
        <v>455.56</v>
      </c>
      <c r="L64" s="728"/>
      <c r="M64" s="728"/>
      <c r="N64" s="725"/>
      <c r="O64" s="725"/>
      <c r="P64" s="728">
        <v>1</v>
      </c>
      <c r="Q64" s="728">
        <v>455.56</v>
      </c>
      <c r="R64" s="741"/>
      <c r="S64" s="729">
        <v>455.56</v>
      </c>
    </row>
    <row r="65" spans="1:19" ht="14.4" customHeight="1" x14ac:dyDescent="0.3">
      <c r="A65" s="724"/>
      <c r="B65" s="725" t="s">
        <v>2162</v>
      </c>
      <c r="C65" s="725" t="s">
        <v>550</v>
      </c>
      <c r="D65" s="725" t="s">
        <v>1240</v>
      </c>
      <c r="E65" s="725" t="s">
        <v>2159</v>
      </c>
      <c r="F65" s="725" t="s">
        <v>2224</v>
      </c>
      <c r="G65" s="725" t="s">
        <v>2225</v>
      </c>
      <c r="H65" s="728">
        <v>1</v>
      </c>
      <c r="I65" s="728">
        <v>88.89</v>
      </c>
      <c r="J65" s="725"/>
      <c r="K65" s="725">
        <v>88.89</v>
      </c>
      <c r="L65" s="728"/>
      <c r="M65" s="728"/>
      <c r="N65" s="725"/>
      <c r="O65" s="725"/>
      <c r="P65" s="728"/>
      <c r="Q65" s="728"/>
      <c r="R65" s="741"/>
      <c r="S65" s="729"/>
    </row>
    <row r="66" spans="1:19" ht="14.4" customHeight="1" x14ac:dyDescent="0.3">
      <c r="A66" s="724"/>
      <c r="B66" s="725" t="s">
        <v>2162</v>
      </c>
      <c r="C66" s="725" t="s">
        <v>550</v>
      </c>
      <c r="D66" s="725" t="s">
        <v>1241</v>
      </c>
      <c r="E66" s="725" t="s">
        <v>2159</v>
      </c>
      <c r="F66" s="725" t="s">
        <v>2187</v>
      </c>
      <c r="G66" s="725" t="s">
        <v>2188</v>
      </c>
      <c r="H66" s="728"/>
      <c r="I66" s="728"/>
      <c r="J66" s="725"/>
      <c r="K66" s="725"/>
      <c r="L66" s="728"/>
      <c r="M66" s="728"/>
      <c r="N66" s="725"/>
      <c r="O66" s="725"/>
      <c r="P66" s="728">
        <v>1</v>
      </c>
      <c r="Q66" s="728">
        <v>116.67</v>
      </c>
      <c r="R66" s="741"/>
      <c r="S66" s="729">
        <v>116.67</v>
      </c>
    </row>
    <row r="67" spans="1:19" ht="14.4" customHeight="1" x14ac:dyDescent="0.3">
      <c r="A67" s="724"/>
      <c r="B67" s="725" t="s">
        <v>2162</v>
      </c>
      <c r="C67" s="725" t="s">
        <v>550</v>
      </c>
      <c r="D67" s="725" t="s">
        <v>1241</v>
      </c>
      <c r="E67" s="725" t="s">
        <v>2159</v>
      </c>
      <c r="F67" s="725" t="s">
        <v>2193</v>
      </c>
      <c r="G67" s="725" t="s">
        <v>2194</v>
      </c>
      <c r="H67" s="728"/>
      <c r="I67" s="728"/>
      <c r="J67" s="725"/>
      <c r="K67" s="725"/>
      <c r="L67" s="728"/>
      <c r="M67" s="728"/>
      <c r="N67" s="725"/>
      <c r="O67" s="725"/>
      <c r="P67" s="728">
        <v>1</v>
      </c>
      <c r="Q67" s="728">
        <v>583.33000000000004</v>
      </c>
      <c r="R67" s="741"/>
      <c r="S67" s="729">
        <v>583.33000000000004</v>
      </c>
    </row>
    <row r="68" spans="1:19" ht="14.4" customHeight="1" x14ac:dyDescent="0.3">
      <c r="A68" s="724"/>
      <c r="B68" s="725" t="s">
        <v>2162</v>
      </c>
      <c r="C68" s="725" t="s">
        <v>550</v>
      </c>
      <c r="D68" s="725" t="s">
        <v>1241</v>
      </c>
      <c r="E68" s="725" t="s">
        <v>2159</v>
      </c>
      <c r="F68" s="725" t="s">
        <v>2160</v>
      </c>
      <c r="G68" s="725" t="s">
        <v>2161</v>
      </c>
      <c r="H68" s="728"/>
      <c r="I68" s="728"/>
      <c r="J68" s="725"/>
      <c r="K68" s="725"/>
      <c r="L68" s="728"/>
      <c r="M68" s="728"/>
      <c r="N68" s="725"/>
      <c r="O68" s="725"/>
      <c r="P68" s="728">
        <v>1</v>
      </c>
      <c r="Q68" s="728">
        <v>344.44</v>
      </c>
      <c r="R68" s="741"/>
      <c r="S68" s="729">
        <v>344.44</v>
      </c>
    </row>
    <row r="69" spans="1:19" ht="14.4" customHeight="1" x14ac:dyDescent="0.3">
      <c r="A69" s="724"/>
      <c r="B69" s="725" t="s">
        <v>2162</v>
      </c>
      <c r="C69" s="725" t="s">
        <v>550</v>
      </c>
      <c r="D69" s="725" t="s">
        <v>1242</v>
      </c>
      <c r="E69" s="725" t="s">
        <v>2159</v>
      </c>
      <c r="F69" s="725" t="s">
        <v>2214</v>
      </c>
      <c r="G69" s="725" t="s">
        <v>2215</v>
      </c>
      <c r="H69" s="728"/>
      <c r="I69" s="728"/>
      <c r="J69" s="725"/>
      <c r="K69" s="725"/>
      <c r="L69" s="728">
        <v>1</v>
      </c>
      <c r="M69" s="728">
        <v>455.56</v>
      </c>
      <c r="N69" s="725">
        <v>1</v>
      </c>
      <c r="O69" s="725">
        <v>455.56</v>
      </c>
      <c r="P69" s="728"/>
      <c r="Q69" s="728"/>
      <c r="R69" s="741"/>
      <c r="S69" s="729"/>
    </row>
    <row r="70" spans="1:19" ht="14.4" customHeight="1" x14ac:dyDescent="0.3">
      <c r="A70" s="724"/>
      <c r="B70" s="725" t="s">
        <v>2162</v>
      </c>
      <c r="C70" s="725" t="s">
        <v>550</v>
      </c>
      <c r="D70" s="725" t="s">
        <v>1242</v>
      </c>
      <c r="E70" s="725" t="s">
        <v>2159</v>
      </c>
      <c r="F70" s="725" t="s">
        <v>2220</v>
      </c>
      <c r="G70" s="725" t="s">
        <v>2221</v>
      </c>
      <c r="H70" s="728"/>
      <c r="I70" s="728"/>
      <c r="J70" s="725"/>
      <c r="K70" s="725"/>
      <c r="L70" s="728">
        <v>1</v>
      </c>
      <c r="M70" s="728">
        <v>77.78</v>
      </c>
      <c r="N70" s="725">
        <v>1</v>
      </c>
      <c r="O70" s="725">
        <v>77.78</v>
      </c>
      <c r="P70" s="728"/>
      <c r="Q70" s="728"/>
      <c r="R70" s="741"/>
      <c r="S70" s="729"/>
    </row>
    <row r="71" spans="1:19" ht="14.4" customHeight="1" x14ac:dyDescent="0.3">
      <c r="A71" s="724"/>
      <c r="B71" s="725" t="s">
        <v>2162</v>
      </c>
      <c r="C71" s="725" t="s">
        <v>550</v>
      </c>
      <c r="D71" s="725" t="s">
        <v>1244</v>
      </c>
      <c r="E71" s="725" t="s">
        <v>2159</v>
      </c>
      <c r="F71" s="725" t="s">
        <v>2187</v>
      </c>
      <c r="G71" s="725" t="s">
        <v>2188</v>
      </c>
      <c r="H71" s="728">
        <v>1</v>
      </c>
      <c r="I71" s="728">
        <v>111.11</v>
      </c>
      <c r="J71" s="725"/>
      <c r="K71" s="725">
        <v>111.11</v>
      </c>
      <c r="L71" s="728"/>
      <c r="M71" s="728"/>
      <c r="N71" s="725"/>
      <c r="O71" s="725"/>
      <c r="P71" s="728"/>
      <c r="Q71" s="728"/>
      <c r="R71" s="741"/>
      <c r="S71" s="729"/>
    </row>
    <row r="72" spans="1:19" ht="14.4" customHeight="1" x14ac:dyDescent="0.3">
      <c r="A72" s="724"/>
      <c r="B72" s="725" t="s">
        <v>2162</v>
      </c>
      <c r="C72" s="725" t="s">
        <v>550</v>
      </c>
      <c r="D72" s="725" t="s">
        <v>1244</v>
      </c>
      <c r="E72" s="725" t="s">
        <v>2159</v>
      </c>
      <c r="F72" s="725" t="s">
        <v>2193</v>
      </c>
      <c r="G72" s="725" t="s">
        <v>2194</v>
      </c>
      <c r="H72" s="728">
        <v>1</v>
      </c>
      <c r="I72" s="728">
        <v>583.33000000000004</v>
      </c>
      <c r="J72" s="725"/>
      <c r="K72" s="725">
        <v>583.33000000000004</v>
      </c>
      <c r="L72" s="728"/>
      <c r="M72" s="728"/>
      <c r="N72" s="725"/>
      <c r="O72" s="725"/>
      <c r="P72" s="728"/>
      <c r="Q72" s="728"/>
      <c r="R72" s="741"/>
      <c r="S72" s="729"/>
    </row>
    <row r="73" spans="1:19" ht="14.4" customHeight="1" x14ac:dyDescent="0.3">
      <c r="A73" s="724"/>
      <c r="B73" s="725" t="s">
        <v>2162</v>
      </c>
      <c r="C73" s="725" t="s">
        <v>550</v>
      </c>
      <c r="D73" s="725" t="s">
        <v>1244</v>
      </c>
      <c r="E73" s="725" t="s">
        <v>2159</v>
      </c>
      <c r="F73" s="725" t="s">
        <v>2214</v>
      </c>
      <c r="G73" s="725" t="s">
        <v>2215</v>
      </c>
      <c r="H73" s="728">
        <v>2</v>
      </c>
      <c r="I73" s="728">
        <v>911.11</v>
      </c>
      <c r="J73" s="725"/>
      <c r="K73" s="725">
        <v>455.55500000000001</v>
      </c>
      <c r="L73" s="728"/>
      <c r="M73" s="728"/>
      <c r="N73" s="725"/>
      <c r="O73" s="725"/>
      <c r="P73" s="728"/>
      <c r="Q73" s="728"/>
      <c r="R73" s="741"/>
      <c r="S73" s="729"/>
    </row>
    <row r="74" spans="1:19" ht="14.4" customHeight="1" x14ac:dyDescent="0.3">
      <c r="A74" s="724"/>
      <c r="B74" s="725" t="s">
        <v>2162</v>
      </c>
      <c r="C74" s="725" t="s">
        <v>550</v>
      </c>
      <c r="D74" s="725" t="s">
        <v>1246</v>
      </c>
      <c r="E74" s="725" t="s">
        <v>2159</v>
      </c>
      <c r="F74" s="725" t="s">
        <v>2160</v>
      </c>
      <c r="G74" s="725" t="s">
        <v>2161</v>
      </c>
      <c r="H74" s="728"/>
      <c r="I74" s="728"/>
      <c r="J74" s="725"/>
      <c r="K74" s="725"/>
      <c r="L74" s="728">
        <v>2</v>
      </c>
      <c r="M74" s="728">
        <v>688.89</v>
      </c>
      <c r="N74" s="725">
        <v>1</v>
      </c>
      <c r="O74" s="725">
        <v>344.44499999999999</v>
      </c>
      <c r="P74" s="728"/>
      <c r="Q74" s="728"/>
      <c r="R74" s="741"/>
      <c r="S74" s="729"/>
    </row>
    <row r="75" spans="1:19" ht="14.4" customHeight="1" x14ac:dyDescent="0.3">
      <c r="A75" s="724"/>
      <c r="B75" s="725" t="s">
        <v>2162</v>
      </c>
      <c r="C75" s="725" t="s">
        <v>550</v>
      </c>
      <c r="D75" s="725" t="s">
        <v>1248</v>
      </c>
      <c r="E75" s="725" t="s">
        <v>2159</v>
      </c>
      <c r="F75" s="725" t="s">
        <v>2187</v>
      </c>
      <c r="G75" s="725" t="s">
        <v>2188</v>
      </c>
      <c r="H75" s="728"/>
      <c r="I75" s="728"/>
      <c r="J75" s="725"/>
      <c r="K75" s="725"/>
      <c r="L75" s="728">
        <v>1</v>
      </c>
      <c r="M75" s="728">
        <v>116.67</v>
      </c>
      <c r="N75" s="725">
        <v>1</v>
      </c>
      <c r="O75" s="725">
        <v>116.67</v>
      </c>
      <c r="P75" s="728"/>
      <c r="Q75" s="728"/>
      <c r="R75" s="741"/>
      <c r="S75" s="729"/>
    </row>
    <row r="76" spans="1:19" ht="14.4" customHeight="1" x14ac:dyDescent="0.3">
      <c r="A76" s="724"/>
      <c r="B76" s="725" t="s">
        <v>2162</v>
      </c>
      <c r="C76" s="725" t="s">
        <v>550</v>
      </c>
      <c r="D76" s="725" t="s">
        <v>1248</v>
      </c>
      <c r="E76" s="725" t="s">
        <v>2159</v>
      </c>
      <c r="F76" s="725" t="s">
        <v>2189</v>
      </c>
      <c r="G76" s="725" t="s">
        <v>2190</v>
      </c>
      <c r="H76" s="728"/>
      <c r="I76" s="728"/>
      <c r="J76" s="725"/>
      <c r="K76" s="725"/>
      <c r="L76" s="728"/>
      <c r="M76" s="728"/>
      <c r="N76" s="725"/>
      <c r="O76" s="725"/>
      <c r="P76" s="728">
        <v>10</v>
      </c>
      <c r="Q76" s="728">
        <v>3000</v>
      </c>
      <c r="R76" s="741"/>
      <c r="S76" s="729">
        <v>300</v>
      </c>
    </row>
    <row r="77" spans="1:19" ht="14.4" customHeight="1" x14ac:dyDescent="0.3">
      <c r="A77" s="724"/>
      <c r="B77" s="725" t="s">
        <v>2162</v>
      </c>
      <c r="C77" s="725" t="s">
        <v>550</v>
      </c>
      <c r="D77" s="725" t="s">
        <v>1248</v>
      </c>
      <c r="E77" s="725" t="s">
        <v>2159</v>
      </c>
      <c r="F77" s="725" t="s">
        <v>2191</v>
      </c>
      <c r="G77" s="725" t="s">
        <v>2192</v>
      </c>
      <c r="H77" s="728"/>
      <c r="I77" s="728"/>
      <c r="J77" s="725"/>
      <c r="K77" s="725"/>
      <c r="L77" s="728">
        <v>2</v>
      </c>
      <c r="M77" s="728">
        <v>422.22</v>
      </c>
      <c r="N77" s="725">
        <v>1</v>
      </c>
      <c r="O77" s="725">
        <v>211.11</v>
      </c>
      <c r="P77" s="728"/>
      <c r="Q77" s="728"/>
      <c r="R77" s="741"/>
      <c r="S77" s="729"/>
    </row>
    <row r="78" spans="1:19" ht="14.4" customHeight="1" x14ac:dyDescent="0.3">
      <c r="A78" s="724"/>
      <c r="B78" s="725" t="s">
        <v>2162</v>
      </c>
      <c r="C78" s="725" t="s">
        <v>550</v>
      </c>
      <c r="D78" s="725" t="s">
        <v>1248</v>
      </c>
      <c r="E78" s="725" t="s">
        <v>2159</v>
      </c>
      <c r="F78" s="725" t="s">
        <v>2193</v>
      </c>
      <c r="G78" s="725" t="s">
        <v>2194</v>
      </c>
      <c r="H78" s="728"/>
      <c r="I78" s="728"/>
      <c r="J78" s="725"/>
      <c r="K78" s="725"/>
      <c r="L78" s="728">
        <v>1</v>
      </c>
      <c r="M78" s="728">
        <v>583.33000000000004</v>
      </c>
      <c r="N78" s="725">
        <v>1</v>
      </c>
      <c r="O78" s="725">
        <v>583.33000000000004</v>
      </c>
      <c r="P78" s="728">
        <v>3</v>
      </c>
      <c r="Q78" s="728">
        <v>1750</v>
      </c>
      <c r="R78" s="741">
        <v>3.0000171429551026</v>
      </c>
      <c r="S78" s="729">
        <v>583.33333333333337</v>
      </c>
    </row>
    <row r="79" spans="1:19" ht="14.4" customHeight="1" x14ac:dyDescent="0.3">
      <c r="A79" s="724"/>
      <c r="B79" s="725" t="s">
        <v>2162</v>
      </c>
      <c r="C79" s="725" t="s">
        <v>550</v>
      </c>
      <c r="D79" s="725" t="s">
        <v>1248</v>
      </c>
      <c r="E79" s="725" t="s">
        <v>2159</v>
      </c>
      <c r="F79" s="725" t="s">
        <v>2214</v>
      </c>
      <c r="G79" s="725" t="s">
        <v>2215</v>
      </c>
      <c r="H79" s="728"/>
      <c r="I79" s="728"/>
      <c r="J79" s="725"/>
      <c r="K79" s="725"/>
      <c r="L79" s="728">
        <v>2</v>
      </c>
      <c r="M79" s="728">
        <v>911.11</v>
      </c>
      <c r="N79" s="725">
        <v>1</v>
      </c>
      <c r="O79" s="725">
        <v>455.55500000000001</v>
      </c>
      <c r="P79" s="728">
        <v>2</v>
      </c>
      <c r="Q79" s="728">
        <v>911.11</v>
      </c>
      <c r="R79" s="741">
        <v>1</v>
      </c>
      <c r="S79" s="729">
        <v>455.55500000000001</v>
      </c>
    </row>
    <row r="80" spans="1:19" ht="14.4" customHeight="1" x14ac:dyDescent="0.3">
      <c r="A80" s="724"/>
      <c r="B80" s="725" t="s">
        <v>2162</v>
      </c>
      <c r="C80" s="725" t="s">
        <v>550</v>
      </c>
      <c r="D80" s="725" t="s">
        <v>1248</v>
      </c>
      <c r="E80" s="725" t="s">
        <v>2159</v>
      </c>
      <c r="F80" s="725" t="s">
        <v>2224</v>
      </c>
      <c r="G80" s="725" t="s">
        <v>2225</v>
      </c>
      <c r="H80" s="728"/>
      <c r="I80" s="728"/>
      <c r="J80" s="725"/>
      <c r="K80" s="725"/>
      <c r="L80" s="728">
        <v>2</v>
      </c>
      <c r="M80" s="728">
        <v>188.89</v>
      </c>
      <c r="N80" s="725">
        <v>1</v>
      </c>
      <c r="O80" s="725">
        <v>94.444999999999993</v>
      </c>
      <c r="P80" s="728"/>
      <c r="Q80" s="728"/>
      <c r="R80" s="741"/>
      <c r="S80" s="729"/>
    </row>
    <row r="81" spans="1:19" ht="14.4" customHeight="1" x14ac:dyDescent="0.3">
      <c r="A81" s="724"/>
      <c r="B81" s="725" t="s">
        <v>2162</v>
      </c>
      <c r="C81" s="725" t="s">
        <v>550</v>
      </c>
      <c r="D81" s="725" t="s">
        <v>1249</v>
      </c>
      <c r="E81" s="725" t="s">
        <v>2159</v>
      </c>
      <c r="F81" s="725" t="s">
        <v>2187</v>
      </c>
      <c r="G81" s="725" t="s">
        <v>2188</v>
      </c>
      <c r="H81" s="728">
        <v>1</v>
      </c>
      <c r="I81" s="728">
        <v>111.11</v>
      </c>
      <c r="J81" s="725"/>
      <c r="K81" s="725">
        <v>111.11</v>
      </c>
      <c r="L81" s="728"/>
      <c r="M81" s="728"/>
      <c r="N81" s="725"/>
      <c r="O81" s="725"/>
      <c r="P81" s="728"/>
      <c r="Q81" s="728"/>
      <c r="R81" s="741"/>
      <c r="S81" s="729"/>
    </row>
    <row r="82" spans="1:19" ht="14.4" customHeight="1" x14ac:dyDescent="0.3">
      <c r="A82" s="724"/>
      <c r="B82" s="725" t="s">
        <v>2162</v>
      </c>
      <c r="C82" s="725" t="s">
        <v>550</v>
      </c>
      <c r="D82" s="725" t="s">
        <v>1249</v>
      </c>
      <c r="E82" s="725" t="s">
        <v>2159</v>
      </c>
      <c r="F82" s="725" t="s">
        <v>2193</v>
      </c>
      <c r="G82" s="725" t="s">
        <v>2194</v>
      </c>
      <c r="H82" s="728">
        <v>1</v>
      </c>
      <c r="I82" s="728">
        <v>583.33000000000004</v>
      </c>
      <c r="J82" s="725"/>
      <c r="K82" s="725">
        <v>583.33000000000004</v>
      </c>
      <c r="L82" s="728"/>
      <c r="M82" s="728"/>
      <c r="N82" s="725"/>
      <c r="O82" s="725"/>
      <c r="P82" s="728"/>
      <c r="Q82" s="728"/>
      <c r="R82" s="741"/>
      <c r="S82" s="729"/>
    </row>
    <row r="83" spans="1:19" ht="14.4" customHeight="1" x14ac:dyDescent="0.3">
      <c r="A83" s="724"/>
      <c r="B83" s="725" t="s">
        <v>2162</v>
      </c>
      <c r="C83" s="725" t="s">
        <v>550</v>
      </c>
      <c r="D83" s="725" t="s">
        <v>1249</v>
      </c>
      <c r="E83" s="725" t="s">
        <v>2159</v>
      </c>
      <c r="F83" s="725" t="s">
        <v>2210</v>
      </c>
      <c r="G83" s="725" t="s">
        <v>2211</v>
      </c>
      <c r="H83" s="728">
        <v>1</v>
      </c>
      <c r="I83" s="728">
        <v>305.56</v>
      </c>
      <c r="J83" s="725"/>
      <c r="K83" s="725">
        <v>305.56</v>
      </c>
      <c r="L83" s="728"/>
      <c r="M83" s="728"/>
      <c r="N83" s="725"/>
      <c r="O83" s="725"/>
      <c r="P83" s="728"/>
      <c r="Q83" s="728"/>
      <c r="R83" s="741"/>
      <c r="S83" s="729"/>
    </row>
    <row r="84" spans="1:19" ht="14.4" customHeight="1" x14ac:dyDescent="0.3">
      <c r="A84" s="724"/>
      <c r="B84" s="725" t="s">
        <v>2162</v>
      </c>
      <c r="C84" s="725" t="s">
        <v>550</v>
      </c>
      <c r="D84" s="725" t="s">
        <v>1249</v>
      </c>
      <c r="E84" s="725" t="s">
        <v>2159</v>
      </c>
      <c r="F84" s="725" t="s">
        <v>2214</v>
      </c>
      <c r="G84" s="725" t="s">
        <v>2215</v>
      </c>
      <c r="H84" s="728">
        <v>1</v>
      </c>
      <c r="I84" s="728">
        <v>455.56</v>
      </c>
      <c r="J84" s="725"/>
      <c r="K84" s="725">
        <v>455.56</v>
      </c>
      <c r="L84" s="728"/>
      <c r="M84" s="728"/>
      <c r="N84" s="725"/>
      <c r="O84" s="725"/>
      <c r="P84" s="728"/>
      <c r="Q84" s="728"/>
      <c r="R84" s="741"/>
      <c r="S84" s="729"/>
    </row>
    <row r="85" spans="1:19" ht="14.4" customHeight="1" x14ac:dyDescent="0.3">
      <c r="A85" s="724"/>
      <c r="B85" s="725" t="s">
        <v>2162</v>
      </c>
      <c r="C85" s="725" t="s">
        <v>550</v>
      </c>
      <c r="D85" s="725" t="s">
        <v>1249</v>
      </c>
      <c r="E85" s="725" t="s">
        <v>2159</v>
      </c>
      <c r="F85" s="725" t="s">
        <v>2220</v>
      </c>
      <c r="G85" s="725" t="s">
        <v>2221</v>
      </c>
      <c r="H85" s="728">
        <v>1</v>
      </c>
      <c r="I85" s="728">
        <v>77.78</v>
      </c>
      <c r="J85" s="725"/>
      <c r="K85" s="725">
        <v>77.78</v>
      </c>
      <c r="L85" s="728"/>
      <c r="M85" s="728"/>
      <c r="N85" s="725"/>
      <c r="O85" s="725"/>
      <c r="P85" s="728"/>
      <c r="Q85" s="728"/>
      <c r="R85" s="741"/>
      <c r="S85" s="729"/>
    </row>
    <row r="86" spans="1:19" ht="14.4" customHeight="1" x14ac:dyDescent="0.3">
      <c r="A86" s="724"/>
      <c r="B86" s="725" t="s">
        <v>2162</v>
      </c>
      <c r="C86" s="725" t="s">
        <v>550</v>
      </c>
      <c r="D86" s="725" t="s">
        <v>1250</v>
      </c>
      <c r="E86" s="725" t="s">
        <v>2159</v>
      </c>
      <c r="F86" s="725" t="s">
        <v>2210</v>
      </c>
      <c r="G86" s="725" t="s">
        <v>2211</v>
      </c>
      <c r="H86" s="728"/>
      <c r="I86" s="728"/>
      <c r="J86" s="725"/>
      <c r="K86" s="725"/>
      <c r="L86" s="728"/>
      <c r="M86" s="728"/>
      <c r="N86" s="725"/>
      <c r="O86" s="725"/>
      <c r="P86" s="728">
        <v>1</v>
      </c>
      <c r="Q86" s="728">
        <v>305.56</v>
      </c>
      <c r="R86" s="741"/>
      <c r="S86" s="729">
        <v>305.56</v>
      </c>
    </row>
    <row r="87" spans="1:19" ht="14.4" customHeight="1" x14ac:dyDescent="0.3">
      <c r="A87" s="724"/>
      <c r="B87" s="725" t="s">
        <v>2162</v>
      </c>
      <c r="C87" s="725" t="s">
        <v>550</v>
      </c>
      <c r="D87" s="725" t="s">
        <v>1250</v>
      </c>
      <c r="E87" s="725" t="s">
        <v>2159</v>
      </c>
      <c r="F87" s="725" t="s">
        <v>2214</v>
      </c>
      <c r="G87" s="725" t="s">
        <v>2215</v>
      </c>
      <c r="H87" s="728"/>
      <c r="I87" s="728"/>
      <c r="J87" s="725"/>
      <c r="K87" s="725"/>
      <c r="L87" s="728"/>
      <c r="M87" s="728"/>
      <c r="N87" s="725"/>
      <c r="O87" s="725"/>
      <c r="P87" s="728">
        <v>1</v>
      </c>
      <c r="Q87" s="728">
        <v>455.56</v>
      </c>
      <c r="R87" s="741"/>
      <c r="S87" s="729">
        <v>455.56</v>
      </c>
    </row>
    <row r="88" spans="1:19" ht="14.4" customHeight="1" x14ac:dyDescent="0.3">
      <c r="A88" s="724"/>
      <c r="B88" s="725" t="s">
        <v>2162</v>
      </c>
      <c r="C88" s="725" t="s">
        <v>550</v>
      </c>
      <c r="D88" s="725" t="s">
        <v>1250</v>
      </c>
      <c r="E88" s="725" t="s">
        <v>2159</v>
      </c>
      <c r="F88" s="725" t="s">
        <v>2220</v>
      </c>
      <c r="G88" s="725" t="s">
        <v>2221</v>
      </c>
      <c r="H88" s="728"/>
      <c r="I88" s="728"/>
      <c r="J88" s="725"/>
      <c r="K88" s="725"/>
      <c r="L88" s="728"/>
      <c r="M88" s="728"/>
      <c r="N88" s="725"/>
      <c r="O88" s="725"/>
      <c r="P88" s="728">
        <v>1</v>
      </c>
      <c r="Q88" s="728">
        <v>77.78</v>
      </c>
      <c r="R88" s="741"/>
      <c r="S88" s="729">
        <v>77.78</v>
      </c>
    </row>
    <row r="89" spans="1:19" ht="14.4" customHeight="1" x14ac:dyDescent="0.3">
      <c r="A89" s="724"/>
      <c r="B89" s="725" t="s">
        <v>2162</v>
      </c>
      <c r="C89" s="725" t="s">
        <v>550</v>
      </c>
      <c r="D89" s="725" t="s">
        <v>1251</v>
      </c>
      <c r="E89" s="725" t="s">
        <v>2159</v>
      </c>
      <c r="F89" s="725" t="s">
        <v>2187</v>
      </c>
      <c r="G89" s="725" t="s">
        <v>2188</v>
      </c>
      <c r="H89" s="728"/>
      <c r="I89" s="728"/>
      <c r="J89" s="725"/>
      <c r="K89" s="725"/>
      <c r="L89" s="728">
        <v>1</v>
      </c>
      <c r="M89" s="728">
        <v>116.67</v>
      </c>
      <c r="N89" s="725">
        <v>1</v>
      </c>
      <c r="O89" s="725">
        <v>116.67</v>
      </c>
      <c r="P89" s="728">
        <v>1</v>
      </c>
      <c r="Q89" s="728">
        <v>116.67</v>
      </c>
      <c r="R89" s="741">
        <v>1</v>
      </c>
      <c r="S89" s="729">
        <v>116.67</v>
      </c>
    </row>
    <row r="90" spans="1:19" ht="14.4" customHeight="1" x14ac:dyDescent="0.3">
      <c r="A90" s="724"/>
      <c r="B90" s="725" t="s">
        <v>2162</v>
      </c>
      <c r="C90" s="725" t="s">
        <v>550</v>
      </c>
      <c r="D90" s="725" t="s">
        <v>1251</v>
      </c>
      <c r="E90" s="725" t="s">
        <v>2159</v>
      </c>
      <c r="F90" s="725" t="s">
        <v>2210</v>
      </c>
      <c r="G90" s="725" t="s">
        <v>2211</v>
      </c>
      <c r="H90" s="728">
        <v>1</v>
      </c>
      <c r="I90" s="728">
        <v>305.56</v>
      </c>
      <c r="J90" s="725"/>
      <c r="K90" s="725">
        <v>305.56</v>
      </c>
      <c r="L90" s="728"/>
      <c r="M90" s="728"/>
      <c r="N90" s="725"/>
      <c r="O90" s="725"/>
      <c r="P90" s="728"/>
      <c r="Q90" s="728"/>
      <c r="R90" s="741"/>
      <c r="S90" s="729"/>
    </row>
    <row r="91" spans="1:19" ht="14.4" customHeight="1" x14ac:dyDescent="0.3">
      <c r="A91" s="724"/>
      <c r="B91" s="725" t="s">
        <v>2162</v>
      </c>
      <c r="C91" s="725" t="s">
        <v>550</v>
      </c>
      <c r="D91" s="725" t="s">
        <v>1251</v>
      </c>
      <c r="E91" s="725" t="s">
        <v>2159</v>
      </c>
      <c r="F91" s="725" t="s">
        <v>2214</v>
      </c>
      <c r="G91" s="725" t="s">
        <v>2215</v>
      </c>
      <c r="H91" s="728">
        <v>1</v>
      </c>
      <c r="I91" s="728">
        <v>455.56</v>
      </c>
      <c r="J91" s="725"/>
      <c r="K91" s="725">
        <v>455.56</v>
      </c>
      <c r="L91" s="728"/>
      <c r="M91" s="728"/>
      <c r="N91" s="725"/>
      <c r="O91" s="725"/>
      <c r="P91" s="728">
        <v>1</v>
      </c>
      <c r="Q91" s="728">
        <v>455.56</v>
      </c>
      <c r="R91" s="741"/>
      <c r="S91" s="729">
        <v>455.56</v>
      </c>
    </row>
    <row r="92" spans="1:19" ht="14.4" customHeight="1" x14ac:dyDescent="0.3">
      <c r="A92" s="724"/>
      <c r="B92" s="725" t="s">
        <v>2162</v>
      </c>
      <c r="C92" s="725" t="s">
        <v>550</v>
      </c>
      <c r="D92" s="725" t="s">
        <v>1251</v>
      </c>
      <c r="E92" s="725" t="s">
        <v>2159</v>
      </c>
      <c r="F92" s="725" t="s">
        <v>2220</v>
      </c>
      <c r="G92" s="725" t="s">
        <v>2221</v>
      </c>
      <c r="H92" s="728">
        <v>1</v>
      </c>
      <c r="I92" s="728">
        <v>77.78</v>
      </c>
      <c r="J92" s="725"/>
      <c r="K92" s="725">
        <v>77.78</v>
      </c>
      <c r="L92" s="728"/>
      <c r="M92" s="728"/>
      <c r="N92" s="725"/>
      <c r="O92" s="725"/>
      <c r="P92" s="728"/>
      <c r="Q92" s="728"/>
      <c r="R92" s="741"/>
      <c r="S92" s="729"/>
    </row>
    <row r="93" spans="1:19" ht="14.4" customHeight="1" x14ac:dyDescent="0.3">
      <c r="A93" s="724"/>
      <c r="B93" s="725" t="s">
        <v>2162</v>
      </c>
      <c r="C93" s="725" t="s">
        <v>550</v>
      </c>
      <c r="D93" s="725" t="s">
        <v>1251</v>
      </c>
      <c r="E93" s="725" t="s">
        <v>2159</v>
      </c>
      <c r="F93" s="725" t="s">
        <v>2224</v>
      </c>
      <c r="G93" s="725" t="s">
        <v>2225</v>
      </c>
      <c r="H93" s="728"/>
      <c r="I93" s="728"/>
      <c r="J93" s="725"/>
      <c r="K93" s="725"/>
      <c r="L93" s="728"/>
      <c r="M93" s="728"/>
      <c r="N93" s="725"/>
      <c r="O93" s="725"/>
      <c r="P93" s="728">
        <v>2</v>
      </c>
      <c r="Q93" s="728">
        <v>188.88</v>
      </c>
      <c r="R93" s="741"/>
      <c r="S93" s="729">
        <v>94.44</v>
      </c>
    </row>
    <row r="94" spans="1:19" ht="14.4" customHeight="1" x14ac:dyDescent="0.3">
      <c r="A94" s="724"/>
      <c r="B94" s="725" t="s">
        <v>2162</v>
      </c>
      <c r="C94" s="725" t="s">
        <v>550</v>
      </c>
      <c r="D94" s="725" t="s">
        <v>1251</v>
      </c>
      <c r="E94" s="725" t="s">
        <v>2159</v>
      </c>
      <c r="F94" s="725" t="s">
        <v>2228</v>
      </c>
      <c r="G94" s="725" t="s">
        <v>2229</v>
      </c>
      <c r="H94" s="728"/>
      <c r="I94" s="728"/>
      <c r="J94" s="725"/>
      <c r="K94" s="725"/>
      <c r="L94" s="728"/>
      <c r="M94" s="728"/>
      <c r="N94" s="725"/>
      <c r="O94" s="725"/>
      <c r="P94" s="728">
        <v>1</v>
      </c>
      <c r="Q94" s="728">
        <v>96.67</v>
      </c>
      <c r="R94" s="741"/>
      <c r="S94" s="729">
        <v>96.67</v>
      </c>
    </row>
    <row r="95" spans="1:19" ht="14.4" customHeight="1" x14ac:dyDescent="0.3">
      <c r="A95" s="724"/>
      <c r="B95" s="725" t="s">
        <v>2162</v>
      </c>
      <c r="C95" s="725" t="s">
        <v>550</v>
      </c>
      <c r="D95" s="725" t="s">
        <v>1251</v>
      </c>
      <c r="E95" s="725" t="s">
        <v>2159</v>
      </c>
      <c r="F95" s="725" t="s">
        <v>2230</v>
      </c>
      <c r="G95" s="725" t="s">
        <v>2231</v>
      </c>
      <c r="H95" s="728"/>
      <c r="I95" s="728"/>
      <c r="J95" s="725"/>
      <c r="K95" s="725"/>
      <c r="L95" s="728">
        <v>1</v>
      </c>
      <c r="M95" s="728">
        <v>333.33</v>
      </c>
      <c r="N95" s="725">
        <v>1</v>
      </c>
      <c r="O95" s="725">
        <v>333.33</v>
      </c>
      <c r="P95" s="728"/>
      <c r="Q95" s="728"/>
      <c r="R95" s="741"/>
      <c r="S95" s="729"/>
    </row>
    <row r="96" spans="1:19" ht="14.4" customHeight="1" x14ac:dyDescent="0.3">
      <c r="A96" s="724"/>
      <c r="B96" s="725" t="s">
        <v>2162</v>
      </c>
      <c r="C96" s="725" t="s">
        <v>550</v>
      </c>
      <c r="D96" s="725" t="s">
        <v>1251</v>
      </c>
      <c r="E96" s="725" t="s">
        <v>2159</v>
      </c>
      <c r="F96" s="725" t="s">
        <v>2232</v>
      </c>
      <c r="G96" s="725" t="s">
        <v>2233</v>
      </c>
      <c r="H96" s="728">
        <v>1</v>
      </c>
      <c r="I96" s="728">
        <v>1283.33</v>
      </c>
      <c r="J96" s="725"/>
      <c r="K96" s="725">
        <v>1283.33</v>
      </c>
      <c r="L96" s="728"/>
      <c r="M96" s="728"/>
      <c r="N96" s="725"/>
      <c r="O96" s="725"/>
      <c r="P96" s="728">
        <v>1</v>
      </c>
      <c r="Q96" s="728">
        <v>1283.33</v>
      </c>
      <c r="R96" s="741"/>
      <c r="S96" s="729">
        <v>1283.33</v>
      </c>
    </row>
    <row r="97" spans="1:19" ht="14.4" customHeight="1" x14ac:dyDescent="0.3">
      <c r="A97" s="724"/>
      <c r="B97" s="725" t="s">
        <v>2162</v>
      </c>
      <c r="C97" s="725" t="s">
        <v>550</v>
      </c>
      <c r="D97" s="725" t="s">
        <v>1251</v>
      </c>
      <c r="E97" s="725" t="s">
        <v>2159</v>
      </c>
      <c r="F97" s="725" t="s">
        <v>2160</v>
      </c>
      <c r="G97" s="725" t="s">
        <v>2161</v>
      </c>
      <c r="H97" s="728"/>
      <c r="I97" s="728"/>
      <c r="J97" s="725"/>
      <c r="K97" s="725"/>
      <c r="L97" s="728">
        <v>1</v>
      </c>
      <c r="M97" s="728">
        <v>344.44</v>
      </c>
      <c r="N97" s="725">
        <v>1</v>
      </c>
      <c r="O97" s="725">
        <v>344.44</v>
      </c>
      <c r="P97" s="728">
        <v>2</v>
      </c>
      <c r="Q97" s="728">
        <v>688.88</v>
      </c>
      <c r="R97" s="741">
        <v>2</v>
      </c>
      <c r="S97" s="729">
        <v>344.44</v>
      </c>
    </row>
    <row r="98" spans="1:19" ht="14.4" customHeight="1" x14ac:dyDescent="0.3">
      <c r="A98" s="724"/>
      <c r="B98" s="725" t="s">
        <v>2162</v>
      </c>
      <c r="C98" s="725" t="s">
        <v>550</v>
      </c>
      <c r="D98" s="725" t="s">
        <v>1253</v>
      </c>
      <c r="E98" s="725" t="s">
        <v>2159</v>
      </c>
      <c r="F98" s="725" t="s">
        <v>2193</v>
      </c>
      <c r="G98" s="725" t="s">
        <v>2194</v>
      </c>
      <c r="H98" s="728"/>
      <c r="I98" s="728"/>
      <c r="J98" s="725"/>
      <c r="K98" s="725"/>
      <c r="L98" s="728"/>
      <c r="M98" s="728"/>
      <c r="N98" s="725"/>
      <c r="O98" s="725"/>
      <c r="P98" s="728">
        <v>2</v>
      </c>
      <c r="Q98" s="728">
        <v>1166.67</v>
      </c>
      <c r="R98" s="741"/>
      <c r="S98" s="729">
        <v>583.33500000000004</v>
      </c>
    </row>
    <row r="99" spans="1:19" ht="14.4" customHeight="1" x14ac:dyDescent="0.3">
      <c r="A99" s="724"/>
      <c r="B99" s="725" t="s">
        <v>2162</v>
      </c>
      <c r="C99" s="725" t="s">
        <v>550</v>
      </c>
      <c r="D99" s="725" t="s">
        <v>1253</v>
      </c>
      <c r="E99" s="725" t="s">
        <v>2159</v>
      </c>
      <c r="F99" s="725" t="s">
        <v>2200</v>
      </c>
      <c r="G99" s="725" t="s">
        <v>2201</v>
      </c>
      <c r="H99" s="728"/>
      <c r="I99" s="728"/>
      <c r="J99" s="725"/>
      <c r="K99" s="725"/>
      <c r="L99" s="728"/>
      <c r="M99" s="728"/>
      <c r="N99" s="725"/>
      <c r="O99" s="725"/>
      <c r="P99" s="728">
        <v>1</v>
      </c>
      <c r="Q99" s="728">
        <v>50</v>
      </c>
      <c r="R99" s="741"/>
      <c r="S99" s="729">
        <v>50</v>
      </c>
    </row>
    <row r="100" spans="1:19" ht="14.4" customHeight="1" x14ac:dyDescent="0.3">
      <c r="A100" s="724"/>
      <c r="B100" s="725" t="s">
        <v>2162</v>
      </c>
      <c r="C100" s="725" t="s">
        <v>550</v>
      </c>
      <c r="D100" s="725" t="s">
        <v>1253</v>
      </c>
      <c r="E100" s="725" t="s">
        <v>2159</v>
      </c>
      <c r="F100" s="725" t="s">
        <v>2214</v>
      </c>
      <c r="G100" s="725" t="s">
        <v>2215</v>
      </c>
      <c r="H100" s="728"/>
      <c r="I100" s="728"/>
      <c r="J100" s="725"/>
      <c r="K100" s="725"/>
      <c r="L100" s="728"/>
      <c r="M100" s="728"/>
      <c r="N100" s="725"/>
      <c r="O100" s="725"/>
      <c r="P100" s="728">
        <v>3</v>
      </c>
      <c r="Q100" s="728">
        <v>1366.67</v>
      </c>
      <c r="R100" s="741"/>
      <c r="S100" s="729">
        <v>455.55666666666667</v>
      </c>
    </row>
    <row r="101" spans="1:19" ht="14.4" customHeight="1" x14ac:dyDescent="0.3">
      <c r="A101" s="724"/>
      <c r="B101" s="725" t="s">
        <v>2162</v>
      </c>
      <c r="C101" s="725" t="s">
        <v>550</v>
      </c>
      <c r="D101" s="725" t="s">
        <v>1253</v>
      </c>
      <c r="E101" s="725" t="s">
        <v>2159</v>
      </c>
      <c r="F101" s="725" t="s">
        <v>2224</v>
      </c>
      <c r="G101" s="725" t="s">
        <v>2225</v>
      </c>
      <c r="H101" s="728"/>
      <c r="I101" s="728"/>
      <c r="J101" s="725"/>
      <c r="K101" s="725"/>
      <c r="L101" s="728"/>
      <c r="M101" s="728"/>
      <c r="N101" s="725"/>
      <c r="O101" s="725"/>
      <c r="P101" s="728">
        <v>2</v>
      </c>
      <c r="Q101" s="728">
        <v>188.89</v>
      </c>
      <c r="R101" s="741"/>
      <c r="S101" s="729">
        <v>94.444999999999993</v>
      </c>
    </row>
    <row r="102" spans="1:19" ht="14.4" customHeight="1" x14ac:dyDescent="0.3">
      <c r="A102" s="724"/>
      <c r="B102" s="725" t="s">
        <v>2162</v>
      </c>
      <c r="C102" s="725" t="s">
        <v>550</v>
      </c>
      <c r="D102" s="725" t="s">
        <v>1254</v>
      </c>
      <c r="E102" s="725" t="s">
        <v>2159</v>
      </c>
      <c r="F102" s="725" t="s">
        <v>2191</v>
      </c>
      <c r="G102" s="725" t="s">
        <v>2192</v>
      </c>
      <c r="H102" s="728"/>
      <c r="I102" s="728"/>
      <c r="J102" s="725"/>
      <c r="K102" s="725"/>
      <c r="L102" s="728">
        <v>1</v>
      </c>
      <c r="M102" s="728">
        <v>211.11</v>
      </c>
      <c r="N102" s="725">
        <v>1</v>
      </c>
      <c r="O102" s="725">
        <v>211.11</v>
      </c>
      <c r="P102" s="728"/>
      <c r="Q102" s="728"/>
      <c r="R102" s="741"/>
      <c r="S102" s="729"/>
    </row>
    <row r="103" spans="1:19" ht="14.4" customHeight="1" x14ac:dyDescent="0.3">
      <c r="A103" s="724"/>
      <c r="B103" s="725" t="s">
        <v>2162</v>
      </c>
      <c r="C103" s="725" t="s">
        <v>550</v>
      </c>
      <c r="D103" s="725" t="s">
        <v>1254</v>
      </c>
      <c r="E103" s="725" t="s">
        <v>2159</v>
      </c>
      <c r="F103" s="725" t="s">
        <v>2193</v>
      </c>
      <c r="G103" s="725" t="s">
        <v>2194</v>
      </c>
      <c r="H103" s="728"/>
      <c r="I103" s="728"/>
      <c r="J103" s="725"/>
      <c r="K103" s="725"/>
      <c r="L103" s="728">
        <v>2</v>
      </c>
      <c r="M103" s="728">
        <v>1166.67</v>
      </c>
      <c r="N103" s="725">
        <v>1</v>
      </c>
      <c r="O103" s="725">
        <v>583.33500000000004</v>
      </c>
      <c r="P103" s="728"/>
      <c r="Q103" s="728"/>
      <c r="R103" s="741"/>
      <c r="S103" s="729"/>
    </row>
    <row r="104" spans="1:19" ht="14.4" customHeight="1" x14ac:dyDescent="0.3">
      <c r="A104" s="724"/>
      <c r="B104" s="725" t="s">
        <v>2162</v>
      </c>
      <c r="C104" s="725" t="s">
        <v>550</v>
      </c>
      <c r="D104" s="725" t="s">
        <v>1255</v>
      </c>
      <c r="E104" s="725" t="s">
        <v>2159</v>
      </c>
      <c r="F104" s="725" t="s">
        <v>2214</v>
      </c>
      <c r="G104" s="725" t="s">
        <v>2215</v>
      </c>
      <c r="H104" s="728"/>
      <c r="I104" s="728"/>
      <c r="J104" s="725"/>
      <c r="K104" s="725"/>
      <c r="L104" s="728">
        <v>1</v>
      </c>
      <c r="M104" s="728">
        <v>455.56</v>
      </c>
      <c r="N104" s="725">
        <v>1</v>
      </c>
      <c r="O104" s="725">
        <v>455.56</v>
      </c>
      <c r="P104" s="728"/>
      <c r="Q104" s="728"/>
      <c r="R104" s="741"/>
      <c r="S104" s="729"/>
    </row>
    <row r="105" spans="1:19" ht="14.4" customHeight="1" x14ac:dyDescent="0.3">
      <c r="A105" s="724"/>
      <c r="B105" s="725" t="s">
        <v>2162</v>
      </c>
      <c r="C105" s="725" t="s">
        <v>550</v>
      </c>
      <c r="D105" s="725" t="s">
        <v>1255</v>
      </c>
      <c r="E105" s="725" t="s">
        <v>2159</v>
      </c>
      <c r="F105" s="725" t="s">
        <v>2224</v>
      </c>
      <c r="G105" s="725" t="s">
        <v>2225</v>
      </c>
      <c r="H105" s="728"/>
      <c r="I105" s="728"/>
      <c r="J105" s="725"/>
      <c r="K105" s="725"/>
      <c r="L105" s="728">
        <v>2</v>
      </c>
      <c r="M105" s="728">
        <v>188.89</v>
      </c>
      <c r="N105" s="725">
        <v>1</v>
      </c>
      <c r="O105" s="725">
        <v>94.444999999999993</v>
      </c>
      <c r="P105" s="728"/>
      <c r="Q105" s="728"/>
      <c r="R105" s="741"/>
      <c r="S105" s="729"/>
    </row>
    <row r="106" spans="1:19" ht="14.4" customHeight="1" x14ac:dyDescent="0.3">
      <c r="A106" s="724"/>
      <c r="B106" s="725" t="s">
        <v>2162</v>
      </c>
      <c r="C106" s="725" t="s">
        <v>550</v>
      </c>
      <c r="D106" s="725" t="s">
        <v>1255</v>
      </c>
      <c r="E106" s="725" t="s">
        <v>2159</v>
      </c>
      <c r="F106" s="725" t="s">
        <v>2232</v>
      </c>
      <c r="G106" s="725" t="s">
        <v>2233</v>
      </c>
      <c r="H106" s="728"/>
      <c r="I106" s="728"/>
      <c r="J106" s="725"/>
      <c r="K106" s="725"/>
      <c r="L106" s="728">
        <v>2</v>
      </c>
      <c r="M106" s="728">
        <v>2566.67</v>
      </c>
      <c r="N106" s="725">
        <v>1</v>
      </c>
      <c r="O106" s="725">
        <v>1283.335</v>
      </c>
      <c r="P106" s="728"/>
      <c r="Q106" s="728"/>
      <c r="R106" s="741"/>
      <c r="S106" s="729"/>
    </row>
    <row r="107" spans="1:19" ht="14.4" customHeight="1" x14ac:dyDescent="0.3">
      <c r="A107" s="724"/>
      <c r="B107" s="725" t="s">
        <v>2162</v>
      </c>
      <c r="C107" s="725" t="s">
        <v>550</v>
      </c>
      <c r="D107" s="725" t="s">
        <v>1257</v>
      </c>
      <c r="E107" s="725" t="s">
        <v>2159</v>
      </c>
      <c r="F107" s="725" t="s">
        <v>2210</v>
      </c>
      <c r="G107" s="725" t="s">
        <v>2211</v>
      </c>
      <c r="H107" s="728"/>
      <c r="I107" s="728"/>
      <c r="J107" s="725"/>
      <c r="K107" s="725"/>
      <c r="L107" s="728">
        <v>1</v>
      </c>
      <c r="M107" s="728">
        <v>305.56</v>
      </c>
      <c r="N107" s="725">
        <v>1</v>
      </c>
      <c r="O107" s="725">
        <v>305.56</v>
      </c>
      <c r="P107" s="728"/>
      <c r="Q107" s="728"/>
      <c r="R107" s="741"/>
      <c r="S107" s="729"/>
    </row>
    <row r="108" spans="1:19" ht="14.4" customHeight="1" x14ac:dyDescent="0.3">
      <c r="A108" s="724"/>
      <c r="B108" s="725" t="s">
        <v>2162</v>
      </c>
      <c r="C108" s="725" t="s">
        <v>550</v>
      </c>
      <c r="D108" s="725" t="s">
        <v>1257</v>
      </c>
      <c r="E108" s="725" t="s">
        <v>2159</v>
      </c>
      <c r="F108" s="725" t="s">
        <v>2214</v>
      </c>
      <c r="G108" s="725" t="s">
        <v>2215</v>
      </c>
      <c r="H108" s="728"/>
      <c r="I108" s="728"/>
      <c r="J108" s="725"/>
      <c r="K108" s="725"/>
      <c r="L108" s="728">
        <v>1</v>
      </c>
      <c r="M108" s="728">
        <v>455.56</v>
      </c>
      <c r="N108" s="725">
        <v>1</v>
      </c>
      <c r="O108" s="725">
        <v>455.56</v>
      </c>
      <c r="P108" s="728"/>
      <c r="Q108" s="728"/>
      <c r="R108" s="741"/>
      <c r="S108" s="729"/>
    </row>
    <row r="109" spans="1:19" ht="14.4" customHeight="1" x14ac:dyDescent="0.3">
      <c r="A109" s="724"/>
      <c r="B109" s="725" t="s">
        <v>2162</v>
      </c>
      <c r="C109" s="725" t="s">
        <v>550</v>
      </c>
      <c r="D109" s="725" t="s">
        <v>1257</v>
      </c>
      <c r="E109" s="725" t="s">
        <v>2159</v>
      </c>
      <c r="F109" s="725" t="s">
        <v>2220</v>
      </c>
      <c r="G109" s="725" t="s">
        <v>2221</v>
      </c>
      <c r="H109" s="728"/>
      <c r="I109" s="728"/>
      <c r="J109" s="725"/>
      <c r="K109" s="725"/>
      <c r="L109" s="728">
        <v>1</v>
      </c>
      <c r="M109" s="728">
        <v>77.78</v>
      </c>
      <c r="N109" s="725">
        <v>1</v>
      </c>
      <c r="O109" s="725">
        <v>77.78</v>
      </c>
      <c r="P109" s="728"/>
      <c r="Q109" s="728"/>
      <c r="R109" s="741"/>
      <c r="S109" s="729"/>
    </row>
    <row r="110" spans="1:19" ht="14.4" customHeight="1" x14ac:dyDescent="0.3">
      <c r="A110" s="724"/>
      <c r="B110" s="725" t="s">
        <v>2162</v>
      </c>
      <c r="C110" s="725" t="s">
        <v>550</v>
      </c>
      <c r="D110" s="725" t="s">
        <v>1259</v>
      </c>
      <c r="E110" s="725" t="s">
        <v>2159</v>
      </c>
      <c r="F110" s="725" t="s">
        <v>2185</v>
      </c>
      <c r="G110" s="725" t="s">
        <v>2186</v>
      </c>
      <c r="H110" s="728"/>
      <c r="I110" s="728"/>
      <c r="J110" s="725"/>
      <c r="K110" s="725"/>
      <c r="L110" s="728"/>
      <c r="M110" s="728"/>
      <c r="N110" s="725"/>
      <c r="O110" s="725"/>
      <c r="P110" s="728">
        <v>1</v>
      </c>
      <c r="Q110" s="728">
        <v>250</v>
      </c>
      <c r="R110" s="741"/>
      <c r="S110" s="729">
        <v>250</v>
      </c>
    </row>
    <row r="111" spans="1:19" ht="14.4" customHeight="1" x14ac:dyDescent="0.3">
      <c r="A111" s="724"/>
      <c r="B111" s="725" t="s">
        <v>2162</v>
      </c>
      <c r="C111" s="725" t="s">
        <v>550</v>
      </c>
      <c r="D111" s="725" t="s">
        <v>1259</v>
      </c>
      <c r="E111" s="725" t="s">
        <v>2159</v>
      </c>
      <c r="F111" s="725" t="s">
        <v>2191</v>
      </c>
      <c r="G111" s="725" t="s">
        <v>2192</v>
      </c>
      <c r="H111" s="728"/>
      <c r="I111" s="728"/>
      <c r="J111" s="725"/>
      <c r="K111" s="725"/>
      <c r="L111" s="728"/>
      <c r="M111" s="728"/>
      <c r="N111" s="725"/>
      <c r="O111" s="725"/>
      <c r="P111" s="728">
        <v>1</v>
      </c>
      <c r="Q111" s="728">
        <v>211.11</v>
      </c>
      <c r="R111" s="741"/>
      <c r="S111" s="729">
        <v>211.11</v>
      </c>
    </row>
    <row r="112" spans="1:19" ht="14.4" customHeight="1" x14ac:dyDescent="0.3">
      <c r="A112" s="724"/>
      <c r="B112" s="725" t="s">
        <v>2162</v>
      </c>
      <c r="C112" s="725" t="s">
        <v>550</v>
      </c>
      <c r="D112" s="725" t="s">
        <v>1259</v>
      </c>
      <c r="E112" s="725" t="s">
        <v>2159</v>
      </c>
      <c r="F112" s="725" t="s">
        <v>2210</v>
      </c>
      <c r="G112" s="725" t="s">
        <v>2211</v>
      </c>
      <c r="H112" s="728"/>
      <c r="I112" s="728"/>
      <c r="J112" s="725"/>
      <c r="K112" s="725"/>
      <c r="L112" s="728">
        <v>1</v>
      </c>
      <c r="M112" s="728">
        <v>305.56</v>
      </c>
      <c r="N112" s="725">
        <v>1</v>
      </c>
      <c r="O112" s="725">
        <v>305.56</v>
      </c>
      <c r="P112" s="728"/>
      <c r="Q112" s="728"/>
      <c r="R112" s="741"/>
      <c r="S112" s="729"/>
    </row>
    <row r="113" spans="1:19" ht="14.4" customHeight="1" x14ac:dyDescent="0.3">
      <c r="A113" s="724"/>
      <c r="B113" s="725" t="s">
        <v>2162</v>
      </c>
      <c r="C113" s="725" t="s">
        <v>550</v>
      </c>
      <c r="D113" s="725" t="s">
        <v>1259</v>
      </c>
      <c r="E113" s="725" t="s">
        <v>2159</v>
      </c>
      <c r="F113" s="725" t="s">
        <v>2214</v>
      </c>
      <c r="G113" s="725" t="s">
        <v>2215</v>
      </c>
      <c r="H113" s="728"/>
      <c r="I113" s="728"/>
      <c r="J113" s="725"/>
      <c r="K113" s="725"/>
      <c r="L113" s="728">
        <v>1</v>
      </c>
      <c r="M113" s="728">
        <v>455.56</v>
      </c>
      <c r="N113" s="725">
        <v>1</v>
      </c>
      <c r="O113" s="725">
        <v>455.56</v>
      </c>
      <c r="P113" s="728"/>
      <c r="Q113" s="728"/>
      <c r="R113" s="741"/>
      <c r="S113" s="729"/>
    </row>
    <row r="114" spans="1:19" ht="14.4" customHeight="1" x14ac:dyDescent="0.3">
      <c r="A114" s="724"/>
      <c r="B114" s="725" t="s">
        <v>2162</v>
      </c>
      <c r="C114" s="725" t="s">
        <v>550</v>
      </c>
      <c r="D114" s="725" t="s">
        <v>1259</v>
      </c>
      <c r="E114" s="725" t="s">
        <v>2159</v>
      </c>
      <c r="F114" s="725" t="s">
        <v>2220</v>
      </c>
      <c r="G114" s="725" t="s">
        <v>2221</v>
      </c>
      <c r="H114" s="728"/>
      <c r="I114" s="728"/>
      <c r="J114" s="725"/>
      <c r="K114" s="725"/>
      <c r="L114" s="728">
        <v>1</v>
      </c>
      <c r="M114" s="728">
        <v>77.78</v>
      </c>
      <c r="N114" s="725">
        <v>1</v>
      </c>
      <c r="O114" s="725">
        <v>77.78</v>
      </c>
      <c r="P114" s="728">
        <v>1</v>
      </c>
      <c r="Q114" s="728">
        <v>77.78</v>
      </c>
      <c r="R114" s="741">
        <v>1</v>
      </c>
      <c r="S114" s="729">
        <v>77.78</v>
      </c>
    </row>
    <row r="115" spans="1:19" ht="14.4" customHeight="1" x14ac:dyDescent="0.3">
      <c r="A115" s="724"/>
      <c r="B115" s="725" t="s">
        <v>2162</v>
      </c>
      <c r="C115" s="725" t="s">
        <v>550</v>
      </c>
      <c r="D115" s="725" t="s">
        <v>1259</v>
      </c>
      <c r="E115" s="725" t="s">
        <v>2159</v>
      </c>
      <c r="F115" s="725" t="s">
        <v>2224</v>
      </c>
      <c r="G115" s="725" t="s">
        <v>2225</v>
      </c>
      <c r="H115" s="728"/>
      <c r="I115" s="728"/>
      <c r="J115" s="725"/>
      <c r="K115" s="725"/>
      <c r="L115" s="728"/>
      <c r="M115" s="728"/>
      <c r="N115" s="725"/>
      <c r="O115" s="725"/>
      <c r="P115" s="728">
        <v>1</v>
      </c>
      <c r="Q115" s="728">
        <v>94.44</v>
      </c>
      <c r="R115" s="741"/>
      <c r="S115" s="729">
        <v>94.44</v>
      </c>
    </row>
    <row r="116" spans="1:19" ht="14.4" customHeight="1" x14ac:dyDescent="0.3">
      <c r="A116" s="724"/>
      <c r="B116" s="725" t="s">
        <v>2162</v>
      </c>
      <c r="C116" s="725" t="s">
        <v>550</v>
      </c>
      <c r="D116" s="725" t="s">
        <v>1265</v>
      </c>
      <c r="E116" s="725" t="s">
        <v>2159</v>
      </c>
      <c r="F116" s="725" t="s">
        <v>2214</v>
      </c>
      <c r="G116" s="725" t="s">
        <v>2215</v>
      </c>
      <c r="H116" s="728">
        <v>1</v>
      </c>
      <c r="I116" s="728">
        <v>455.56</v>
      </c>
      <c r="J116" s="725"/>
      <c r="K116" s="725">
        <v>455.56</v>
      </c>
      <c r="L116" s="728"/>
      <c r="M116" s="728"/>
      <c r="N116" s="725"/>
      <c r="O116" s="725"/>
      <c r="P116" s="728"/>
      <c r="Q116" s="728"/>
      <c r="R116" s="741"/>
      <c r="S116" s="729"/>
    </row>
    <row r="117" spans="1:19" ht="14.4" customHeight="1" x14ac:dyDescent="0.3">
      <c r="A117" s="724"/>
      <c r="B117" s="725" t="s">
        <v>2162</v>
      </c>
      <c r="C117" s="725" t="s">
        <v>550</v>
      </c>
      <c r="D117" s="725" t="s">
        <v>1258</v>
      </c>
      <c r="E117" s="725" t="s">
        <v>2159</v>
      </c>
      <c r="F117" s="725" t="s">
        <v>2200</v>
      </c>
      <c r="G117" s="725" t="s">
        <v>2201</v>
      </c>
      <c r="H117" s="728"/>
      <c r="I117" s="728"/>
      <c r="J117" s="725"/>
      <c r="K117" s="725"/>
      <c r="L117" s="728"/>
      <c r="M117" s="728"/>
      <c r="N117" s="725"/>
      <c r="O117" s="725"/>
      <c r="P117" s="728">
        <v>1</v>
      </c>
      <c r="Q117" s="728">
        <v>50</v>
      </c>
      <c r="R117" s="741"/>
      <c r="S117" s="729">
        <v>50</v>
      </c>
    </row>
    <row r="118" spans="1:19" ht="14.4" customHeight="1" x14ac:dyDescent="0.3">
      <c r="A118" s="724"/>
      <c r="B118" s="725" t="s">
        <v>2162</v>
      </c>
      <c r="C118" s="725" t="s">
        <v>550</v>
      </c>
      <c r="D118" s="725" t="s">
        <v>1258</v>
      </c>
      <c r="E118" s="725" t="s">
        <v>2159</v>
      </c>
      <c r="F118" s="725" t="s">
        <v>2214</v>
      </c>
      <c r="G118" s="725" t="s">
        <v>2215</v>
      </c>
      <c r="H118" s="728"/>
      <c r="I118" s="728"/>
      <c r="J118" s="725"/>
      <c r="K118" s="725"/>
      <c r="L118" s="728"/>
      <c r="M118" s="728"/>
      <c r="N118" s="725"/>
      <c r="O118" s="725"/>
      <c r="P118" s="728">
        <v>1</v>
      </c>
      <c r="Q118" s="728">
        <v>455.56</v>
      </c>
      <c r="R118" s="741"/>
      <c r="S118" s="729">
        <v>455.56</v>
      </c>
    </row>
    <row r="119" spans="1:19" ht="14.4" customHeight="1" x14ac:dyDescent="0.3">
      <c r="A119" s="724"/>
      <c r="B119" s="725" t="s">
        <v>2162</v>
      </c>
      <c r="C119" s="725" t="s">
        <v>550</v>
      </c>
      <c r="D119" s="725" t="s">
        <v>1258</v>
      </c>
      <c r="E119" s="725" t="s">
        <v>2159</v>
      </c>
      <c r="F119" s="725" t="s">
        <v>2224</v>
      </c>
      <c r="G119" s="725" t="s">
        <v>2225</v>
      </c>
      <c r="H119" s="728"/>
      <c r="I119" s="728"/>
      <c r="J119" s="725"/>
      <c r="K119" s="725"/>
      <c r="L119" s="728"/>
      <c r="M119" s="728"/>
      <c r="N119" s="725"/>
      <c r="O119" s="725"/>
      <c r="P119" s="728">
        <v>1</v>
      </c>
      <c r="Q119" s="728">
        <v>94.44</v>
      </c>
      <c r="R119" s="741"/>
      <c r="S119" s="729">
        <v>94.44</v>
      </c>
    </row>
    <row r="120" spans="1:19" ht="14.4" customHeight="1" x14ac:dyDescent="0.3">
      <c r="A120" s="724"/>
      <c r="B120" s="725" t="s">
        <v>2162</v>
      </c>
      <c r="C120" s="725" t="s">
        <v>2146</v>
      </c>
      <c r="D120" s="725" t="s">
        <v>2143</v>
      </c>
      <c r="E120" s="725" t="s">
        <v>2159</v>
      </c>
      <c r="F120" s="725" t="s">
        <v>2242</v>
      </c>
      <c r="G120" s="725" t="s">
        <v>2243</v>
      </c>
      <c r="H120" s="728">
        <v>1</v>
      </c>
      <c r="I120" s="728">
        <v>105.56</v>
      </c>
      <c r="J120" s="725">
        <v>1</v>
      </c>
      <c r="K120" s="725">
        <v>105.56</v>
      </c>
      <c r="L120" s="728">
        <v>1</v>
      </c>
      <c r="M120" s="728">
        <v>105.56</v>
      </c>
      <c r="N120" s="725">
        <v>1</v>
      </c>
      <c r="O120" s="725">
        <v>105.56</v>
      </c>
      <c r="P120" s="728"/>
      <c r="Q120" s="728"/>
      <c r="R120" s="741"/>
      <c r="S120" s="729"/>
    </row>
    <row r="121" spans="1:19" ht="14.4" customHeight="1" x14ac:dyDescent="0.3">
      <c r="A121" s="724"/>
      <c r="B121" s="725" t="s">
        <v>2162</v>
      </c>
      <c r="C121" s="725" t="s">
        <v>2146</v>
      </c>
      <c r="D121" s="725" t="s">
        <v>2143</v>
      </c>
      <c r="E121" s="725" t="s">
        <v>2159</v>
      </c>
      <c r="F121" s="725" t="s">
        <v>2183</v>
      </c>
      <c r="G121" s="725" t="s">
        <v>2184</v>
      </c>
      <c r="H121" s="728">
        <v>4</v>
      </c>
      <c r="I121" s="728">
        <v>311.12</v>
      </c>
      <c r="J121" s="725"/>
      <c r="K121" s="725">
        <v>77.78</v>
      </c>
      <c r="L121" s="728"/>
      <c r="M121" s="728"/>
      <c r="N121" s="725"/>
      <c r="O121" s="725"/>
      <c r="P121" s="728">
        <v>1</v>
      </c>
      <c r="Q121" s="728">
        <v>77.78</v>
      </c>
      <c r="R121" s="741"/>
      <c r="S121" s="729">
        <v>77.78</v>
      </c>
    </row>
    <row r="122" spans="1:19" ht="14.4" customHeight="1" x14ac:dyDescent="0.3">
      <c r="A122" s="724"/>
      <c r="B122" s="725" t="s">
        <v>2162</v>
      </c>
      <c r="C122" s="725" t="s">
        <v>2146</v>
      </c>
      <c r="D122" s="725" t="s">
        <v>2143</v>
      </c>
      <c r="E122" s="725" t="s">
        <v>2159</v>
      </c>
      <c r="F122" s="725" t="s">
        <v>2185</v>
      </c>
      <c r="G122" s="725" t="s">
        <v>2186</v>
      </c>
      <c r="H122" s="728">
        <v>1</v>
      </c>
      <c r="I122" s="728">
        <v>250</v>
      </c>
      <c r="J122" s="725">
        <v>0.5</v>
      </c>
      <c r="K122" s="725">
        <v>250</v>
      </c>
      <c r="L122" s="728">
        <v>2</v>
      </c>
      <c r="M122" s="728">
        <v>500</v>
      </c>
      <c r="N122" s="725">
        <v>1</v>
      </c>
      <c r="O122" s="725">
        <v>250</v>
      </c>
      <c r="P122" s="728">
        <v>6</v>
      </c>
      <c r="Q122" s="728">
        <v>1500</v>
      </c>
      <c r="R122" s="741">
        <v>3</v>
      </c>
      <c r="S122" s="729">
        <v>250</v>
      </c>
    </row>
    <row r="123" spans="1:19" ht="14.4" customHeight="1" x14ac:dyDescent="0.3">
      <c r="A123" s="724"/>
      <c r="B123" s="725" t="s">
        <v>2162</v>
      </c>
      <c r="C123" s="725" t="s">
        <v>2146</v>
      </c>
      <c r="D123" s="725" t="s">
        <v>2143</v>
      </c>
      <c r="E123" s="725" t="s">
        <v>2159</v>
      </c>
      <c r="F123" s="725" t="s">
        <v>2187</v>
      </c>
      <c r="G123" s="725" t="s">
        <v>2188</v>
      </c>
      <c r="H123" s="728">
        <v>263</v>
      </c>
      <c r="I123" s="728">
        <v>29222.22</v>
      </c>
      <c r="J123" s="725">
        <v>0.90424629277901858</v>
      </c>
      <c r="K123" s="725">
        <v>111.11110266159696</v>
      </c>
      <c r="L123" s="728">
        <v>277</v>
      </c>
      <c r="M123" s="728">
        <v>32316.660000000003</v>
      </c>
      <c r="N123" s="725">
        <v>1</v>
      </c>
      <c r="O123" s="725">
        <v>116.66664259927799</v>
      </c>
      <c r="P123" s="728">
        <v>281</v>
      </c>
      <c r="Q123" s="728">
        <v>32783.33</v>
      </c>
      <c r="R123" s="741">
        <v>1.0144405393379141</v>
      </c>
      <c r="S123" s="729">
        <v>116.66665480427046</v>
      </c>
    </row>
    <row r="124" spans="1:19" ht="14.4" customHeight="1" x14ac:dyDescent="0.3">
      <c r="A124" s="724"/>
      <c r="B124" s="725" t="s">
        <v>2162</v>
      </c>
      <c r="C124" s="725" t="s">
        <v>2146</v>
      </c>
      <c r="D124" s="725" t="s">
        <v>2143</v>
      </c>
      <c r="E124" s="725" t="s">
        <v>2159</v>
      </c>
      <c r="F124" s="725" t="s">
        <v>2189</v>
      </c>
      <c r="G124" s="725" t="s">
        <v>2190</v>
      </c>
      <c r="H124" s="728">
        <v>9</v>
      </c>
      <c r="I124" s="728">
        <v>2420</v>
      </c>
      <c r="J124" s="725">
        <v>2.0166666666666666</v>
      </c>
      <c r="K124" s="725">
        <v>268.88888888888891</v>
      </c>
      <c r="L124" s="728">
        <v>4</v>
      </c>
      <c r="M124" s="728">
        <v>1200</v>
      </c>
      <c r="N124" s="725">
        <v>1</v>
      </c>
      <c r="O124" s="725">
        <v>300</v>
      </c>
      <c r="P124" s="728">
        <v>10</v>
      </c>
      <c r="Q124" s="728">
        <v>3000</v>
      </c>
      <c r="R124" s="741">
        <v>2.5</v>
      </c>
      <c r="S124" s="729">
        <v>300</v>
      </c>
    </row>
    <row r="125" spans="1:19" ht="14.4" customHeight="1" x14ac:dyDescent="0.3">
      <c r="A125" s="724"/>
      <c r="B125" s="725" t="s">
        <v>2162</v>
      </c>
      <c r="C125" s="725" t="s">
        <v>2146</v>
      </c>
      <c r="D125" s="725" t="s">
        <v>2143</v>
      </c>
      <c r="E125" s="725" t="s">
        <v>2159</v>
      </c>
      <c r="F125" s="725" t="s">
        <v>2191</v>
      </c>
      <c r="G125" s="725" t="s">
        <v>2192</v>
      </c>
      <c r="H125" s="728">
        <v>30</v>
      </c>
      <c r="I125" s="728">
        <v>5600</v>
      </c>
      <c r="J125" s="725">
        <v>0.78018551697042815</v>
      </c>
      <c r="K125" s="725">
        <v>186.66666666666666</v>
      </c>
      <c r="L125" s="728">
        <v>34</v>
      </c>
      <c r="M125" s="728">
        <v>7177.7800000000007</v>
      </c>
      <c r="N125" s="725">
        <v>1</v>
      </c>
      <c r="O125" s="725">
        <v>211.11117647058825</v>
      </c>
      <c r="P125" s="728">
        <v>39</v>
      </c>
      <c r="Q125" s="728">
        <v>8233.34</v>
      </c>
      <c r="R125" s="741">
        <v>1.147059397195233</v>
      </c>
      <c r="S125" s="729">
        <v>211.11128205128205</v>
      </c>
    </row>
    <row r="126" spans="1:19" ht="14.4" customHeight="1" x14ac:dyDescent="0.3">
      <c r="A126" s="724"/>
      <c r="B126" s="725" t="s">
        <v>2162</v>
      </c>
      <c r="C126" s="725" t="s">
        <v>2146</v>
      </c>
      <c r="D126" s="725" t="s">
        <v>2143</v>
      </c>
      <c r="E126" s="725" t="s">
        <v>2159</v>
      </c>
      <c r="F126" s="725" t="s">
        <v>2193</v>
      </c>
      <c r="G126" s="725" t="s">
        <v>2194</v>
      </c>
      <c r="H126" s="728">
        <v>60</v>
      </c>
      <c r="I126" s="728">
        <v>35000</v>
      </c>
      <c r="J126" s="725">
        <v>0.86956521739130432</v>
      </c>
      <c r="K126" s="725">
        <v>583.33333333333337</v>
      </c>
      <c r="L126" s="728">
        <v>69</v>
      </c>
      <c r="M126" s="728">
        <v>40250</v>
      </c>
      <c r="N126" s="725">
        <v>1</v>
      </c>
      <c r="O126" s="725">
        <v>583.33333333333337</v>
      </c>
      <c r="P126" s="728">
        <v>91</v>
      </c>
      <c r="Q126" s="728">
        <v>53083.340000000004</v>
      </c>
      <c r="R126" s="741">
        <v>1.3188407453416151</v>
      </c>
      <c r="S126" s="729">
        <v>583.33340659340661</v>
      </c>
    </row>
    <row r="127" spans="1:19" ht="14.4" customHeight="1" x14ac:dyDescent="0.3">
      <c r="A127" s="724"/>
      <c r="B127" s="725" t="s">
        <v>2162</v>
      </c>
      <c r="C127" s="725" t="s">
        <v>2146</v>
      </c>
      <c r="D127" s="725" t="s">
        <v>2143</v>
      </c>
      <c r="E127" s="725" t="s">
        <v>2159</v>
      </c>
      <c r="F127" s="725" t="s">
        <v>2195</v>
      </c>
      <c r="G127" s="725" t="s">
        <v>2196</v>
      </c>
      <c r="H127" s="728">
        <v>31</v>
      </c>
      <c r="I127" s="728">
        <v>14466.67</v>
      </c>
      <c r="J127" s="725">
        <v>0.86111079695785886</v>
      </c>
      <c r="K127" s="725">
        <v>466.66677419354841</v>
      </c>
      <c r="L127" s="728">
        <v>36</v>
      </c>
      <c r="M127" s="728">
        <v>16800.010000000002</v>
      </c>
      <c r="N127" s="725">
        <v>1</v>
      </c>
      <c r="O127" s="725">
        <v>466.66694444444448</v>
      </c>
      <c r="P127" s="728">
        <v>39</v>
      </c>
      <c r="Q127" s="728">
        <v>18200</v>
      </c>
      <c r="R127" s="741">
        <v>1.0833326884924472</v>
      </c>
      <c r="S127" s="729">
        <v>466.66666666666669</v>
      </c>
    </row>
    <row r="128" spans="1:19" ht="14.4" customHeight="1" x14ac:dyDescent="0.3">
      <c r="A128" s="724"/>
      <c r="B128" s="725" t="s">
        <v>2162</v>
      </c>
      <c r="C128" s="725" t="s">
        <v>2146</v>
      </c>
      <c r="D128" s="725" t="s">
        <v>2143</v>
      </c>
      <c r="E128" s="725" t="s">
        <v>2159</v>
      </c>
      <c r="F128" s="725" t="s">
        <v>2197</v>
      </c>
      <c r="G128" s="725" t="s">
        <v>2196</v>
      </c>
      <c r="H128" s="728">
        <v>7</v>
      </c>
      <c r="I128" s="728">
        <v>7000</v>
      </c>
      <c r="J128" s="725">
        <v>0.5</v>
      </c>
      <c r="K128" s="725">
        <v>1000</v>
      </c>
      <c r="L128" s="728">
        <v>14</v>
      </c>
      <c r="M128" s="728">
        <v>14000</v>
      </c>
      <c r="N128" s="725">
        <v>1</v>
      </c>
      <c r="O128" s="725">
        <v>1000</v>
      </c>
      <c r="P128" s="728">
        <v>4</v>
      </c>
      <c r="Q128" s="728">
        <v>4000</v>
      </c>
      <c r="R128" s="741">
        <v>0.2857142857142857</v>
      </c>
      <c r="S128" s="729">
        <v>1000</v>
      </c>
    </row>
    <row r="129" spans="1:19" ht="14.4" customHeight="1" x14ac:dyDescent="0.3">
      <c r="A129" s="724"/>
      <c r="B129" s="725" t="s">
        <v>2162</v>
      </c>
      <c r="C129" s="725" t="s">
        <v>2146</v>
      </c>
      <c r="D129" s="725" t="s">
        <v>2143</v>
      </c>
      <c r="E129" s="725" t="s">
        <v>2159</v>
      </c>
      <c r="F129" s="725" t="s">
        <v>2200</v>
      </c>
      <c r="G129" s="725" t="s">
        <v>2201</v>
      </c>
      <c r="H129" s="728">
        <v>3</v>
      </c>
      <c r="I129" s="728">
        <v>150</v>
      </c>
      <c r="J129" s="725">
        <v>3</v>
      </c>
      <c r="K129" s="725">
        <v>50</v>
      </c>
      <c r="L129" s="728">
        <v>1</v>
      </c>
      <c r="M129" s="728">
        <v>50</v>
      </c>
      <c r="N129" s="725">
        <v>1</v>
      </c>
      <c r="O129" s="725">
        <v>50</v>
      </c>
      <c r="P129" s="728"/>
      <c r="Q129" s="728"/>
      <c r="R129" s="741"/>
      <c r="S129" s="729"/>
    </row>
    <row r="130" spans="1:19" ht="14.4" customHeight="1" x14ac:dyDescent="0.3">
      <c r="A130" s="724"/>
      <c r="B130" s="725" t="s">
        <v>2162</v>
      </c>
      <c r="C130" s="725" t="s">
        <v>2146</v>
      </c>
      <c r="D130" s="725" t="s">
        <v>2143</v>
      </c>
      <c r="E130" s="725" t="s">
        <v>2159</v>
      </c>
      <c r="F130" s="725" t="s">
        <v>2202</v>
      </c>
      <c r="G130" s="725" t="s">
        <v>2203</v>
      </c>
      <c r="H130" s="728"/>
      <c r="I130" s="728"/>
      <c r="J130" s="725"/>
      <c r="K130" s="725"/>
      <c r="L130" s="728">
        <v>1</v>
      </c>
      <c r="M130" s="728">
        <v>5.5600000000000005</v>
      </c>
      <c r="N130" s="725">
        <v>1</v>
      </c>
      <c r="O130" s="725">
        <v>5.5600000000000005</v>
      </c>
      <c r="P130" s="728">
        <v>1</v>
      </c>
      <c r="Q130" s="728">
        <v>5.5600000000000005</v>
      </c>
      <c r="R130" s="741">
        <v>1</v>
      </c>
      <c r="S130" s="729">
        <v>5.5600000000000005</v>
      </c>
    </row>
    <row r="131" spans="1:19" ht="14.4" customHeight="1" x14ac:dyDescent="0.3">
      <c r="A131" s="724"/>
      <c r="B131" s="725" t="s">
        <v>2162</v>
      </c>
      <c r="C131" s="725" t="s">
        <v>2146</v>
      </c>
      <c r="D131" s="725" t="s">
        <v>2143</v>
      </c>
      <c r="E131" s="725" t="s">
        <v>2159</v>
      </c>
      <c r="F131" s="725" t="s">
        <v>2210</v>
      </c>
      <c r="G131" s="725" t="s">
        <v>2211</v>
      </c>
      <c r="H131" s="728">
        <v>5</v>
      </c>
      <c r="I131" s="728">
        <v>1527.78</v>
      </c>
      <c r="J131" s="725">
        <v>1.2499938636754129</v>
      </c>
      <c r="K131" s="725">
        <v>305.55599999999998</v>
      </c>
      <c r="L131" s="728">
        <v>4</v>
      </c>
      <c r="M131" s="728">
        <v>1222.23</v>
      </c>
      <c r="N131" s="725">
        <v>1</v>
      </c>
      <c r="O131" s="725">
        <v>305.5575</v>
      </c>
      <c r="P131" s="728">
        <v>4</v>
      </c>
      <c r="Q131" s="728">
        <v>1222.24</v>
      </c>
      <c r="R131" s="741">
        <v>1.0000081817661159</v>
      </c>
      <c r="S131" s="729">
        <v>305.56</v>
      </c>
    </row>
    <row r="132" spans="1:19" ht="14.4" customHeight="1" x14ac:dyDescent="0.3">
      <c r="A132" s="724"/>
      <c r="B132" s="725" t="s">
        <v>2162</v>
      </c>
      <c r="C132" s="725" t="s">
        <v>2146</v>
      </c>
      <c r="D132" s="725" t="s">
        <v>2143</v>
      </c>
      <c r="E132" s="725" t="s">
        <v>2159</v>
      </c>
      <c r="F132" s="725" t="s">
        <v>2214</v>
      </c>
      <c r="G132" s="725" t="s">
        <v>2215</v>
      </c>
      <c r="H132" s="728">
        <v>60</v>
      </c>
      <c r="I132" s="728">
        <v>27333.340000000004</v>
      </c>
      <c r="J132" s="725">
        <v>0.96774232379894964</v>
      </c>
      <c r="K132" s="725">
        <v>455.55566666666675</v>
      </c>
      <c r="L132" s="728">
        <v>62</v>
      </c>
      <c r="M132" s="728">
        <v>28244.44</v>
      </c>
      <c r="N132" s="725">
        <v>1</v>
      </c>
      <c r="O132" s="725">
        <v>455.55548387096775</v>
      </c>
      <c r="P132" s="728">
        <v>59</v>
      </c>
      <c r="Q132" s="728">
        <v>26877.78</v>
      </c>
      <c r="R132" s="741">
        <v>0.9516131316464409</v>
      </c>
      <c r="S132" s="729">
        <v>455.55559322033895</v>
      </c>
    </row>
    <row r="133" spans="1:19" ht="14.4" customHeight="1" x14ac:dyDescent="0.3">
      <c r="A133" s="724"/>
      <c r="B133" s="725" t="s">
        <v>2162</v>
      </c>
      <c r="C133" s="725" t="s">
        <v>2146</v>
      </c>
      <c r="D133" s="725" t="s">
        <v>2143</v>
      </c>
      <c r="E133" s="725" t="s">
        <v>2159</v>
      </c>
      <c r="F133" s="725" t="s">
        <v>2218</v>
      </c>
      <c r="G133" s="725" t="s">
        <v>2219</v>
      </c>
      <c r="H133" s="728"/>
      <c r="I133" s="728"/>
      <c r="J133" s="725"/>
      <c r="K133" s="725"/>
      <c r="L133" s="728"/>
      <c r="M133" s="728"/>
      <c r="N133" s="725"/>
      <c r="O133" s="725"/>
      <c r="P133" s="728">
        <v>1</v>
      </c>
      <c r="Q133" s="728">
        <v>58.89</v>
      </c>
      <c r="R133" s="741"/>
      <c r="S133" s="729">
        <v>58.89</v>
      </c>
    </row>
    <row r="134" spans="1:19" ht="14.4" customHeight="1" x14ac:dyDescent="0.3">
      <c r="A134" s="724"/>
      <c r="B134" s="725" t="s">
        <v>2162</v>
      </c>
      <c r="C134" s="725" t="s">
        <v>2146</v>
      </c>
      <c r="D134" s="725" t="s">
        <v>2143</v>
      </c>
      <c r="E134" s="725" t="s">
        <v>2159</v>
      </c>
      <c r="F134" s="725" t="s">
        <v>2220</v>
      </c>
      <c r="G134" s="725" t="s">
        <v>2221</v>
      </c>
      <c r="H134" s="728">
        <v>16</v>
      </c>
      <c r="I134" s="728">
        <v>1244.45</v>
      </c>
      <c r="J134" s="725">
        <v>1.0666683809474831</v>
      </c>
      <c r="K134" s="725">
        <v>77.778125000000003</v>
      </c>
      <c r="L134" s="728">
        <v>15</v>
      </c>
      <c r="M134" s="728">
        <v>1166.67</v>
      </c>
      <c r="N134" s="725">
        <v>1</v>
      </c>
      <c r="O134" s="725">
        <v>77.778000000000006</v>
      </c>
      <c r="P134" s="728">
        <v>15</v>
      </c>
      <c r="Q134" s="728">
        <v>1166.6600000000001</v>
      </c>
      <c r="R134" s="741">
        <v>0.99999142859591827</v>
      </c>
      <c r="S134" s="729">
        <v>77.777333333333345</v>
      </c>
    </row>
    <row r="135" spans="1:19" ht="14.4" customHeight="1" x14ac:dyDescent="0.3">
      <c r="A135" s="724"/>
      <c r="B135" s="725" t="s">
        <v>2162</v>
      </c>
      <c r="C135" s="725" t="s">
        <v>2146</v>
      </c>
      <c r="D135" s="725" t="s">
        <v>2143</v>
      </c>
      <c r="E135" s="725" t="s">
        <v>2159</v>
      </c>
      <c r="F135" s="725" t="s">
        <v>2244</v>
      </c>
      <c r="G135" s="725" t="s">
        <v>2245</v>
      </c>
      <c r="H135" s="728">
        <v>1</v>
      </c>
      <c r="I135" s="728">
        <v>700</v>
      </c>
      <c r="J135" s="725"/>
      <c r="K135" s="725">
        <v>700</v>
      </c>
      <c r="L135" s="728"/>
      <c r="M135" s="728"/>
      <c r="N135" s="725"/>
      <c r="O135" s="725"/>
      <c r="P135" s="728">
        <v>3</v>
      </c>
      <c r="Q135" s="728">
        <v>2100</v>
      </c>
      <c r="R135" s="741"/>
      <c r="S135" s="729">
        <v>700</v>
      </c>
    </row>
    <row r="136" spans="1:19" ht="14.4" customHeight="1" x14ac:dyDescent="0.3">
      <c r="A136" s="724"/>
      <c r="B136" s="725" t="s">
        <v>2162</v>
      </c>
      <c r="C136" s="725" t="s">
        <v>2146</v>
      </c>
      <c r="D136" s="725" t="s">
        <v>2143</v>
      </c>
      <c r="E136" s="725" t="s">
        <v>2159</v>
      </c>
      <c r="F136" s="725" t="s">
        <v>2246</v>
      </c>
      <c r="G136" s="725" t="s">
        <v>2247</v>
      </c>
      <c r="H136" s="728"/>
      <c r="I136" s="728"/>
      <c r="J136" s="725"/>
      <c r="K136" s="725"/>
      <c r="L136" s="728">
        <v>1</v>
      </c>
      <c r="M136" s="728">
        <v>1111.1099999999999</v>
      </c>
      <c r="N136" s="725">
        <v>1</v>
      </c>
      <c r="O136" s="725">
        <v>1111.1099999999999</v>
      </c>
      <c r="P136" s="728"/>
      <c r="Q136" s="728"/>
      <c r="R136" s="741"/>
      <c r="S136" s="729"/>
    </row>
    <row r="137" spans="1:19" ht="14.4" customHeight="1" x14ac:dyDescent="0.3">
      <c r="A137" s="724"/>
      <c r="B137" s="725" t="s">
        <v>2162</v>
      </c>
      <c r="C137" s="725" t="s">
        <v>2146</v>
      </c>
      <c r="D137" s="725" t="s">
        <v>2143</v>
      </c>
      <c r="E137" s="725" t="s">
        <v>2159</v>
      </c>
      <c r="F137" s="725" t="s">
        <v>2224</v>
      </c>
      <c r="G137" s="725" t="s">
        <v>2225</v>
      </c>
      <c r="H137" s="728">
        <v>92</v>
      </c>
      <c r="I137" s="728">
        <v>8177.7699999999995</v>
      </c>
      <c r="J137" s="725">
        <v>0.72763081796261186</v>
      </c>
      <c r="K137" s="725">
        <v>88.888804347826081</v>
      </c>
      <c r="L137" s="728">
        <v>119</v>
      </c>
      <c r="M137" s="728">
        <v>11238.900000000001</v>
      </c>
      <c r="N137" s="725">
        <v>1</v>
      </c>
      <c r="O137" s="725">
        <v>94.444537815126068</v>
      </c>
      <c r="P137" s="728">
        <v>131</v>
      </c>
      <c r="Q137" s="728">
        <v>12372.230000000001</v>
      </c>
      <c r="R137" s="741">
        <v>1.1008399398517648</v>
      </c>
      <c r="S137" s="729">
        <v>94.444503816793897</v>
      </c>
    </row>
    <row r="138" spans="1:19" ht="14.4" customHeight="1" x14ac:dyDescent="0.3">
      <c r="A138" s="724"/>
      <c r="B138" s="725" t="s">
        <v>2162</v>
      </c>
      <c r="C138" s="725" t="s">
        <v>2146</v>
      </c>
      <c r="D138" s="725" t="s">
        <v>2143</v>
      </c>
      <c r="E138" s="725" t="s">
        <v>2159</v>
      </c>
      <c r="F138" s="725" t="s">
        <v>2228</v>
      </c>
      <c r="G138" s="725" t="s">
        <v>2229</v>
      </c>
      <c r="H138" s="728">
        <v>34</v>
      </c>
      <c r="I138" s="728">
        <v>3286.67</v>
      </c>
      <c r="J138" s="725">
        <v>2.833336206896552</v>
      </c>
      <c r="K138" s="725">
        <v>96.666764705882358</v>
      </c>
      <c r="L138" s="728">
        <v>12</v>
      </c>
      <c r="M138" s="728">
        <v>1160</v>
      </c>
      <c r="N138" s="725">
        <v>1</v>
      </c>
      <c r="O138" s="725">
        <v>96.666666666666671</v>
      </c>
      <c r="P138" s="728">
        <v>30</v>
      </c>
      <c r="Q138" s="728">
        <v>2900</v>
      </c>
      <c r="R138" s="741">
        <v>2.5</v>
      </c>
      <c r="S138" s="729">
        <v>96.666666666666671</v>
      </c>
    </row>
    <row r="139" spans="1:19" ht="14.4" customHeight="1" x14ac:dyDescent="0.3">
      <c r="A139" s="724"/>
      <c r="B139" s="725" t="s">
        <v>2162</v>
      </c>
      <c r="C139" s="725" t="s">
        <v>2146</v>
      </c>
      <c r="D139" s="725" t="s">
        <v>2143</v>
      </c>
      <c r="E139" s="725" t="s">
        <v>2159</v>
      </c>
      <c r="F139" s="725" t="s">
        <v>2232</v>
      </c>
      <c r="G139" s="725" t="s">
        <v>2233</v>
      </c>
      <c r="H139" s="728">
        <v>320</v>
      </c>
      <c r="I139" s="728">
        <v>410666.67</v>
      </c>
      <c r="J139" s="725">
        <v>1.0223642085828104</v>
      </c>
      <c r="K139" s="725">
        <v>1283.33334375</v>
      </c>
      <c r="L139" s="728">
        <v>313</v>
      </c>
      <c r="M139" s="728">
        <v>401683.34</v>
      </c>
      <c r="N139" s="725">
        <v>1</v>
      </c>
      <c r="O139" s="725">
        <v>1283.333354632588</v>
      </c>
      <c r="P139" s="728">
        <v>360</v>
      </c>
      <c r="Q139" s="728">
        <v>461999.99999999994</v>
      </c>
      <c r="R139" s="741">
        <v>1.1501597253199496</v>
      </c>
      <c r="S139" s="729">
        <v>1283.3333333333333</v>
      </c>
    </row>
    <row r="140" spans="1:19" ht="14.4" customHeight="1" x14ac:dyDescent="0.3">
      <c r="A140" s="724"/>
      <c r="B140" s="725" t="s">
        <v>2162</v>
      </c>
      <c r="C140" s="725" t="s">
        <v>2146</v>
      </c>
      <c r="D140" s="725" t="s">
        <v>2143</v>
      </c>
      <c r="E140" s="725" t="s">
        <v>2159</v>
      </c>
      <c r="F140" s="725" t="s">
        <v>2248</v>
      </c>
      <c r="G140" s="725" t="s">
        <v>2249</v>
      </c>
      <c r="H140" s="728">
        <v>26</v>
      </c>
      <c r="I140" s="728">
        <v>12133.33</v>
      </c>
      <c r="J140" s="725">
        <v>2.1666660714285713</v>
      </c>
      <c r="K140" s="725">
        <v>466.66653846153844</v>
      </c>
      <c r="L140" s="728">
        <v>12</v>
      </c>
      <c r="M140" s="728">
        <v>5600</v>
      </c>
      <c r="N140" s="725">
        <v>1</v>
      </c>
      <c r="O140" s="725">
        <v>466.66666666666669</v>
      </c>
      <c r="P140" s="728">
        <v>13</v>
      </c>
      <c r="Q140" s="728">
        <v>6066.67</v>
      </c>
      <c r="R140" s="741">
        <v>1.0833339285714285</v>
      </c>
      <c r="S140" s="729">
        <v>466.66692307692307</v>
      </c>
    </row>
    <row r="141" spans="1:19" ht="14.4" customHeight="1" x14ac:dyDescent="0.3">
      <c r="A141" s="724"/>
      <c r="B141" s="725" t="s">
        <v>2162</v>
      </c>
      <c r="C141" s="725" t="s">
        <v>2146</v>
      </c>
      <c r="D141" s="725" t="s">
        <v>1250</v>
      </c>
      <c r="E141" s="725" t="s">
        <v>2159</v>
      </c>
      <c r="F141" s="725" t="s">
        <v>2187</v>
      </c>
      <c r="G141" s="725" t="s">
        <v>2188</v>
      </c>
      <c r="H141" s="728"/>
      <c r="I141" s="728"/>
      <c r="J141" s="725"/>
      <c r="K141" s="725"/>
      <c r="L141" s="728">
        <v>1</v>
      </c>
      <c r="M141" s="728">
        <v>116.67</v>
      </c>
      <c r="N141" s="725">
        <v>1</v>
      </c>
      <c r="O141" s="725">
        <v>116.67</v>
      </c>
      <c r="P141" s="728"/>
      <c r="Q141" s="728"/>
      <c r="R141" s="741"/>
      <c r="S141" s="729"/>
    </row>
    <row r="142" spans="1:19" ht="14.4" customHeight="1" x14ac:dyDescent="0.3">
      <c r="A142" s="724"/>
      <c r="B142" s="725" t="s">
        <v>2162</v>
      </c>
      <c r="C142" s="725" t="s">
        <v>2146</v>
      </c>
      <c r="D142" s="725" t="s">
        <v>1250</v>
      </c>
      <c r="E142" s="725" t="s">
        <v>2159</v>
      </c>
      <c r="F142" s="725" t="s">
        <v>2232</v>
      </c>
      <c r="G142" s="725" t="s">
        <v>2233</v>
      </c>
      <c r="H142" s="728"/>
      <c r="I142" s="728"/>
      <c r="J142" s="725"/>
      <c r="K142" s="725"/>
      <c r="L142" s="728">
        <v>1</v>
      </c>
      <c r="M142" s="728">
        <v>1283.33</v>
      </c>
      <c r="N142" s="725">
        <v>1</v>
      </c>
      <c r="O142" s="725">
        <v>1283.33</v>
      </c>
      <c r="P142" s="728"/>
      <c r="Q142" s="728"/>
      <c r="R142" s="741"/>
      <c r="S142" s="729"/>
    </row>
    <row r="143" spans="1:19" ht="14.4" customHeight="1" x14ac:dyDescent="0.3">
      <c r="A143" s="724"/>
      <c r="B143" s="725" t="s">
        <v>2162</v>
      </c>
      <c r="C143" s="725" t="s">
        <v>559</v>
      </c>
      <c r="D143" s="725" t="s">
        <v>2149</v>
      </c>
      <c r="E143" s="725" t="s">
        <v>2159</v>
      </c>
      <c r="F143" s="725" t="s">
        <v>2183</v>
      </c>
      <c r="G143" s="725" t="s">
        <v>2184</v>
      </c>
      <c r="H143" s="728"/>
      <c r="I143" s="728"/>
      <c r="J143" s="725"/>
      <c r="K143" s="725"/>
      <c r="L143" s="728"/>
      <c r="M143" s="728"/>
      <c r="N143" s="725"/>
      <c r="O143" s="725"/>
      <c r="P143" s="728">
        <v>1</v>
      </c>
      <c r="Q143" s="728">
        <v>77.78</v>
      </c>
      <c r="R143" s="741"/>
      <c r="S143" s="729">
        <v>77.78</v>
      </c>
    </row>
    <row r="144" spans="1:19" ht="14.4" customHeight="1" x14ac:dyDescent="0.3">
      <c r="A144" s="724"/>
      <c r="B144" s="725" t="s">
        <v>2162</v>
      </c>
      <c r="C144" s="725" t="s">
        <v>559</v>
      </c>
      <c r="D144" s="725" t="s">
        <v>2149</v>
      </c>
      <c r="E144" s="725" t="s">
        <v>2159</v>
      </c>
      <c r="F144" s="725" t="s">
        <v>2187</v>
      </c>
      <c r="G144" s="725" t="s">
        <v>2188</v>
      </c>
      <c r="H144" s="728"/>
      <c r="I144" s="728"/>
      <c r="J144" s="725"/>
      <c r="K144" s="725"/>
      <c r="L144" s="728"/>
      <c r="M144" s="728"/>
      <c r="N144" s="725"/>
      <c r="O144" s="725"/>
      <c r="P144" s="728">
        <v>3</v>
      </c>
      <c r="Q144" s="728">
        <v>350</v>
      </c>
      <c r="R144" s="741"/>
      <c r="S144" s="729">
        <v>116.66666666666667</v>
      </c>
    </row>
    <row r="145" spans="1:19" ht="14.4" customHeight="1" x14ac:dyDescent="0.3">
      <c r="A145" s="724"/>
      <c r="B145" s="725" t="s">
        <v>2162</v>
      </c>
      <c r="C145" s="725" t="s">
        <v>559</v>
      </c>
      <c r="D145" s="725" t="s">
        <v>2149</v>
      </c>
      <c r="E145" s="725" t="s">
        <v>2159</v>
      </c>
      <c r="F145" s="725" t="s">
        <v>2224</v>
      </c>
      <c r="G145" s="725" t="s">
        <v>2225</v>
      </c>
      <c r="H145" s="728"/>
      <c r="I145" s="728"/>
      <c r="J145" s="725"/>
      <c r="K145" s="725"/>
      <c r="L145" s="728"/>
      <c r="M145" s="728"/>
      <c r="N145" s="725"/>
      <c r="O145" s="725"/>
      <c r="P145" s="728">
        <v>1</v>
      </c>
      <c r="Q145" s="728">
        <v>94.44</v>
      </c>
      <c r="R145" s="741"/>
      <c r="S145" s="729">
        <v>94.44</v>
      </c>
    </row>
    <row r="146" spans="1:19" ht="14.4" customHeight="1" x14ac:dyDescent="0.3">
      <c r="A146" s="724"/>
      <c r="B146" s="725" t="s">
        <v>2162</v>
      </c>
      <c r="C146" s="725" t="s">
        <v>559</v>
      </c>
      <c r="D146" s="725" t="s">
        <v>2149</v>
      </c>
      <c r="E146" s="725" t="s">
        <v>2159</v>
      </c>
      <c r="F146" s="725" t="s">
        <v>2160</v>
      </c>
      <c r="G146" s="725" t="s">
        <v>2161</v>
      </c>
      <c r="H146" s="728"/>
      <c r="I146" s="728"/>
      <c r="J146" s="725"/>
      <c r="K146" s="725"/>
      <c r="L146" s="728"/>
      <c r="M146" s="728"/>
      <c r="N146" s="725"/>
      <c r="O146" s="725"/>
      <c r="P146" s="728">
        <v>6</v>
      </c>
      <c r="Q146" s="728">
        <v>2066.66</v>
      </c>
      <c r="R146" s="741"/>
      <c r="S146" s="729">
        <v>344.44333333333333</v>
      </c>
    </row>
    <row r="147" spans="1:19" ht="14.4" customHeight="1" x14ac:dyDescent="0.3">
      <c r="A147" s="724"/>
      <c r="B147" s="725" t="s">
        <v>2162</v>
      </c>
      <c r="C147" s="725" t="s">
        <v>559</v>
      </c>
      <c r="D147" s="725" t="s">
        <v>1234</v>
      </c>
      <c r="E147" s="725" t="s">
        <v>2159</v>
      </c>
      <c r="F147" s="725" t="s">
        <v>2183</v>
      </c>
      <c r="G147" s="725" t="s">
        <v>2184</v>
      </c>
      <c r="H147" s="728"/>
      <c r="I147" s="728"/>
      <c r="J147" s="725"/>
      <c r="K147" s="725"/>
      <c r="L147" s="728"/>
      <c r="M147" s="728"/>
      <c r="N147" s="725"/>
      <c r="O147" s="725"/>
      <c r="P147" s="728">
        <v>2</v>
      </c>
      <c r="Q147" s="728">
        <v>155.56</v>
      </c>
      <c r="R147" s="741"/>
      <c r="S147" s="729">
        <v>77.78</v>
      </c>
    </row>
    <row r="148" spans="1:19" ht="14.4" customHeight="1" x14ac:dyDescent="0.3">
      <c r="A148" s="724"/>
      <c r="B148" s="725" t="s">
        <v>2162</v>
      </c>
      <c r="C148" s="725" t="s">
        <v>559</v>
      </c>
      <c r="D148" s="725" t="s">
        <v>1234</v>
      </c>
      <c r="E148" s="725" t="s">
        <v>2159</v>
      </c>
      <c r="F148" s="725" t="s">
        <v>2187</v>
      </c>
      <c r="G148" s="725" t="s">
        <v>2188</v>
      </c>
      <c r="H148" s="728"/>
      <c r="I148" s="728"/>
      <c r="J148" s="725"/>
      <c r="K148" s="725"/>
      <c r="L148" s="728"/>
      <c r="M148" s="728"/>
      <c r="N148" s="725"/>
      <c r="O148" s="725"/>
      <c r="P148" s="728">
        <v>1</v>
      </c>
      <c r="Q148" s="728">
        <v>116.67</v>
      </c>
      <c r="R148" s="741"/>
      <c r="S148" s="729">
        <v>116.67</v>
      </c>
    </row>
    <row r="149" spans="1:19" ht="14.4" customHeight="1" x14ac:dyDescent="0.3">
      <c r="A149" s="724"/>
      <c r="B149" s="725" t="s">
        <v>2162</v>
      </c>
      <c r="C149" s="725" t="s">
        <v>559</v>
      </c>
      <c r="D149" s="725" t="s">
        <v>1234</v>
      </c>
      <c r="E149" s="725" t="s">
        <v>2159</v>
      </c>
      <c r="F149" s="725" t="s">
        <v>2200</v>
      </c>
      <c r="G149" s="725" t="s">
        <v>2201</v>
      </c>
      <c r="H149" s="728"/>
      <c r="I149" s="728"/>
      <c r="J149" s="725"/>
      <c r="K149" s="725"/>
      <c r="L149" s="728"/>
      <c r="M149" s="728"/>
      <c r="N149" s="725"/>
      <c r="O149" s="725"/>
      <c r="P149" s="728">
        <v>1</v>
      </c>
      <c r="Q149" s="728">
        <v>50</v>
      </c>
      <c r="R149" s="741"/>
      <c r="S149" s="729">
        <v>50</v>
      </c>
    </row>
    <row r="150" spans="1:19" ht="14.4" customHeight="1" x14ac:dyDescent="0.3">
      <c r="A150" s="724"/>
      <c r="B150" s="725" t="s">
        <v>2162</v>
      </c>
      <c r="C150" s="725" t="s">
        <v>559</v>
      </c>
      <c r="D150" s="725" t="s">
        <v>1234</v>
      </c>
      <c r="E150" s="725" t="s">
        <v>2159</v>
      </c>
      <c r="F150" s="725" t="s">
        <v>2160</v>
      </c>
      <c r="G150" s="725" t="s">
        <v>2161</v>
      </c>
      <c r="H150" s="728"/>
      <c r="I150" s="728"/>
      <c r="J150" s="725"/>
      <c r="K150" s="725"/>
      <c r="L150" s="728"/>
      <c r="M150" s="728"/>
      <c r="N150" s="725"/>
      <c r="O150" s="725"/>
      <c r="P150" s="728">
        <v>4</v>
      </c>
      <c r="Q150" s="728">
        <v>1377.78</v>
      </c>
      <c r="R150" s="741"/>
      <c r="S150" s="729">
        <v>344.44499999999999</v>
      </c>
    </row>
    <row r="151" spans="1:19" ht="14.4" customHeight="1" x14ac:dyDescent="0.3">
      <c r="A151" s="724"/>
      <c r="B151" s="725" t="s">
        <v>2162</v>
      </c>
      <c r="C151" s="725" t="s">
        <v>559</v>
      </c>
      <c r="D151" s="725" t="s">
        <v>1235</v>
      </c>
      <c r="E151" s="725" t="s">
        <v>2159</v>
      </c>
      <c r="F151" s="725" t="s">
        <v>2187</v>
      </c>
      <c r="G151" s="725" t="s">
        <v>2188</v>
      </c>
      <c r="H151" s="728"/>
      <c r="I151" s="728"/>
      <c r="J151" s="725"/>
      <c r="K151" s="725"/>
      <c r="L151" s="728"/>
      <c r="M151" s="728"/>
      <c r="N151" s="725"/>
      <c r="O151" s="725"/>
      <c r="P151" s="728">
        <v>1</v>
      </c>
      <c r="Q151" s="728">
        <v>116.67</v>
      </c>
      <c r="R151" s="741"/>
      <c r="S151" s="729">
        <v>116.67</v>
      </c>
    </row>
    <row r="152" spans="1:19" ht="14.4" customHeight="1" x14ac:dyDescent="0.3">
      <c r="A152" s="724"/>
      <c r="B152" s="725" t="s">
        <v>2162</v>
      </c>
      <c r="C152" s="725" t="s">
        <v>559</v>
      </c>
      <c r="D152" s="725" t="s">
        <v>1235</v>
      </c>
      <c r="E152" s="725" t="s">
        <v>2159</v>
      </c>
      <c r="F152" s="725" t="s">
        <v>2193</v>
      </c>
      <c r="G152" s="725" t="s">
        <v>2194</v>
      </c>
      <c r="H152" s="728"/>
      <c r="I152" s="728"/>
      <c r="J152" s="725"/>
      <c r="K152" s="725"/>
      <c r="L152" s="728"/>
      <c r="M152" s="728"/>
      <c r="N152" s="725"/>
      <c r="O152" s="725"/>
      <c r="P152" s="728">
        <v>1</v>
      </c>
      <c r="Q152" s="728">
        <v>583.33000000000004</v>
      </c>
      <c r="R152" s="741"/>
      <c r="S152" s="729">
        <v>583.33000000000004</v>
      </c>
    </row>
    <row r="153" spans="1:19" ht="14.4" customHeight="1" x14ac:dyDescent="0.3">
      <c r="A153" s="724"/>
      <c r="B153" s="725" t="s">
        <v>2162</v>
      </c>
      <c r="C153" s="725" t="s">
        <v>559</v>
      </c>
      <c r="D153" s="725" t="s">
        <v>1235</v>
      </c>
      <c r="E153" s="725" t="s">
        <v>2159</v>
      </c>
      <c r="F153" s="725" t="s">
        <v>2200</v>
      </c>
      <c r="G153" s="725" t="s">
        <v>2201</v>
      </c>
      <c r="H153" s="728"/>
      <c r="I153" s="728"/>
      <c r="J153" s="725"/>
      <c r="K153" s="725"/>
      <c r="L153" s="728"/>
      <c r="M153" s="728"/>
      <c r="N153" s="725"/>
      <c r="O153" s="725"/>
      <c r="P153" s="728">
        <v>1</v>
      </c>
      <c r="Q153" s="728">
        <v>50</v>
      </c>
      <c r="R153" s="741"/>
      <c r="S153" s="729">
        <v>50</v>
      </c>
    </row>
    <row r="154" spans="1:19" ht="14.4" customHeight="1" x14ac:dyDescent="0.3">
      <c r="A154" s="724"/>
      <c r="B154" s="725" t="s">
        <v>2162</v>
      </c>
      <c r="C154" s="725" t="s">
        <v>559</v>
      </c>
      <c r="D154" s="725" t="s">
        <v>1235</v>
      </c>
      <c r="E154" s="725" t="s">
        <v>2159</v>
      </c>
      <c r="F154" s="725" t="s">
        <v>2210</v>
      </c>
      <c r="G154" s="725" t="s">
        <v>2211</v>
      </c>
      <c r="H154" s="728"/>
      <c r="I154" s="728"/>
      <c r="J154" s="725"/>
      <c r="K154" s="725"/>
      <c r="L154" s="728"/>
      <c r="M154" s="728"/>
      <c r="N154" s="725"/>
      <c r="O154" s="725"/>
      <c r="P154" s="728">
        <v>1</v>
      </c>
      <c r="Q154" s="728">
        <v>305.56</v>
      </c>
      <c r="R154" s="741"/>
      <c r="S154" s="729">
        <v>305.56</v>
      </c>
    </row>
    <row r="155" spans="1:19" ht="14.4" customHeight="1" x14ac:dyDescent="0.3">
      <c r="A155" s="724"/>
      <c r="B155" s="725" t="s">
        <v>2162</v>
      </c>
      <c r="C155" s="725" t="s">
        <v>559</v>
      </c>
      <c r="D155" s="725" t="s">
        <v>1235</v>
      </c>
      <c r="E155" s="725" t="s">
        <v>2159</v>
      </c>
      <c r="F155" s="725" t="s">
        <v>2214</v>
      </c>
      <c r="G155" s="725" t="s">
        <v>2215</v>
      </c>
      <c r="H155" s="728"/>
      <c r="I155" s="728"/>
      <c r="J155" s="725"/>
      <c r="K155" s="725"/>
      <c r="L155" s="728"/>
      <c r="M155" s="728"/>
      <c r="N155" s="725"/>
      <c r="O155" s="725"/>
      <c r="P155" s="728">
        <v>1</v>
      </c>
      <c r="Q155" s="728">
        <v>455.56</v>
      </c>
      <c r="R155" s="741"/>
      <c r="S155" s="729">
        <v>455.56</v>
      </c>
    </row>
    <row r="156" spans="1:19" ht="14.4" customHeight="1" x14ac:dyDescent="0.3">
      <c r="A156" s="724"/>
      <c r="B156" s="725" t="s">
        <v>2162</v>
      </c>
      <c r="C156" s="725" t="s">
        <v>559</v>
      </c>
      <c r="D156" s="725" t="s">
        <v>1235</v>
      </c>
      <c r="E156" s="725" t="s">
        <v>2159</v>
      </c>
      <c r="F156" s="725" t="s">
        <v>2220</v>
      </c>
      <c r="G156" s="725" t="s">
        <v>2221</v>
      </c>
      <c r="H156" s="728"/>
      <c r="I156" s="728"/>
      <c r="J156" s="725"/>
      <c r="K156" s="725"/>
      <c r="L156" s="728"/>
      <c r="M156" s="728"/>
      <c r="N156" s="725"/>
      <c r="O156" s="725"/>
      <c r="P156" s="728">
        <v>1</v>
      </c>
      <c r="Q156" s="728">
        <v>77.78</v>
      </c>
      <c r="R156" s="741"/>
      <c r="S156" s="729">
        <v>77.78</v>
      </c>
    </row>
    <row r="157" spans="1:19" ht="14.4" customHeight="1" x14ac:dyDescent="0.3">
      <c r="A157" s="724"/>
      <c r="B157" s="725" t="s">
        <v>2162</v>
      </c>
      <c r="C157" s="725" t="s">
        <v>559</v>
      </c>
      <c r="D157" s="725" t="s">
        <v>1235</v>
      </c>
      <c r="E157" s="725" t="s">
        <v>2159</v>
      </c>
      <c r="F157" s="725" t="s">
        <v>2160</v>
      </c>
      <c r="G157" s="725" t="s">
        <v>2161</v>
      </c>
      <c r="H157" s="728"/>
      <c r="I157" s="728"/>
      <c r="J157" s="725"/>
      <c r="K157" s="725"/>
      <c r="L157" s="728"/>
      <c r="M157" s="728"/>
      <c r="N157" s="725"/>
      <c r="O157" s="725"/>
      <c r="P157" s="728">
        <v>2</v>
      </c>
      <c r="Q157" s="728">
        <v>688.88</v>
      </c>
      <c r="R157" s="741"/>
      <c r="S157" s="729">
        <v>344.44</v>
      </c>
    </row>
    <row r="158" spans="1:19" ht="14.4" customHeight="1" x14ac:dyDescent="0.3">
      <c r="A158" s="724"/>
      <c r="B158" s="725" t="s">
        <v>2162</v>
      </c>
      <c r="C158" s="725" t="s">
        <v>559</v>
      </c>
      <c r="D158" s="725" t="s">
        <v>1237</v>
      </c>
      <c r="E158" s="725" t="s">
        <v>2159</v>
      </c>
      <c r="F158" s="725" t="s">
        <v>2187</v>
      </c>
      <c r="G158" s="725" t="s">
        <v>2188</v>
      </c>
      <c r="H158" s="728"/>
      <c r="I158" s="728"/>
      <c r="J158" s="725"/>
      <c r="K158" s="725"/>
      <c r="L158" s="728"/>
      <c r="M158" s="728"/>
      <c r="N158" s="725"/>
      <c r="O158" s="725"/>
      <c r="P158" s="728">
        <v>3</v>
      </c>
      <c r="Q158" s="728">
        <v>350.01</v>
      </c>
      <c r="R158" s="741"/>
      <c r="S158" s="729">
        <v>116.67</v>
      </c>
    </row>
    <row r="159" spans="1:19" ht="14.4" customHeight="1" x14ac:dyDescent="0.3">
      <c r="A159" s="724"/>
      <c r="B159" s="725" t="s">
        <v>2162</v>
      </c>
      <c r="C159" s="725" t="s">
        <v>559</v>
      </c>
      <c r="D159" s="725" t="s">
        <v>1237</v>
      </c>
      <c r="E159" s="725" t="s">
        <v>2159</v>
      </c>
      <c r="F159" s="725" t="s">
        <v>2193</v>
      </c>
      <c r="G159" s="725" t="s">
        <v>2194</v>
      </c>
      <c r="H159" s="728"/>
      <c r="I159" s="728"/>
      <c r="J159" s="725"/>
      <c r="K159" s="725"/>
      <c r="L159" s="728"/>
      <c r="M159" s="728"/>
      <c r="N159" s="725"/>
      <c r="O159" s="725"/>
      <c r="P159" s="728">
        <v>2</v>
      </c>
      <c r="Q159" s="728">
        <v>1166.6600000000001</v>
      </c>
      <c r="R159" s="741"/>
      <c r="S159" s="729">
        <v>583.33000000000004</v>
      </c>
    </row>
    <row r="160" spans="1:19" ht="14.4" customHeight="1" x14ac:dyDescent="0.3">
      <c r="A160" s="724"/>
      <c r="B160" s="725" t="s">
        <v>2162</v>
      </c>
      <c r="C160" s="725" t="s">
        <v>559</v>
      </c>
      <c r="D160" s="725" t="s">
        <v>1237</v>
      </c>
      <c r="E160" s="725" t="s">
        <v>2159</v>
      </c>
      <c r="F160" s="725" t="s">
        <v>2210</v>
      </c>
      <c r="G160" s="725" t="s">
        <v>2211</v>
      </c>
      <c r="H160" s="728"/>
      <c r="I160" s="728"/>
      <c r="J160" s="725"/>
      <c r="K160" s="725"/>
      <c r="L160" s="728"/>
      <c r="M160" s="728"/>
      <c r="N160" s="725"/>
      <c r="O160" s="725"/>
      <c r="P160" s="728">
        <v>1</v>
      </c>
      <c r="Q160" s="728">
        <v>305.56</v>
      </c>
      <c r="R160" s="741"/>
      <c r="S160" s="729">
        <v>305.56</v>
      </c>
    </row>
    <row r="161" spans="1:19" ht="14.4" customHeight="1" x14ac:dyDescent="0.3">
      <c r="A161" s="724"/>
      <c r="B161" s="725" t="s">
        <v>2162</v>
      </c>
      <c r="C161" s="725" t="s">
        <v>559</v>
      </c>
      <c r="D161" s="725" t="s">
        <v>1237</v>
      </c>
      <c r="E161" s="725" t="s">
        <v>2159</v>
      </c>
      <c r="F161" s="725" t="s">
        <v>2220</v>
      </c>
      <c r="G161" s="725" t="s">
        <v>2221</v>
      </c>
      <c r="H161" s="728"/>
      <c r="I161" s="728"/>
      <c r="J161" s="725"/>
      <c r="K161" s="725"/>
      <c r="L161" s="728"/>
      <c r="M161" s="728"/>
      <c r="N161" s="725"/>
      <c r="O161" s="725"/>
      <c r="P161" s="728">
        <v>1</v>
      </c>
      <c r="Q161" s="728">
        <v>77.78</v>
      </c>
      <c r="R161" s="741"/>
      <c r="S161" s="729">
        <v>77.78</v>
      </c>
    </row>
    <row r="162" spans="1:19" ht="14.4" customHeight="1" x14ac:dyDescent="0.3">
      <c r="A162" s="724"/>
      <c r="B162" s="725" t="s">
        <v>2162</v>
      </c>
      <c r="C162" s="725" t="s">
        <v>559</v>
      </c>
      <c r="D162" s="725" t="s">
        <v>1237</v>
      </c>
      <c r="E162" s="725" t="s">
        <v>2159</v>
      </c>
      <c r="F162" s="725" t="s">
        <v>2224</v>
      </c>
      <c r="G162" s="725" t="s">
        <v>2225</v>
      </c>
      <c r="H162" s="728"/>
      <c r="I162" s="728"/>
      <c r="J162" s="725"/>
      <c r="K162" s="725"/>
      <c r="L162" s="728"/>
      <c r="M162" s="728"/>
      <c r="N162" s="725"/>
      <c r="O162" s="725"/>
      <c r="P162" s="728">
        <v>2</v>
      </c>
      <c r="Q162" s="728">
        <v>188.88</v>
      </c>
      <c r="R162" s="741"/>
      <c r="S162" s="729">
        <v>94.44</v>
      </c>
    </row>
    <row r="163" spans="1:19" ht="14.4" customHeight="1" x14ac:dyDescent="0.3">
      <c r="A163" s="724"/>
      <c r="B163" s="725" t="s">
        <v>2162</v>
      </c>
      <c r="C163" s="725" t="s">
        <v>559</v>
      </c>
      <c r="D163" s="725" t="s">
        <v>1237</v>
      </c>
      <c r="E163" s="725" t="s">
        <v>2159</v>
      </c>
      <c r="F163" s="725" t="s">
        <v>2228</v>
      </c>
      <c r="G163" s="725" t="s">
        <v>2229</v>
      </c>
      <c r="H163" s="728"/>
      <c r="I163" s="728"/>
      <c r="J163" s="725"/>
      <c r="K163" s="725"/>
      <c r="L163" s="728"/>
      <c r="M163" s="728"/>
      <c r="N163" s="725"/>
      <c r="O163" s="725"/>
      <c r="P163" s="728">
        <v>2</v>
      </c>
      <c r="Q163" s="728">
        <v>193.33</v>
      </c>
      <c r="R163" s="741"/>
      <c r="S163" s="729">
        <v>96.665000000000006</v>
      </c>
    </row>
    <row r="164" spans="1:19" ht="14.4" customHeight="1" x14ac:dyDescent="0.3">
      <c r="A164" s="724"/>
      <c r="B164" s="725" t="s">
        <v>2162</v>
      </c>
      <c r="C164" s="725" t="s">
        <v>559</v>
      </c>
      <c r="D164" s="725" t="s">
        <v>1237</v>
      </c>
      <c r="E164" s="725" t="s">
        <v>2159</v>
      </c>
      <c r="F164" s="725" t="s">
        <v>2236</v>
      </c>
      <c r="G164" s="725" t="s">
        <v>2237</v>
      </c>
      <c r="H164" s="728"/>
      <c r="I164" s="728"/>
      <c r="J164" s="725"/>
      <c r="K164" s="725"/>
      <c r="L164" s="728"/>
      <c r="M164" s="728"/>
      <c r="N164" s="725"/>
      <c r="O164" s="725"/>
      <c r="P164" s="728">
        <v>1</v>
      </c>
      <c r="Q164" s="728">
        <v>116.67</v>
      </c>
      <c r="R164" s="741"/>
      <c r="S164" s="729">
        <v>116.67</v>
      </c>
    </row>
    <row r="165" spans="1:19" ht="14.4" customHeight="1" x14ac:dyDescent="0.3">
      <c r="A165" s="724"/>
      <c r="B165" s="725" t="s">
        <v>2162</v>
      </c>
      <c r="C165" s="725" t="s">
        <v>559</v>
      </c>
      <c r="D165" s="725" t="s">
        <v>1237</v>
      </c>
      <c r="E165" s="725" t="s">
        <v>2159</v>
      </c>
      <c r="F165" s="725" t="s">
        <v>2160</v>
      </c>
      <c r="G165" s="725" t="s">
        <v>2161</v>
      </c>
      <c r="H165" s="728"/>
      <c r="I165" s="728"/>
      <c r="J165" s="725"/>
      <c r="K165" s="725"/>
      <c r="L165" s="728"/>
      <c r="M165" s="728"/>
      <c r="N165" s="725"/>
      <c r="O165" s="725"/>
      <c r="P165" s="728">
        <v>5</v>
      </c>
      <c r="Q165" s="728">
        <v>1722.2199999999998</v>
      </c>
      <c r="R165" s="741"/>
      <c r="S165" s="729">
        <v>344.44399999999996</v>
      </c>
    </row>
    <row r="166" spans="1:19" ht="14.4" customHeight="1" x14ac:dyDescent="0.3">
      <c r="A166" s="724"/>
      <c r="B166" s="725" t="s">
        <v>2162</v>
      </c>
      <c r="C166" s="725" t="s">
        <v>559</v>
      </c>
      <c r="D166" s="725" t="s">
        <v>1240</v>
      </c>
      <c r="E166" s="725" t="s">
        <v>2159</v>
      </c>
      <c r="F166" s="725" t="s">
        <v>2187</v>
      </c>
      <c r="G166" s="725" t="s">
        <v>2188</v>
      </c>
      <c r="H166" s="728"/>
      <c r="I166" s="728"/>
      <c r="J166" s="725"/>
      <c r="K166" s="725"/>
      <c r="L166" s="728"/>
      <c r="M166" s="728"/>
      <c r="N166" s="725"/>
      <c r="O166" s="725"/>
      <c r="P166" s="728">
        <v>2</v>
      </c>
      <c r="Q166" s="728">
        <v>233.34</v>
      </c>
      <c r="R166" s="741"/>
      <c r="S166" s="729">
        <v>116.67</v>
      </c>
    </row>
    <row r="167" spans="1:19" ht="14.4" customHeight="1" x14ac:dyDescent="0.3">
      <c r="A167" s="724"/>
      <c r="B167" s="725" t="s">
        <v>2162</v>
      </c>
      <c r="C167" s="725" t="s">
        <v>559</v>
      </c>
      <c r="D167" s="725" t="s">
        <v>1240</v>
      </c>
      <c r="E167" s="725" t="s">
        <v>2159</v>
      </c>
      <c r="F167" s="725" t="s">
        <v>2191</v>
      </c>
      <c r="G167" s="725" t="s">
        <v>2192</v>
      </c>
      <c r="H167" s="728"/>
      <c r="I167" s="728"/>
      <c r="J167" s="725"/>
      <c r="K167" s="725"/>
      <c r="L167" s="728"/>
      <c r="M167" s="728"/>
      <c r="N167" s="725"/>
      <c r="O167" s="725"/>
      <c r="P167" s="728">
        <v>1</v>
      </c>
      <c r="Q167" s="728">
        <v>211.11</v>
      </c>
      <c r="R167" s="741"/>
      <c r="S167" s="729">
        <v>211.11</v>
      </c>
    </row>
    <row r="168" spans="1:19" ht="14.4" customHeight="1" x14ac:dyDescent="0.3">
      <c r="A168" s="724"/>
      <c r="B168" s="725" t="s">
        <v>2162</v>
      </c>
      <c r="C168" s="725" t="s">
        <v>559</v>
      </c>
      <c r="D168" s="725" t="s">
        <v>1240</v>
      </c>
      <c r="E168" s="725" t="s">
        <v>2159</v>
      </c>
      <c r="F168" s="725" t="s">
        <v>2193</v>
      </c>
      <c r="G168" s="725" t="s">
        <v>2194</v>
      </c>
      <c r="H168" s="728"/>
      <c r="I168" s="728"/>
      <c r="J168" s="725"/>
      <c r="K168" s="725"/>
      <c r="L168" s="728"/>
      <c r="M168" s="728"/>
      <c r="N168" s="725"/>
      <c r="O168" s="725"/>
      <c r="P168" s="728">
        <v>1</v>
      </c>
      <c r="Q168" s="728">
        <v>583.33000000000004</v>
      </c>
      <c r="R168" s="741"/>
      <c r="S168" s="729">
        <v>583.33000000000004</v>
      </c>
    </row>
    <row r="169" spans="1:19" ht="14.4" customHeight="1" x14ac:dyDescent="0.3">
      <c r="A169" s="724"/>
      <c r="B169" s="725" t="s">
        <v>2162</v>
      </c>
      <c r="C169" s="725" t="s">
        <v>559</v>
      </c>
      <c r="D169" s="725" t="s">
        <v>1240</v>
      </c>
      <c r="E169" s="725" t="s">
        <v>2159</v>
      </c>
      <c r="F169" s="725" t="s">
        <v>2160</v>
      </c>
      <c r="G169" s="725" t="s">
        <v>2161</v>
      </c>
      <c r="H169" s="728"/>
      <c r="I169" s="728"/>
      <c r="J169" s="725"/>
      <c r="K169" s="725"/>
      <c r="L169" s="728"/>
      <c r="M169" s="728"/>
      <c r="N169" s="725"/>
      <c r="O169" s="725"/>
      <c r="P169" s="728">
        <v>2</v>
      </c>
      <c r="Q169" s="728">
        <v>688.88</v>
      </c>
      <c r="R169" s="741"/>
      <c r="S169" s="729">
        <v>344.44</v>
      </c>
    </row>
    <row r="170" spans="1:19" ht="14.4" customHeight="1" x14ac:dyDescent="0.3">
      <c r="A170" s="724"/>
      <c r="B170" s="725" t="s">
        <v>2162</v>
      </c>
      <c r="C170" s="725" t="s">
        <v>559</v>
      </c>
      <c r="D170" s="725" t="s">
        <v>1241</v>
      </c>
      <c r="E170" s="725" t="s">
        <v>2159</v>
      </c>
      <c r="F170" s="725" t="s">
        <v>2191</v>
      </c>
      <c r="G170" s="725" t="s">
        <v>2192</v>
      </c>
      <c r="H170" s="728"/>
      <c r="I170" s="728"/>
      <c r="J170" s="725"/>
      <c r="K170" s="725"/>
      <c r="L170" s="728"/>
      <c r="M170" s="728"/>
      <c r="N170" s="725"/>
      <c r="O170" s="725"/>
      <c r="P170" s="728">
        <v>1</v>
      </c>
      <c r="Q170" s="728">
        <v>211.11</v>
      </c>
      <c r="R170" s="741"/>
      <c r="S170" s="729">
        <v>211.11</v>
      </c>
    </row>
    <row r="171" spans="1:19" ht="14.4" customHeight="1" x14ac:dyDescent="0.3">
      <c r="A171" s="724"/>
      <c r="B171" s="725" t="s">
        <v>2162</v>
      </c>
      <c r="C171" s="725" t="s">
        <v>559</v>
      </c>
      <c r="D171" s="725" t="s">
        <v>1241</v>
      </c>
      <c r="E171" s="725" t="s">
        <v>2159</v>
      </c>
      <c r="F171" s="725" t="s">
        <v>2200</v>
      </c>
      <c r="G171" s="725" t="s">
        <v>2201</v>
      </c>
      <c r="H171" s="728"/>
      <c r="I171" s="728"/>
      <c r="J171" s="725"/>
      <c r="K171" s="725"/>
      <c r="L171" s="728"/>
      <c r="M171" s="728"/>
      <c r="N171" s="725"/>
      <c r="O171" s="725"/>
      <c r="P171" s="728">
        <v>1</v>
      </c>
      <c r="Q171" s="728">
        <v>50</v>
      </c>
      <c r="R171" s="741"/>
      <c r="S171" s="729">
        <v>50</v>
      </c>
    </row>
    <row r="172" spans="1:19" ht="14.4" customHeight="1" x14ac:dyDescent="0.3">
      <c r="A172" s="724"/>
      <c r="B172" s="725" t="s">
        <v>2162</v>
      </c>
      <c r="C172" s="725" t="s">
        <v>559</v>
      </c>
      <c r="D172" s="725" t="s">
        <v>1241</v>
      </c>
      <c r="E172" s="725" t="s">
        <v>2159</v>
      </c>
      <c r="F172" s="725" t="s">
        <v>2224</v>
      </c>
      <c r="G172" s="725" t="s">
        <v>2225</v>
      </c>
      <c r="H172" s="728"/>
      <c r="I172" s="728"/>
      <c r="J172" s="725"/>
      <c r="K172" s="725"/>
      <c r="L172" s="728"/>
      <c r="M172" s="728"/>
      <c r="N172" s="725"/>
      <c r="O172" s="725"/>
      <c r="P172" s="728">
        <v>2</v>
      </c>
      <c r="Q172" s="728">
        <v>188.88</v>
      </c>
      <c r="R172" s="741"/>
      <c r="S172" s="729">
        <v>94.44</v>
      </c>
    </row>
    <row r="173" spans="1:19" ht="14.4" customHeight="1" x14ac:dyDescent="0.3">
      <c r="A173" s="724"/>
      <c r="B173" s="725" t="s">
        <v>2162</v>
      </c>
      <c r="C173" s="725" t="s">
        <v>559</v>
      </c>
      <c r="D173" s="725" t="s">
        <v>1241</v>
      </c>
      <c r="E173" s="725" t="s">
        <v>2159</v>
      </c>
      <c r="F173" s="725" t="s">
        <v>2160</v>
      </c>
      <c r="G173" s="725" t="s">
        <v>2161</v>
      </c>
      <c r="H173" s="728"/>
      <c r="I173" s="728"/>
      <c r="J173" s="725"/>
      <c r="K173" s="725"/>
      <c r="L173" s="728"/>
      <c r="M173" s="728"/>
      <c r="N173" s="725"/>
      <c r="O173" s="725"/>
      <c r="P173" s="728">
        <v>4</v>
      </c>
      <c r="Q173" s="728">
        <v>1377.77</v>
      </c>
      <c r="R173" s="741"/>
      <c r="S173" s="729">
        <v>344.4425</v>
      </c>
    </row>
    <row r="174" spans="1:19" ht="14.4" customHeight="1" x14ac:dyDescent="0.3">
      <c r="A174" s="724"/>
      <c r="B174" s="725" t="s">
        <v>2162</v>
      </c>
      <c r="C174" s="725" t="s">
        <v>559</v>
      </c>
      <c r="D174" s="725" t="s">
        <v>1243</v>
      </c>
      <c r="E174" s="725" t="s">
        <v>2159</v>
      </c>
      <c r="F174" s="725" t="s">
        <v>2187</v>
      </c>
      <c r="G174" s="725" t="s">
        <v>2188</v>
      </c>
      <c r="H174" s="728"/>
      <c r="I174" s="728"/>
      <c r="J174" s="725"/>
      <c r="K174" s="725"/>
      <c r="L174" s="728"/>
      <c r="M174" s="728"/>
      <c r="N174" s="725"/>
      <c r="O174" s="725"/>
      <c r="P174" s="728">
        <v>2</v>
      </c>
      <c r="Q174" s="728">
        <v>233.33</v>
      </c>
      <c r="R174" s="741"/>
      <c r="S174" s="729">
        <v>116.66500000000001</v>
      </c>
    </row>
    <row r="175" spans="1:19" ht="14.4" customHeight="1" x14ac:dyDescent="0.3">
      <c r="A175" s="724"/>
      <c r="B175" s="725" t="s">
        <v>2162</v>
      </c>
      <c r="C175" s="725" t="s">
        <v>559</v>
      </c>
      <c r="D175" s="725" t="s">
        <v>1243</v>
      </c>
      <c r="E175" s="725" t="s">
        <v>2159</v>
      </c>
      <c r="F175" s="725" t="s">
        <v>2191</v>
      </c>
      <c r="G175" s="725" t="s">
        <v>2192</v>
      </c>
      <c r="H175" s="728"/>
      <c r="I175" s="728"/>
      <c r="J175" s="725"/>
      <c r="K175" s="725"/>
      <c r="L175" s="728"/>
      <c r="M175" s="728"/>
      <c r="N175" s="725"/>
      <c r="O175" s="725"/>
      <c r="P175" s="728">
        <v>1</v>
      </c>
      <c r="Q175" s="728">
        <v>211.11</v>
      </c>
      <c r="R175" s="741"/>
      <c r="S175" s="729">
        <v>211.11</v>
      </c>
    </row>
    <row r="176" spans="1:19" ht="14.4" customHeight="1" x14ac:dyDescent="0.3">
      <c r="A176" s="724"/>
      <c r="B176" s="725" t="s">
        <v>2162</v>
      </c>
      <c r="C176" s="725" t="s">
        <v>559</v>
      </c>
      <c r="D176" s="725" t="s">
        <v>1243</v>
      </c>
      <c r="E176" s="725" t="s">
        <v>2159</v>
      </c>
      <c r="F176" s="725" t="s">
        <v>2200</v>
      </c>
      <c r="G176" s="725" t="s">
        <v>2201</v>
      </c>
      <c r="H176" s="728"/>
      <c r="I176" s="728"/>
      <c r="J176" s="725"/>
      <c r="K176" s="725"/>
      <c r="L176" s="728"/>
      <c r="M176" s="728"/>
      <c r="N176" s="725"/>
      <c r="O176" s="725"/>
      <c r="P176" s="728">
        <v>8</v>
      </c>
      <c r="Q176" s="728">
        <v>400</v>
      </c>
      <c r="R176" s="741"/>
      <c r="S176" s="729">
        <v>50</v>
      </c>
    </row>
    <row r="177" spans="1:19" ht="14.4" customHeight="1" x14ac:dyDescent="0.3">
      <c r="A177" s="724"/>
      <c r="B177" s="725" t="s">
        <v>2162</v>
      </c>
      <c r="C177" s="725" t="s">
        <v>559</v>
      </c>
      <c r="D177" s="725" t="s">
        <v>1243</v>
      </c>
      <c r="E177" s="725" t="s">
        <v>2159</v>
      </c>
      <c r="F177" s="725" t="s">
        <v>2210</v>
      </c>
      <c r="G177" s="725" t="s">
        <v>2211</v>
      </c>
      <c r="H177" s="728"/>
      <c r="I177" s="728"/>
      <c r="J177" s="725"/>
      <c r="K177" s="725"/>
      <c r="L177" s="728"/>
      <c r="M177" s="728"/>
      <c r="N177" s="725"/>
      <c r="O177" s="725"/>
      <c r="P177" s="728">
        <v>1</v>
      </c>
      <c r="Q177" s="728">
        <v>305.56</v>
      </c>
      <c r="R177" s="741"/>
      <c r="S177" s="729">
        <v>305.56</v>
      </c>
    </row>
    <row r="178" spans="1:19" ht="14.4" customHeight="1" x14ac:dyDescent="0.3">
      <c r="A178" s="724"/>
      <c r="B178" s="725" t="s">
        <v>2162</v>
      </c>
      <c r="C178" s="725" t="s">
        <v>559</v>
      </c>
      <c r="D178" s="725" t="s">
        <v>1243</v>
      </c>
      <c r="E178" s="725" t="s">
        <v>2159</v>
      </c>
      <c r="F178" s="725" t="s">
        <v>2220</v>
      </c>
      <c r="G178" s="725" t="s">
        <v>2221</v>
      </c>
      <c r="H178" s="728"/>
      <c r="I178" s="728"/>
      <c r="J178" s="725"/>
      <c r="K178" s="725"/>
      <c r="L178" s="728"/>
      <c r="M178" s="728"/>
      <c r="N178" s="725"/>
      <c r="O178" s="725"/>
      <c r="P178" s="728">
        <v>1</v>
      </c>
      <c r="Q178" s="728">
        <v>77.78</v>
      </c>
      <c r="R178" s="741"/>
      <c r="S178" s="729">
        <v>77.78</v>
      </c>
    </row>
    <row r="179" spans="1:19" ht="14.4" customHeight="1" x14ac:dyDescent="0.3">
      <c r="A179" s="724"/>
      <c r="B179" s="725" t="s">
        <v>2162</v>
      </c>
      <c r="C179" s="725" t="s">
        <v>559</v>
      </c>
      <c r="D179" s="725" t="s">
        <v>1243</v>
      </c>
      <c r="E179" s="725" t="s">
        <v>2159</v>
      </c>
      <c r="F179" s="725" t="s">
        <v>2224</v>
      </c>
      <c r="G179" s="725" t="s">
        <v>2225</v>
      </c>
      <c r="H179" s="728"/>
      <c r="I179" s="728"/>
      <c r="J179" s="725"/>
      <c r="K179" s="725"/>
      <c r="L179" s="728"/>
      <c r="M179" s="728"/>
      <c r="N179" s="725"/>
      <c r="O179" s="725"/>
      <c r="P179" s="728">
        <v>3</v>
      </c>
      <c r="Q179" s="728">
        <v>283.32</v>
      </c>
      <c r="R179" s="741"/>
      <c r="S179" s="729">
        <v>94.44</v>
      </c>
    </row>
    <row r="180" spans="1:19" ht="14.4" customHeight="1" x14ac:dyDescent="0.3">
      <c r="A180" s="724"/>
      <c r="B180" s="725" t="s">
        <v>2162</v>
      </c>
      <c r="C180" s="725" t="s">
        <v>559</v>
      </c>
      <c r="D180" s="725" t="s">
        <v>1243</v>
      </c>
      <c r="E180" s="725" t="s">
        <v>2159</v>
      </c>
      <c r="F180" s="725" t="s">
        <v>2236</v>
      </c>
      <c r="G180" s="725" t="s">
        <v>2237</v>
      </c>
      <c r="H180" s="728"/>
      <c r="I180" s="728"/>
      <c r="J180" s="725"/>
      <c r="K180" s="725"/>
      <c r="L180" s="728"/>
      <c r="M180" s="728"/>
      <c r="N180" s="725"/>
      <c r="O180" s="725"/>
      <c r="P180" s="728">
        <v>1</v>
      </c>
      <c r="Q180" s="728">
        <v>116.67</v>
      </c>
      <c r="R180" s="741"/>
      <c r="S180" s="729">
        <v>116.67</v>
      </c>
    </row>
    <row r="181" spans="1:19" ht="14.4" customHeight="1" x14ac:dyDescent="0.3">
      <c r="A181" s="724"/>
      <c r="B181" s="725" t="s">
        <v>2162</v>
      </c>
      <c r="C181" s="725" t="s">
        <v>559</v>
      </c>
      <c r="D181" s="725" t="s">
        <v>1243</v>
      </c>
      <c r="E181" s="725" t="s">
        <v>2159</v>
      </c>
      <c r="F181" s="725" t="s">
        <v>2160</v>
      </c>
      <c r="G181" s="725" t="s">
        <v>2161</v>
      </c>
      <c r="H181" s="728"/>
      <c r="I181" s="728"/>
      <c r="J181" s="725"/>
      <c r="K181" s="725"/>
      <c r="L181" s="728"/>
      <c r="M181" s="728"/>
      <c r="N181" s="725"/>
      <c r="O181" s="725"/>
      <c r="P181" s="728">
        <v>15</v>
      </c>
      <c r="Q181" s="728">
        <v>5166.66</v>
      </c>
      <c r="R181" s="741"/>
      <c r="S181" s="729">
        <v>344.44400000000002</v>
      </c>
    </row>
    <row r="182" spans="1:19" ht="14.4" customHeight="1" x14ac:dyDescent="0.3">
      <c r="A182" s="724"/>
      <c r="B182" s="725" t="s">
        <v>2162</v>
      </c>
      <c r="C182" s="725" t="s">
        <v>559</v>
      </c>
      <c r="D182" s="725" t="s">
        <v>1246</v>
      </c>
      <c r="E182" s="725" t="s">
        <v>2159</v>
      </c>
      <c r="F182" s="725" t="s">
        <v>2183</v>
      </c>
      <c r="G182" s="725" t="s">
        <v>2184</v>
      </c>
      <c r="H182" s="728"/>
      <c r="I182" s="728"/>
      <c r="J182" s="725"/>
      <c r="K182" s="725"/>
      <c r="L182" s="728"/>
      <c r="M182" s="728"/>
      <c r="N182" s="725"/>
      <c r="O182" s="725"/>
      <c r="P182" s="728">
        <v>4</v>
      </c>
      <c r="Q182" s="728">
        <v>311.12</v>
      </c>
      <c r="R182" s="741"/>
      <c r="S182" s="729">
        <v>77.78</v>
      </c>
    </row>
    <row r="183" spans="1:19" ht="14.4" customHeight="1" x14ac:dyDescent="0.3">
      <c r="A183" s="724"/>
      <c r="B183" s="725" t="s">
        <v>2162</v>
      </c>
      <c r="C183" s="725" t="s">
        <v>559</v>
      </c>
      <c r="D183" s="725" t="s">
        <v>1246</v>
      </c>
      <c r="E183" s="725" t="s">
        <v>2159</v>
      </c>
      <c r="F183" s="725" t="s">
        <v>2187</v>
      </c>
      <c r="G183" s="725" t="s">
        <v>2188</v>
      </c>
      <c r="H183" s="728"/>
      <c r="I183" s="728"/>
      <c r="J183" s="725"/>
      <c r="K183" s="725"/>
      <c r="L183" s="728"/>
      <c r="M183" s="728"/>
      <c r="N183" s="725"/>
      <c r="O183" s="725"/>
      <c r="P183" s="728">
        <v>1</v>
      </c>
      <c r="Q183" s="728">
        <v>116.67</v>
      </c>
      <c r="R183" s="741"/>
      <c r="S183" s="729">
        <v>116.67</v>
      </c>
    </row>
    <row r="184" spans="1:19" ht="14.4" customHeight="1" x14ac:dyDescent="0.3">
      <c r="A184" s="724"/>
      <c r="B184" s="725" t="s">
        <v>2162</v>
      </c>
      <c r="C184" s="725" t="s">
        <v>559</v>
      </c>
      <c r="D184" s="725" t="s">
        <v>1246</v>
      </c>
      <c r="E184" s="725" t="s">
        <v>2159</v>
      </c>
      <c r="F184" s="725" t="s">
        <v>2200</v>
      </c>
      <c r="G184" s="725" t="s">
        <v>2201</v>
      </c>
      <c r="H184" s="728"/>
      <c r="I184" s="728"/>
      <c r="J184" s="725"/>
      <c r="K184" s="725"/>
      <c r="L184" s="728"/>
      <c r="M184" s="728"/>
      <c r="N184" s="725"/>
      <c r="O184" s="725"/>
      <c r="P184" s="728">
        <v>2</v>
      </c>
      <c r="Q184" s="728">
        <v>100</v>
      </c>
      <c r="R184" s="741"/>
      <c r="S184" s="729">
        <v>50</v>
      </c>
    </row>
    <row r="185" spans="1:19" ht="14.4" customHeight="1" x14ac:dyDescent="0.3">
      <c r="A185" s="724"/>
      <c r="B185" s="725" t="s">
        <v>2162</v>
      </c>
      <c r="C185" s="725" t="s">
        <v>559</v>
      </c>
      <c r="D185" s="725" t="s">
        <v>1246</v>
      </c>
      <c r="E185" s="725" t="s">
        <v>2159</v>
      </c>
      <c r="F185" s="725" t="s">
        <v>2210</v>
      </c>
      <c r="G185" s="725" t="s">
        <v>2211</v>
      </c>
      <c r="H185" s="728"/>
      <c r="I185" s="728"/>
      <c r="J185" s="725"/>
      <c r="K185" s="725"/>
      <c r="L185" s="728"/>
      <c r="M185" s="728"/>
      <c r="N185" s="725"/>
      <c r="O185" s="725"/>
      <c r="P185" s="728">
        <v>1</v>
      </c>
      <c r="Q185" s="728">
        <v>305.56</v>
      </c>
      <c r="R185" s="741"/>
      <c r="S185" s="729">
        <v>305.56</v>
      </c>
    </row>
    <row r="186" spans="1:19" ht="14.4" customHeight="1" x14ac:dyDescent="0.3">
      <c r="A186" s="724"/>
      <c r="B186" s="725" t="s">
        <v>2162</v>
      </c>
      <c r="C186" s="725" t="s">
        <v>559</v>
      </c>
      <c r="D186" s="725" t="s">
        <v>1246</v>
      </c>
      <c r="E186" s="725" t="s">
        <v>2159</v>
      </c>
      <c r="F186" s="725" t="s">
        <v>2220</v>
      </c>
      <c r="G186" s="725" t="s">
        <v>2221</v>
      </c>
      <c r="H186" s="728"/>
      <c r="I186" s="728"/>
      <c r="J186" s="725"/>
      <c r="K186" s="725"/>
      <c r="L186" s="728"/>
      <c r="M186" s="728"/>
      <c r="N186" s="725"/>
      <c r="O186" s="725"/>
      <c r="P186" s="728">
        <v>1</v>
      </c>
      <c r="Q186" s="728">
        <v>77.78</v>
      </c>
      <c r="R186" s="741"/>
      <c r="S186" s="729">
        <v>77.78</v>
      </c>
    </row>
    <row r="187" spans="1:19" ht="14.4" customHeight="1" x14ac:dyDescent="0.3">
      <c r="A187" s="724"/>
      <c r="B187" s="725" t="s">
        <v>2162</v>
      </c>
      <c r="C187" s="725" t="s">
        <v>559</v>
      </c>
      <c r="D187" s="725" t="s">
        <v>1246</v>
      </c>
      <c r="E187" s="725" t="s">
        <v>2159</v>
      </c>
      <c r="F187" s="725" t="s">
        <v>2224</v>
      </c>
      <c r="G187" s="725" t="s">
        <v>2225</v>
      </c>
      <c r="H187" s="728"/>
      <c r="I187" s="728"/>
      <c r="J187" s="725"/>
      <c r="K187" s="725"/>
      <c r="L187" s="728"/>
      <c r="M187" s="728"/>
      <c r="N187" s="725"/>
      <c r="O187" s="725"/>
      <c r="P187" s="728">
        <v>3</v>
      </c>
      <c r="Q187" s="728">
        <v>283.33</v>
      </c>
      <c r="R187" s="741"/>
      <c r="S187" s="729">
        <v>94.443333333333328</v>
      </c>
    </row>
    <row r="188" spans="1:19" ht="14.4" customHeight="1" x14ac:dyDescent="0.3">
      <c r="A188" s="724"/>
      <c r="B188" s="725" t="s">
        <v>2162</v>
      </c>
      <c r="C188" s="725" t="s">
        <v>559</v>
      </c>
      <c r="D188" s="725" t="s">
        <v>1246</v>
      </c>
      <c r="E188" s="725" t="s">
        <v>2159</v>
      </c>
      <c r="F188" s="725" t="s">
        <v>2236</v>
      </c>
      <c r="G188" s="725" t="s">
        <v>2237</v>
      </c>
      <c r="H188" s="728"/>
      <c r="I188" s="728"/>
      <c r="J188" s="725"/>
      <c r="K188" s="725"/>
      <c r="L188" s="728"/>
      <c r="M188" s="728"/>
      <c r="N188" s="725"/>
      <c r="O188" s="725"/>
      <c r="P188" s="728">
        <v>1</v>
      </c>
      <c r="Q188" s="728">
        <v>116.67</v>
      </c>
      <c r="R188" s="741"/>
      <c r="S188" s="729">
        <v>116.67</v>
      </c>
    </row>
    <row r="189" spans="1:19" ht="14.4" customHeight="1" x14ac:dyDescent="0.3">
      <c r="A189" s="724"/>
      <c r="B189" s="725" t="s">
        <v>2162</v>
      </c>
      <c r="C189" s="725" t="s">
        <v>559</v>
      </c>
      <c r="D189" s="725" t="s">
        <v>1246</v>
      </c>
      <c r="E189" s="725" t="s">
        <v>2159</v>
      </c>
      <c r="F189" s="725" t="s">
        <v>2160</v>
      </c>
      <c r="G189" s="725" t="s">
        <v>2161</v>
      </c>
      <c r="H189" s="728"/>
      <c r="I189" s="728"/>
      <c r="J189" s="725"/>
      <c r="K189" s="725"/>
      <c r="L189" s="728"/>
      <c r="M189" s="728"/>
      <c r="N189" s="725"/>
      <c r="O189" s="725"/>
      <c r="P189" s="728">
        <v>10</v>
      </c>
      <c r="Q189" s="728">
        <v>3444.44</v>
      </c>
      <c r="R189" s="741"/>
      <c r="S189" s="729">
        <v>344.44400000000002</v>
      </c>
    </row>
    <row r="190" spans="1:19" ht="14.4" customHeight="1" x14ac:dyDescent="0.3">
      <c r="A190" s="724"/>
      <c r="B190" s="725" t="s">
        <v>2162</v>
      </c>
      <c r="C190" s="725" t="s">
        <v>559</v>
      </c>
      <c r="D190" s="725" t="s">
        <v>1247</v>
      </c>
      <c r="E190" s="725" t="s">
        <v>2159</v>
      </c>
      <c r="F190" s="725" t="s">
        <v>2183</v>
      </c>
      <c r="G190" s="725" t="s">
        <v>2184</v>
      </c>
      <c r="H190" s="728"/>
      <c r="I190" s="728"/>
      <c r="J190" s="725"/>
      <c r="K190" s="725"/>
      <c r="L190" s="728"/>
      <c r="M190" s="728"/>
      <c r="N190" s="725"/>
      <c r="O190" s="725"/>
      <c r="P190" s="728">
        <v>1</v>
      </c>
      <c r="Q190" s="728">
        <v>77.78</v>
      </c>
      <c r="R190" s="741"/>
      <c r="S190" s="729">
        <v>77.78</v>
      </c>
    </row>
    <row r="191" spans="1:19" ht="14.4" customHeight="1" x14ac:dyDescent="0.3">
      <c r="A191" s="724"/>
      <c r="B191" s="725" t="s">
        <v>2162</v>
      </c>
      <c r="C191" s="725" t="s">
        <v>559</v>
      </c>
      <c r="D191" s="725" t="s">
        <v>1247</v>
      </c>
      <c r="E191" s="725" t="s">
        <v>2159</v>
      </c>
      <c r="F191" s="725" t="s">
        <v>2187</v>
      </c>
      <c r="G191" s="725" t="s">
        <v>2188</v>
      </c>
      <c r="H191" s="728"/>
      <c r="I191" s="728"/>
      <c r="J191" s="725"/>
      <c r="K191" s="725"/>
      <c r="L191" s="728"/>
      <c r="M191" s="728"/>
      <c r="N191" s="725"/>
      <c r="O191" s="725"/>
      <c r="P191" s="728">
        <v>3</v>
      </c>
      <c r="Q191" s="728">
        <v>350.01</v>
      </c>
      <c r="R191" s="741"/>
      <c r="S191" s="729">
        <v>116.67</v>
      </c>
    </row>
    <row r="192" spans="1:19" ht="14.4" customHeight="1" x14ac:dyDescent="0.3">
      <c r="A192" s="724"/>
      <c r="B192" s="725" t="s">
        <v>2162</v>
      </c>
      <c r="C192" s="725" t="s">
        <v>559</v>
      </c>
      <c r="D192" s="725" t="s">
        <v>1247</v>
      </c>
      <c r="E192" s="725" t="s">
        <v>2159</v>
      </c>
      <c r="F192" s="725" t="s">
        <v>2191</v>
      </c>
      <c r="G192" s="725" t="s">
        <v>2192</v>
      </c>
      <c r="H192" s="728"/>
      <c r="I192" s="728"/>
      <c r="J192" s="725"/>
      <c r="K192" s="725"/>
      <c r="L192" s="728"/>
      <c r="M192" s="728"/>
      <c r="N192" s="725"/>
      <c r="O192" s="725"/>
      <c r="P192" s="728">
        <v>2</v>
      </c>
      <c r="Q192" s="728">
        <v>422.22</v>
      </c>
      <c r="R192" s="741"/>
      <c r="S192" s="729">
        <v>211.11</v>
      </c>
    </row>
    <row r="193" spans="1:19" ht="14.4" customHeight="1" x14ac:dyDescent="0.3">
      <c r="A193" s="724"/>
      <c r="B193" s="725" t="s">
        <v>2162</v>
      </c>
      <c r="C193" s="725" t="s">
        <v>559</v>
      </c>
      <c r="D193" s="725" t="s">
        <v>1247</v>
      </c>
      <c r="E193" s="725" t="s">
        <v>2159</v>
      </c>
      <c r="F193" s="725" t="s">
        <v>2200</v>
      </c>
      <c r="G193" s="725" t="s">
        <v>2201</v>
      </c>
      <c r="H193" s="728"/>
      <c r="I193" s="728"/>
      <c r="J193" s="725"/>
      <c r="K193" s="725"/>
      <c r="L193" s="728"/>
      <c r="M193" s="728"/>
      <c r="N193" s="725"/>
      <c r="O193" s="725"/>
      <c r="P193" s="728">
        <v>5</v>
      </c>
      <c r="Q193" s="728">
        <v>250</v>
      </c>
      <c r="R193" s="741"/>
      <c r="S193" s="729">
        <v>50</v>
      </c>
    </row>
    <row r="194" spans="1:19" ht="14.4" customHeight="1" x14ac:dyDescent="0.3">
      <c r="A194" s="724"/>
      <c r="B194" s="725" t="s">
        <v>2162</v>
      </c>
      <c r="C194" s="725" t="s">
        <v>559</v>
      </c>
      <c r="D194" s="725" t="s">
        <v>1247</v>
      </c>
      <c r="E194" s="725" t="s">
        <v>2159</v>
      </c>
      <c r="F194" s="725" t="s">
        <v>2210</v>
      </c>
      <c r="G194" s="725" t="s">
        <v>2211</v>
      </c>
      <c r="H194" s="728"/>
      <c r="I194" s="728"/>
      <c r="J194" s="725"/>
      <c r="K194" s="725"/>
      <c r="L194" s="728"/>
      <c r="M194" s="728"/>
      <c r="N194" s="725"/>
      <c r="O194" s="725"/>
      <c r="P194" s="728">
        <v>1</v>
      </c>
      <c r="Q194" s="728">
        <v>305.56</v>
      </c>
      <c r="R194" s="741"/>
      <c r="S194" s="729">
        <v>305.56</v>
      </c>
    </row>
    <row r="195" spans="1:19" ht="14.4" customHeight="1" x14ac:dyDescent="0.3">
      <c r="A195" s="724"/>
      <c r="B195" s="725" t="s">
        <v>2162</v>
      </c>
      <c r="C195" s="725" t="s">
        <v>559</v>
      </c>
      <c r="D195" s="725" t="s">
        <v>1247</v>
      </c>
      <c r="E195" s="725" t="s">
        <v>2159</v>
      </c>
      <c r="F195" s="725" t="s">
        <v>2220</v>
      </c>
      <c r="G195" s="725" t="s">
        <v>2221</v>
      </c>
      <c r="H195" s="728"/>
      <c r="I195" s="728"/>
      <c r="J195" s="725"/>
      <c r="K195" s="725"/>
      <c r="L195" s="728"/>
      <c r="M195" s="728"/>
      <c r="N195" s="725"/>
      <c r="O195" s="725"/>
      <c r="P195" s="728">
        <v>1</v>
      </c>
      <c r="Q195" s="728">
        <v>77.78</v>
      </c>
      <c r="R195" s="741"/>
      <c r="S195" s="729">
        <v>77.78</v>
      </c>
    </row>
    <row r="196" spans="1:19" ht="14.4" customHeight="1" x14ac:dyDescent="0.3">
      <c r="A196" s="724"/>
      <c r="B196" s="725" t="s">
        <v>2162</v>
      </c>
      <c r="C196" s="725" t="s">
        <v>559</v>
      </c>
      <c r="D196" s="725" t="s">
        <v>1247</v>
      </c>
      <c r="E196" s="725" t="s">
        <v>2159</v>
      </c>
      <c r="F196" s="725" t="s">
        <v>2224</v>
      </c>
      <c r="G196" s="725" t="s">
        <v>2225</v>
      </c>
      <c r="H196" s="728"/>
      <c r="I196" s="728"/>
      <c r="J196" s="725"/>
      <c r="K196" s="725"/>
      <c r="L196" s="728"/>
      <c r="M196" s="728"/>
      <c r="N196" s="725"/>
      <c r="O196" s="725"/>
      <c r="P196" s="728">
        <v>2</v>
      </c>
      <c r="Q196" s="728">
        <v>188.88</v>
      </c>
      <c r="R196" s="741"/>
      <c r="S196" s="729">
        <v>94.44</v>
      </c>
    </row>
    <row r="197" spans="1:19" ht="14.4" customHeight="1" x14ac:dyDescent="0.3">
      <c r="A197" s="724"/>
      <c r="B197" s="725" t="s">
        <v>2162</v>
      </c>
      <c r="C197" s="725" t="s">
        <v>559</v>
      </c>
      <c r="D197" s="725" t="s">
        <v>1247</v>
      </c>
      <c r="E197" s="725" t="s">
        <v>2159</v>
      </c>
      <c r="F197" s="725" t="s">
        <v>2160</v>
      </c>
      <c r="G197" s="725" t="s">
        <v>2161</v>
      </c>
      <c r="H197" s="728"/>
      <c r="I197" s="728"/>
      <c r="J197" s="725"/>
      <c r="K197" s="725"/>
      <c r="L197" s="728"/>
      <c r="M197" s="728"/>
      <c r="N197" s="725"/>
      <c r="O197" s="725"/>
      <c r="P197" s="728">
        <v>12</v>
      </c>
      <c r="Q197" s="728">
        <v>4133.33</v>
      </c>
      <c r="R197" s="741"/>
      <c r="S197" s="729">
        <v>344.44416666666666</v>
      </c>
    </row>
    <row r="198" spans="1:19" ht="14.4" customHeight="1" x14ac:dyDescent="0.3">
      <c r="A198" s="724"/>
      <c r="B198" s="725" t="s">
        <v>2162</v>
      </c>
      <c r="C198" s="725" t="s">
        <v>559</v>
      </c>
      <c r="D198" s="725" t="s">
        <v>1248</v>
      </c>
      <c r="E198" s="725" t="s">
        <v>2159</v>
      </c>
      <c r="F198" s="725" t="s">
        <v>2183</v>
      </c>
      <c r="G198" s="725" t="s">
        <v>2184</v>
      </c>
      <c r="H198" s="728"/>
      <c r="I198" s="728"/>
      <c r="J198" s="725"/>
      <c r="K198" s="725"/>
      <c r="L198" s="728"/>
      <c r="M198" s="728"/>
      <c r="N198" s="725"/>
      <c r="O198" s="725"/>
      <c r="P198" s="728">
        <v>2</v>
      </c>
      <c r="Q198" s="728">
        <v>155.56</v>
      </c>
      <c r="R198" s="741"/>
      <c r="S198" s="729">
        <v>77.78</v>
      </c>
    </row>
    <row r="199" spans="1:19" ht="14.4" customHeight="1" x14ac:dyDescent="0.3">
      <c r="A199" s="724"/>
      <c r="B199" s="725" t="s">
        <v>2162</v>
      </c>
      <c r="C199" s="725" t="s">
        <v>559</v>
      </c>
      <c r="D199" s="725" t="s">
        <v>1248</v>
      </c>
      <c r="E199" s="725" t="s">
        <v>2159</v>
      </c>
      <c r="F199" s="725" t="s">
        <v>2187</v>
      </c>
      <c r="G199" s="725" t="s">
        <v>2188</v>
      </c>
      <c r="H199" s="728"/>
      <c r="I199" s="728"/>
      <c r="J199" s="725"/>
      <c r="K199" s="725"/>
      <c r="L199" s="728"/>
      <c r="M199" s="728"/>
      <c r="N199" s="725"/>
      <c r="O199" s="725"/>
      <c r="P199" s="728">
        <v>6</v>
      </c>
      <c r="Q199" s="728">
        <v>700</v>
      </c>
      <c r="R199" s="741"/>
      <c r="S199" s="729">
        <v>116.66666666666667</v>
      </c>
    </row>
    <row r="200" spans="1:19" ht="14.4" customHeight="1" x14ac:dyDescent="0.3">
      <c r="A200" s="724"/>
      <c r="B200" s="725" t="s">
        <v>2162</v>
      </c>
      <c r="C200" s="725" t="s">
        <v>559</v>
      </c>
      <c r="D200" s="725" t="s">
        <v>1248</v>
      </c>
      <c r="E200" s="725" t="s">
        <v>2159</v>
      </c>
      <c r="F200" s="725" t="s">
        <v>2191</v>
      </c>
      <c r="G200" s="725" t="s">
        <v>2192</v>
      </c>
      <c r="H200" s="728"/>
      <c r="I200" s="728"/>
      <c r="J200" s="725"/>
      <c r="K200" s="725"/>
      <c r="L200" s="728"/>
      <c r="M200" s="728"/>
      <c r="N200" s="725"/>
      <c r="O200" s="725"/>
      <c r="P200" s="728">
        <v>4</v>
      </c>
      <c r="Q200" s="728">
        <v>844.44</v>
      </c>
      <c r="R200" s="741"/>
      <c r="S200" s="729">
        <v>211.11</v>
      </c>
    </row>
    <row r="201" spans="1:19" ht="14.4" customHeight="1" x14ac:dyDescent="0.3">
      <c r="A201" s="724"/>
      <c r="B201" s="725" t="s">
        <v>2162</v>
      </c>
      <c r="C201" s="725" t="s">
        <v>559</v>
      </c>
      <c r="D201" s="725" t="s">
        <v>1248</v>
      </c>
      <c r="E201" s="725" t="s">
        <v>2159</v>
      </c>
      <c r="F201" s="725" t="s">
        <v>2193</v>
      </c>
      <c r="G201" s="725" t="s">
        <v>2194</v>
      </c>
      <c r="H201" s="728"/>
      <c r="I201" s="728"/>
      <c r="J201" s="725"/>
      <c r="K201" s="725"/>
      <c r="L201" s="728"/>
      <c r="M201" s="728"/>
      <c r="N201" s="725"/>
      <c r="O201" s="725"/>
      <c r="P201" s="728">
        <v>2</v>
      </c>
      <c r="Q201" s="728">
        <v>1166.6600000000001</v>
      </c>
      <c r="R201" s="741"/>
      <c r="S201" s="729">
        <v>583.33000000000004</v>
      </c>
    </row>
    <row r="202" spans="1:19" ht="14.4" customHeight="1" x14ac:dyDescent="0.3">
      <c r="A202" s="724"/>
      <c r="B202" s="725" t="s">
        <v>2162</v>
      </c>
      <c r="C202" s="725" t="s">
        <v>559</v>
      </c>
      <c r="D202" s="725" t="s">
        <v>1248</v>
      </c>
      <c r="E202" s="725" t="s">
        <v>2159</v>
      </c>
      <c r="F202" s="725" t="s">
        <v>2200</v>
      </c>
      <c r="G202" s="725" t="s">
        <v>2201</v>
      </c>
      <c r="H202" s="728"/>
      <c r="I202" s="728"/>
      <c r="J202" s="725"/>
      <c r="K202" s="725"/>
      <c r="L202" s="728"/>
      <c r="M202" s="728"/>
      <c r="N202" s="725"/>
      <c r="O202" s="725"/>
      <c r="P202" s="728">
        <v>7</v>
      </c>
      <c r="Q202" s="728">
        <v>350</v>
      </c>
      <c r="R202" s="741"/>
      <c r="S202" s="729">
        <v>50</v>
      </c>
    </row>
    <row r="203" spans="1:19" ht="14.4" customHeight="1" x14ac:dyDescent="0.3">
      <c r="A203" s="724"/>
      <c r="B203" s="725" t="s">
        <v>2162</v>
      </c>
      <c r="C203" s="725" t="s">
        <v>559</v>
      </c>
      <c r="D203" s="725" t="s">
        <v>1248</v>
      </c>
      <c r="E203" s="725" t="s">
        <v>2159</v>
      </c>
      <c r="F203" s="725" t="s">
        <v>2224</v>
      </c>
      <c r="G203" s="725" t="s">
        <v>2225</v>
      </c>
      <c r="H203" s="728"/>
      <c r="I203" s="728"/>
      <c r="J203" s="725"/>
      <c r="K203" s="725"/>
      <c r="L203" s="728"/>
      <c r="M203" s="728"/>
      <c r="N203" s="725"/>
      <c r="O203" s="725"/>
      <c r="P203" s="728">
        <v>5</v>
      </c>
      <c r="Q203" s="728">
        <v>472.21999999999997</v>
      </c>
      <c r="R203" s="741"/>
      <c r="S203" s="729">
        <v>94.443999999999988</v>
      </c>
    </row>
    <row r="204" spans="1:19" ht="14.4" customHeight="1" x14ac:dyDescent="0.3">
      <c r="A204" s="724"/>
      <c r="B204" s="725" t="s">
        <v>2162</v>
      </c>
      <c r="C204" s="725" t="s">
        <v>559</v>
      </c>
      <c r="D204" s="725" t="s">
        <v>1248</v>
      </c>
      <c r="E204" s="725" t="s">
        <v>2159</v>
      </c>
      <c r="F204" s="725" t="s">
        <v>2236</v>
      </c>
      <c r="G204" s="725" t="s">
        <v>2237</v>
      </c>
      <c r="H204" s="728"/>
      <c r="I204" s="728"/>
      <c r="J204" s="725"/>
      <c r="K204" s="725"/>
      <c r="L204" s="728"/>
      <c r="M204" s="728"/>
      <c r="N204" s="725"/>
      <c r="O204" s="725"/>
      <c r="P204" s="728">
        <v>1</v>
      </c>
      <c r="Q204" s="728">
        <v>116.67</v>
      </c>
      <c r="R204" s="741"/>
      <c r="S204" s="729">
        <v>116.67</v>
      </c>
    </row>
    <row r="205" spans="1:19" ht="14.4" customHeight="1" x14ac:dyDescent="0.3">
      <c r="A205" s="724"/>
      <c r="B205" s="725" t="s">
        <v>2162</v>
      </c>
      <c r="C205" s="725" t="s">
        <v>559</v>
      </c>
      <c r="D205" s="725" t="s">
        <v>1248</v>
      </c>
      <c r="E205" s="725" t="s">
        <v>2159</v>
      </c>
      <c r="F205" s="725" t="s">
        <v>2160</v>
      </c>
      <c r="G205" s="725" t="s">
        <v>2161</v>
      </c>
      <c r="H205" s="728"/>
      <c r="I205" s="728"/>
      <c r="J205" s="725"/>
      <c r="K205" s="725"/>
      <c r="L205" s="728"/>
      <c r="M205" s="728"/>
      <c r="N205" s="725"/>
      <c r="O205" s="725"/>
      <c r="P205" s="728">
        <v>20</v>
      </c>
      <c r="Q205" s="728">
        <v>6888.88</v>
      </c>
      <c r="R205" s="741"/>
      <c r="S205" s="729">
        <v>344.44400000000002</v>
      </c>
    </row>
    <row r="206" spans="1:19" ht="14.4" customHeight="1" x14ac:dyDescent="0.3">
      <c r="A206" s="724"/>
      <c r="B206" s="725" t="s">
        <v>2162</v>
      </c>
      <c r="C206" s="725" t="s">
        <v>559</v>
      </c>
      <c r="D206" s="725" t="s">
        <v>1249</v>
      </c>
      <c r="E206" s="725" t="s">
        <v>2159</v>
      </c>
      <c r="F206" s="725" t="s">
        <v>2187</v>
      </c>
      <c r="G206" s="725" t="s">
        <v>2188</v>
      </c>
      <c r="H206" s="728"/>
      <c r="I206" s="728"/>
      <c r="J206" s="725"/>
      <c r="K206" s="725"/>
      <c r="L206" s="728"/>
      <c r="M206" s="728"/>
      <c r="N206" s="725"/>
      <c r="O206" s="725"/>
      <c r="P206" s="728">
        <v>3</v>
      </c>
      <c r="Q206" s="728">
        <v>350</v>
      </c>
      <c r="R206" s="741"/>
      <c r="S206" s="729">
        <v>116.66666666666667</v>
      </c>
    </row>
    <row r="207" spans="1:19" ht="14.4" customHeight="1" x14ac:dyDescent="0.3">
      <c r="A207" s="724"/>
      <c r="B207" s="725" t="s">
        <v>2162</v>
      </c>
      <c r="C207" s="725" t="s">
        <v>559</v>
      </c>
      <c r="D207" s="725" t="s">
        <v>1249</v>
      </c>
      <c r="E207" s="725" t="s">
        <v>2159</v>
      </c>
      <c r="F207" s="725" t="s">
        <v>2195</v>
      </c>
      <c r="G207" s="725" t="s">
        <v>2196</v>
      </c>
      <c r="H207" s="728"/>
      <c r="I207" s="728"/>
      <c r="J207" s="725"/>
      <c r="K207" s="725"/>
      <c r="L207" s="728"/>
      <c r="M207" s="728"/>
      <c r="N207" s="725"/>
      <c r="O207" s="725"/>
      <c r="P207" s="728">
        <v>1</v>
      </c>
      <c r="Q207" s="728">
        <v>466.67</v>
      </c>
      <c r="R207" s="741"/>
      <c r="S207" s="729">
        <v>466.67</v>
      </c>
    </row>
    <row r="208" spans="1:19" ht="14.4" customHeight="1" x14ac:dyDescent="0.3">
      <c r="A208" s="724"/>
      <c r="B208" s="725" t="s">
        <v>2162</v>
      </c>
      <c r="C208" s="725" t="s">
        <v>559</v>
      </c>
      <c r="D208" s="725" t="s">
        <v>1249</v>
      </c>
      <c r="E208" s="725" t="s">
        <v>2159</v>
      </c>
      <c r="F208" s="725" t="s">
        <v>2200</v>
      </c>
      <c r="G208" s="725" t="s">
        <v>2201</v>
      </c>
      <c r="H208" s="728"/>
      <c r="I208" s="728"/>
      <c r="J208" s="725"/>
      <c r="K208" s="725"/>
      <c r="L208" s="728"/>
      <c r="M208" s="728"/>
      <c r="N208" s="725"/>
      <c r="O208" s="725"/>
      <c r="P208" s="728">
        <v>1</v>
      </c>
      <c r="Q208" s="728">
        <v>50</v>
      </c>
      <c r="R208" s="741"/>
      <c r="S208" s="729">
        <v>50</v>
      </c>
    </row>
    <row r="209" spans="1:19" ht="14.4" customHeight="1" x14ac:dyDescent="0.3">
      <c r="A209" s="724"/>
      <c r="B209" s="725" t="s">
        <v>2162</v>
      </c>
      <c r="C209" s="725" t="s">
        <v>559</v>
      </c>
      <c r="D209" s="725" t="s">
        <v>1249</v>
      </c>
      <c r="E209" s="725" t="s">
        <v>2159</v>
      </c>
      <c r="F209" s="725" t="s">
        <v>2160</v>
      </c>
      <c r="G209" s="725" t="s">
        <v>2161</v>
      </c>
      <c r="H209" s="728"/>
      <c r="I209" s="728"/>
      <c r="J209" s="725"/>
      <c r="K209" s="725"/>
      <c r="L209" s="728"/>
      <c r="M209" s="728"/>
      <c r="N209" s="725"/>
      <c r="O209" s="725"/>
      <c r="P209" s="728">
        <v>4</v>
      </c>
      <c r="Q209" s="728">
        <v>1377.77</v>
      </c>
      <c r="R209" s="741"/>
      <c r="S209" s="729">
        <v>344.4425</v>
      </c>
    </row>
    <row r="210" spans="1:19" ht="14.4" customHeight="1" x14ac:dyDescent="0.3">
      <c r="A210" s="724"/>
      <c r="B210" s="725" t="s">
        <v>2162</v>
      </c>
      <c r="C210" s="725" t="s">
        <v>559</v>
      </c>
      <c r="D210" s="725" t="s">
        <v>1250</v>
      </c>
      <c r="E210" s="725" t="s">
        <v>2159</v>
      </c>
      <c r="F210" s="725" t="s">
        <v>2185</v>
      </c>
      <c r="G210" s="725" t="s">
        <v>2186</v>
      </c>
      <c r="H210" s="728"/>
      <c r="I210" s="728"/>
      <c r="J210" s="725"/>
      <c r="K210" s="725"/>
      <c r="L210" s="728"/>
      <c r="M210" s="728"/>
      <c r="N210" s="725"/>
      <c r="O210" s="725"/>
      <c r="P210" s="728">
        <v>1</v>
      </c>
      <c r="Q210" s="728">
        <v>250</v>
      </c>
      <c r="R210" s="741"/>
      <c r="S210" s="729">
        <v>250</v>
      </c>
    </row>
    <row r="211" spans="1:19" ht="14.4" customHeight="1" x14ac:dyDescent="0.3">
      <c r="A211" s="724"/>
      <c r="B211" s="725" t="s">
        <v>2162</v>
      </c>
      <c r="C211" s="725" t="s">
        <v>559</v>
      </c>
      <c r="D211" s="725" t="s">
        <v>1250</v>
      </c>
      <c r="E211" s="725" t="s">
        <v>2159</v>
      </c>
      <c r="F211" s="725" t="s">
        <v>2191</v>
      </c>
      <c r="G211" s="725" t="s">
        <v>2192</v>
      </c>
      <c r="H211" s="728"/>
      <c r="I211" s="728"/>
      <c r="J211" s="725"/>
      <c r="K211" s="725"/>
      <c r="L211" s="728"/>
      <c r="M211" s="728"/>
      <c r="N211" s="725"/>
      <c r="O211" s="725"/>
      <c r="P211" s="728">
        <v>1</v>
      </c>
      <c r="Q211" s="728">
        <v>211.11</v>
      </c>
      <c r="R211" s="741"/>
      <c r="S211" s="729">
        <v>211.11</v>
      </c>
    </row>
    <row r="212" spans="1:19" ht="14.4" customHeight="1" x14ac:dyDescent="0.3">
      <c r="A212" s="724"/>
      <c r="B212" s="725" t="s">
        <v>2162</v>
      </c>
      <c r="C212" s="725" t="s">
        <v>559</v>
      </c>
      <c r="D212" s="725" t="s">
        <v>1250</v>
      </c>
      <c r="E212" s="725" t="s">
        <v>2159</v>
      </c>
      <c r="F212" s="725" t="s">
        <v>2200</v>
      </c>
      <c r="G212" s="725" t="s">
        <v>2201</v>
      </c>
      <c r="H212" s="728"/>
      <c r="I212" s="728"/>
      <c r="J212" s="725"/>
      <c r="K212" s="725"/>
      <c r="L212" s="728"/>
      <c r="M212" s="728"/>
      <c r="N212" s="725"/>
      <c r="O212" s="725"/>
      <c r="P212" s="728">
        <v>2</v>
      </c>
      <c r="Q212" s="728">
        <v>100</v>
      </c>
      <c r="R212" s="741"/>
      <c r="S212" s="729">
        <v>50</v>
      </c>
    </row>
    <row r="213" spans="1:19" ht="14.4" customHeight="1" x14ac:dyDescent="0.3">
      <c r="A213" s="724"/>
      <c r="B213" s="725" t="s">
        <v>2162</v>
      </c>
      <c r="C213" s="725" t="s">
        <v>559</v>
      </c>
      <c r="D213" s="725" t="s">
        <v>1250</v>
      </c>
      <c r="E213" s="725" t="s">
        <v>2159</v>
      </c>
      <c r="F213" s="725" t="s">
        <v>2210</v>
      </c>
      <c r="G213" s="725" t="s">
        <v>2211</v>
      </c>
      <c r="H213" s="728"/>
      <c r="I213" s="728"/>
      <c r="J213" s="725"/>
      <c r="K213" s="725"/>
      <c r="L213" s="728"/>
      <c r="M213" s="728"/>
      <c r="N213" s="725"/>
      <c r="O213" s="725"/>
      <c r="P213" s="728">
        <v>1</v>
      </c>
      <c r="Q213" s="728">
        <v>305.56</v>
      </c>
      <c r="R213" s="741"/>
      <c r="S213" s="729">
        <v>305.56</v>
      </c>
    </row>
    <row r="214" spans="1:19" ht="14.4" customHeight="1" x14ac:dyDescent="0.3">
      <c r="A214" s="724"/>
      <c r="B214" s="725" t="s">
        <v>2162</v>
      </c>
      <c r="C214" s="725" t="s">
        <v>559</v>
      </c>
      <c r="D214" s="725" t="s">
        <v>1250</v>
      </c>
      <c r="E214" s="725" t="s">
        <v>2159</v>
      </c>
      <c r="F214" s="725" t="s">
        <v>2220</v>
      </c>
      <c r="G214" s="725" t="s">
        <v>2221</v>
      </c>
      <c r="H214" s="728"/>
      <c r="I214" s="728"/>
      <c r="J214" s="725"/>
      <c r="K214" s="725"/>
      <c r="L214" s="728"/>
      <c r="M214" s="728"/>
      <c r="N214" s="725"/>
      <c r="O214" s="725"/>
      <c r="P214" s="728">
        <v>2</v>
      </c>
      <c r="Q214" s="728">
        <v>155.56</v>
      </c>
      <c r="R214" s="741"/>
      <c r="S214" s="729">
        <v>77.78</v>
      </c>
    </row>
    <row r="215" spans="1:19" ht="14.4" customHeight="1" x14ac:dyDescent="0.3">
      <c r="A215" s="724"/>
      <c r="B215" s="725" t="s">
        <v>2162</v>
      </c>
      <c r="C215" s="725" t="s">
        <v>559</v>
      </c>
      <c r="D215" s="725" t="s">
        <v>1250</v>
      </c>
      <c r="E215" s="725" t="s">
        <v>2159</v>
      </c>
      <c r="F215" s="725" t="s">
        <v>2224</v>
      </c>
      <c r="G215" s="725" t="s">
        <v>2225</v>
      </c>
      <c r="H215" s="728"/>
      <c r="I215" s="728"/>
      <c r="J215" s="725"/>
      <c r="K215" s="725"/>
      <c r="L215" s="728"/>
      <c r="M215" s="728"/>
      <c r="N215" s="725"/>
      <c r="O215" s="725"/>
      <c r="P215" s="728">
        <v>2</v>
      </c>
      <c r="Q215" s="728">
        <v>188.88</v>
      </c>
      <c r="R215" s="741"/>
      <c r="S215" s="729">
        <v>94.44</v>
      </c>
    </row>
    <row r="216" spans="1:19" ht="14.4" customHeight="1" x14ac:dyDescent="0.3">
      <c r="A216" s="724"/>
      <c r="B216" s="725" t="s">
        <v>2162</v>
      </c>
      <c r="C216" s="725" t="s">
        <v>559</v>
      </c>
      <c r="D216" s="725" t="s">
        <v>1250</v>
      </c>
      <c r="E216" s="725" t="s">
        <v>2159</v>
      </c>
      <c r="F216" s="725" t="s">
        <v>2236</v>
      </c>
      <c r="G216" s="725" t="s">
        <v>2237</v>
      </c>
      <c r="H216" s="728"/>
      <c r="I216" s="728"/>
      <c r="J216" s="725"/>
      <c r="K216" s="725"/>
      <c r="L216" s="728"/>
      <c r="M216" s="728"/>
      <c r="N216" s="725"/>
      <c r="O216" s="725"/>
      <c r="P216" s="728">
        <v>1</v>
      </c>
      <c r="Q216" s="728">
        <v>116.67</v>
      </c>
      <c r="R216" s="741"/>
      <c r="S216" s="729">
        <v>116.67</v>
      </c>
    </row>
    <row r="217" spans="1:19" ht="14.4" customHeight="1" x14ac:dyDescent="0.3">
      <c r="A217" s="724"/>
      <c r="B217" s="725" t="s">
        <v>2162</v>
      </c>
      <c r="C217" s="725" t="s">
        <v>559</v>
      </c>
      <c r="D217" s="725" t="s">
        <v>1250</v>
      </c>
      <c r="E217" s="725" t="s">
        <v>2159</v>
      </c>
      <c r="F217" s="725" t="s">
        <v>2160</v>
      </c>
      <c r="G217" s="725" t="s">
        <v>2161</v>
      </c>
      <c r="H217" s="728"/>
      <c r="I217" s="728"/>
      <c r="J217" s="725"/>
      <c r="K217" s="725"/>
      <c r="L217" s="728"/>
      <c r="M217" s="728"/>
      <c r="N217" s="725"/>
      <c r="O217" s="725"/>
      <c r="P217" s="728">
        <v>8</v>
      </c>
      <c r="Q217" s="728">
        <v>2755.55</v>
      </c>
      <c r="R217" s="741"/>
      <c r="S217" s="729">
        <v>344.44375000000002</v>
      </c>
    </row>
    <row r="218" spans="1:19" ht="14.4" customHeight="1" x14ac:dyDescent="0.3">
      <c r="A218" s="724"/>
      <c r="B218" s="725" t="s">
        <v>2162</v>
      </c>
      <c r="C218" s="725" t="s">
        <v>559</v>
      </c>
      <c r="D218" s="725" t="s">
        <v>1252</v>
      </c>
      <c r="E218" s="725" t="s">
        <v>2159</v>
      </c>
      <c r="F218" s="725" t="s">
        <v>2183</v>
      </c>
      <c r="G218" s="725" t="s">
        <v>2184</v>
      </c>
      <c r="H218" s="728"/>
      <c r="I218" s="728"/>
      <c r="J218" s="725"/>
      <c r="K218" s="725"/>
      <c r="L218" s="728"/>
      <c r="M218" s="728"/>
      <c r="N218" s="725"/>
      <c r="O218" s="725"/>
      <c r="P218" s="728">
        <v>2</v>
      </c>
      <c r="Q218" s="728">
        <v>155.56</v>
      </c>
      <c r="R218" s="741"/>
      <c r="S218" s="729">
        <v>77.78</v>
      </c>
    </row>
    <row r="219" spans="1:19" ht="14.4" customHeight="1" x14ac:dyDescent="0.3">
      <c r="A219" s="724"/>
      <c r="B219" s="725" t="s">
        <v>2162</v>
      </c>
      <c r="C219" s="725" t="s">
        <v>559</v>
      </c>
      <c r="D219" s="725" t="s">
        <v>1252</v>
      </c>
      <c r="E219" s="725" t="s">
        <v>2159</v>
      </c>
      <c r="F219" s="725" t="s">
        <v>2187</v>
      </c>
      <c r="G219" s="725" t="s">
        <v>2188</v>
      </c>
      <c r="H219" s="728"/>
      <c r="I219" s="728"/>
      <c r="J219" s="725"/>
      <c r="K219" s="725"/>
      <c r="L219" s="728"/>
      <c r="M219" s="728"/>
      <c r="N219" s="725"/>
      <c r="O219" s="725"/>
      <c r="P219" s="728">
        <v>5</v>
      </c>
      <c r="Q219" s="728">
        <v>583.34</v>
      </c>
      <c r="R219" s="741"/>
      <c r="S219" s="729">
        <v>116.66800000000001</v>
      </c>
    </row>
    <row r="220" spans="1:19" ht="14.4" customHeight="1" x14ac:dyDescent="0.3">
      <c r="A220" s="724"/>
      <c r="B220" s="725" t="s">
        <v>2162</v>
      </c>
      <c r="C220" s="725" t="s">
        <v>559</v>
      </c>
      <c r="D220" s="725" t="s">
        <v>1252</v>
      </c>
      <c r="E220" s="725" t="s">
        <v>2159</v>
      </c>
      <c r="F220" s="725" t="s">
        <v>2191</v>
      </c>
      <c r="G220" s="725" t="s">
        <v>2192</v>
      </c>
      <c r="H220" s="728"/>
      <c r="I220" s="728"/>
      <c r="J220" s="725"/>
      <c r="K220" s="725"/>
      <c r="L220" s="728"/>
      <c r="M220" s="728"/>
      <c r="N220" s="725"/>
      <c r="O220" s="725"/>
      <c r="P220" s="728">
        <v>1</v>
      </c>
      <c r="Q220" s="728">
        <v>211.11</v>
      </c>
      <c r="R220" s="741"/>
      <c r="S220" s="729">
        <v>211.11</v>
      </c>
    </row>
    <row r="221" spans="1:19" ht="14.4" customHeight="1" x14ac:dyDescent="0.3">
      <c r="A221" s="724"/>
      <c r="B221" s="725" t="s">
        <v>2162</v>
      </c>
      <c r="C221" s="725" t="s">
        <v>559</v>
      </c>
      <c r="D221" s="725" t="s">
        <v>1252</v>
      </c>
      <c r="E221" s="725" t="s">
        <v>2159</v>
      </c>
      <c r="F221" s="725" t="s">
        <v>2193</v>
      </c>
      <c r="G221" s="725" t="s">
        <v>2194</v>
      </c>
      <c r="H221" s="728"/>
      <c r="I221" s="728"/>
      <c r="J221" s="725"/>
      <c r="K221" s="725"/>
      <c r="L221" s="728"/>
      <c r="M221" s="728"/>
      <c r="N221" s="725"/>
      <c r="O221" s="725"/>
      <c r="P221" s="728">
        <v>2</v>
      </c>
      <c r="Q221" s="728">
        <v>1166.6600000000001</v>
      </c>
      <c r="R221" s="741"/>
      <c r="S221" s="729">
        <v>583.33000000000004</v>
      </c>
    </row>
    <row r="222" spans="1:19" ht="14.4" customHeight="1" x14ac:dyDescent="0.3">
      <c r="A222" s="724"/>
      <c r="B222" s="725" t="s">
        <v>2162</v>
      </c>
      <c r="C222" s="725" t="s">
        <v>559</v>
      </c>
      <c r="D222" s="725" t="s">
        <v>1252</v>
      </c>
      <c r="E222" s="725" t="s">
        <v>2159</v>
      </c>
      <c r="F222" s="725" t="s">
        <v>2200</v>
      </c>
      <c r="G222" s="725" t="s">
        <v>2201</v>
      </c>
      <c r="H222" s="728"/>
      <c r="I222" s="728"/>
      <c r="J222" s="725"/>
      <c r="K222" s="725"/>
      <c r="L222" s="728"/>
      <c r="M222" s="728"/>
      <c r="N222" s="725"/>
      <c r="O222" s="725"/>
      <c r="P222" s="728">
        <v>2</v>
      </c>
      <c r="Q222" s="728">
        <v>100</v>
      </c>
      <c r="R222" s="741"/>
      <c r="S222" s="729">
        <v>50</v>
      </c>
    </row>
    <row r="223" spans="1:19" ht="14.4" customHeight="1" x14ac:dyDescent="0.3">
      <c r="A223" s="724"/>
      <c r="B223" s="725" t="s">
        <v>2162</v>
      </c>
      <c r="C223" s="725" t="s">
        <v>559</v>
      </c>
      <c r="D223" s="725" t="s">
        <v>1252</v>
      </c>
      <c r="E223" s="725" t="s">
        <v>2159</v>
      </c>
      <c r="F223" s="725" t="s">
        <v>2224</v>
      </c>
      <c r="G223" s="725" t="s">
        <v>2225</v>
      </c>
      <c r="H223" s="728"/>
      <c r="I223" s="728"/>
      <c r="J223" s="725"/>
      <c r="K223" s="725"/>
      <c r="L223" s="728"/>
      <c r="M223" s="728"/>
      <c r="N223" s="725"/>
      <c r="O223" s="725"/>
      <c r="P223" s="728">
        <v>6</v>
      </c>
      <c r="Q223" s="728">
        <v>566.66</v>
      </c>
      <c r="R223" s="741"/>
      <c r="S223" s="729">
        <v>94.443333333333328</v>
      </c>
    </row>
    <row r="224" spans="1:19" ht="14.4" customHeight="1" x14ac:dyDescent="0.3">
      <c r="A224" s="724"/>
      <c r="B224" s="725" t="s">
        <v>2162</v>
      </c>
      <c r="C224" s="725" t="s">
        <v>559</v>
      </c>
      <c r="D224" s="725" t="s">
        <v>1252</v>
      </c>
      <c r="E224" s="725" t="s">
        <v>2159</v>
      </c>
      <c r="F224" s="725" t="s">
        <v>2228</v>
      </c>
      <c r="G224" s="725" t="s">
        <v>2229</v>
      </c>
      <c r="H224" s="728"/>
      <c r="I224" s="728"/>
      <c r="J224" s="725"/>
      <c r="K224" s="725"/>
      <c r="L224" s="728"/>
      <c r="M224" s="728"/>
      <c r="N224" s="725"/>
      <c r="O224" s="725"/>
      <c r="P224" s="728">
        <v>1</v>
      </c>
      <c r="Q224" s="728">
        <v>96.67</v>
      </c>
      <c r="R224" s="741"/>
      <c r="S224" s="729">
        <v>96.67</v>
      </c>
    </row>
    <row r="225" spans="1:19" ht="14.4" customHeight="1" x14ac:dyDescent="0.3">
      <c r="A225" s="724"/>
      <c r="B225" s="725" t="s">
        <v>2162</v>
      </c>
      <c r="C225" s="725" t="s">
        <v>559</v>
      </c>
      <c r="D225" s="725" t="s">
        <v>1252</v>
      </c>
      <c r="E225" s="725" t="s">
        <v>2159</v>
      </c>
      <c r="F225" s="725" t="s">
        <v>2160</v>
      </c>
      <c r="G225" s="725" t="s">
        <v>2161</v>
      </c>
      <c r="H225" s="728"/>
      <c r="I225" s="728"/>
      <c r="J225" s="725"/>
      <c r="K225" s="725"/>
      <c r="L225" s="728"/>
      <c r="M225" s="728"/>
      <c r="N225" s="725"/>
      <c r="O225" s="725"/>
      <c r="P225" s="728">
        <v>13</v>
      </c>
      <c r="Q225" s="728">
        <v>4477.7700000000004</v>
      </c>
      <c r="R225" s="741"/>
      <c r="S225" s="729">
        <v>344.44384615384621</v>
      </c>
    </row>
    <row r="226" spans="1:19" ht="14.4" customHeight="1" x14ac:dyDescent="0.3">
      <c r="A226" s="724"/>
      <c r="B226" s="725" t="s">
        <v>2162</v>
      </c>
      <c r="C226" s="725" t="s">
        <v>559</v>
      </c>
      <c r="D226" s="725" t="s">
        <v>1253</v>
      </c>
      <c r="E226" s="725" t="s">
        <v>2159</v>
      </c>
      <c r="F226" s="725" t="s">
        <v>2183</v>
      </c>
      <c r="G226" s="725" t="s">
        <v>2184</v>
      </c>
      <c r="H226" s="728"/>
      <c r="I226" s="728"/>
      <c r="J226" s="725"/>
      <c r="K226" s="725"/>
      <c r="L226" s="728"/>
      <c r="M226" s="728"/>
      <c r="N226" s="725"/>
      <c r="O226" s="725"/>
      <c r="P226" s="728">
        <v>1</v>
      </c>
      <c r="Q226" s="728">
        <v>77.78</v>
      </c>
      <c r="R226" s="741"/>
      <c r="S226" s="729">
        <v>77.78</v>
      </c>
    </row>
    <row r="227" spans="1:19" ht="14.4" customHeight="1" x14ac:dyDescent="0.3">
      <c r="A227" s="724"/>
      <c r="B227" s="725" t="s">
        <v>2162</v>
      </c>
      <c r="C227" s="725" t="s">
        <v>559</v>
      </c>
      <c r="D227" s="725" t="s">
        <v>1253</v>
      </c>
      <c r="E227" s="725" t="s">
        <v>2159</v>
      </c>
      <c r="F227" s="725" t="s">
        <v>2187</v>
      </c>
      <c r="G227" s="725" t="s">
        <v>2188</v>
      </c>
      <c r="H227" s="728"/>
      <c r="I227" s="728"/>
      <c r="J227" s="725"/>
      <c r="K227" s="725"/>
      <c r="L227" s="728"/>
      <c r="M227" s="728"/>
      <c r="N227" s="725"/>
      <c r="O227" s="725"/>
      <c r="P227" s="728">
        <v>2</v>
      </c>
      <c r="Q227" s="728">
        <v>233.33</v>
      </c>
      <c r="R227" s="741"/>
      <c r="S227" s="729">
        <v>116.66500000000001</v>
      </c>
    </row>
    <row r="228" spans="1:19" ht="14.4" customHeight="1" x14ac:dyDescent="0.3">
      <c r="A228" s="724"/>
      <c r="B228" s="725" t="s">
        <v>2162</v>
      </c>
      <c r="C228" s="725" t="s">
        <v>559</v>
      </c>
      <c r="D228" s="725" t="s">
        <v>1253</v>
      </c>
      <c r="E228" s="725" t="s">
        <v>2159</v>
      </c>
      <c r="F228" s="725" t="s">
        <v>2193</v>
      </c>
      <c r="G228" s="725" t="s">
        <v>2194</v>
      </c>
      <c r="H228" s="728"/>
      <c r="I228" s="728"/>
      <c r="J228" s="725"/>
      <c r="K228" s="725"/>
      <c r="L228" s="728"/>
      <c r="M228" s="728"/>
      <c r="N228" s="725"/>
      <c r="O228" s="725"/>
      <c r="P228" s="728">
        <v>1</v>
      </c>
      <c r="Q228" s="728">
        <v>583.33000000000004</v>
      </c>
      <c r="R228" s="741"/>
      <c r="S228" s="729">
        <v>583.33000000000004</v>
      </c>
    </row>
    <row r="229" spans="1:19" ht="14.4" customHeight="1" x14ac:dyDescent="0.3">
      <c r="A229" s="724"/>
      <c r="B229" s="725" t="s">
        <v>2162</v>
      </c>
      <c r="C229" s="725" t="s">
        <v>559</v>
      </c>
      <c r="D229" s="725" t="s">
        <v>1253</v>
      </c>
      <c r="E229" s="725" t="s">
        <v>2159</v>
      </c>
      <c r="F229" s="725" t="s">
        <v>2200</v>
      </c>
      <c r="G229" s="725" t="s">
        <v>2201</v>
      </c>
      <c r="H229" s="728"/>
      <c r="I229" s="728"/>
      <c r="J229" s="725"/>
      <c r="K229" s="725"/>
      <c r="L229" s="728"/>
      <c r="M229" s="728"/>
      <c r="N229" s="725"/>
      <c r="O229" s="725"/>
      <c r="P229" s="728">
        <v>1</v>
      </c>
      <c r="Q229" s="728">
        <v>50</v>
      </c>
      <c r="R229" s="741"/>
      <c r="S229" s="729">
        <v>50</v>
      </c>
    </row>
    <row r="230" spans="1:19" ht="14.4" customHeight="1" x14ac:dyDescent="0.3">
      <c r="A230" s="724"/>
      <c r="B230" s="725" t="s">
        <v>2162</v>
      </c>
      <c r="C230" s="725" t="s">
        <v>559</v>
      </c>
      <c r="D230" s="725" t="s">
        <v>1253</v>
      </c>
      <c r="E230" s="725" t="s">
        <v>2159</v>
      </c>
      <c r="F230" s="725" t="s">
        <v>2210</v>
      </c>
      <c r="G230" s="725" t="s">
        <v>2211</v>
      </c>
      <c r="H230" s="728"/>
      <c r="I230" s="728"/>
      <c r="J230" s="725"/>
      <c r="K230" s="725"/>
      <c r="L230" s="728"/>
      <c r="M230" s="728"/>
      <c r="N230" s="725"/>
      <c r="O230" s="725"/>
      <c r="P230" s="728">
        <v>1</v>
      </c>
      <c r="Q230" s="728">
        <v>305.56</v>
      </c>
      <c r="R230" s="741"/>
      <c r="S230" s="729">
        <v>305.56</v>
      </c>
    </row>
    <row r="231" spans="1:19" ht="14.4" customHeight="1" x14ac:dyDescent="0.3">
      <c r="A231" s="724"/>
      <c r="B231" s="725" t="s">
        <v>2162</v>
      </c>
      <c r="C231" s="725" t="s">
        <v>559</v>
      </c>
      <c r="D231" s="725" t="s">
        <v>1253</v>
      </c>
      <c r="E231" s="725" t="s">
        <v>2159</v>
      </c>
      <c r="F231" s="725" t="s">
        <v>2220</v>
      </c>
      <c r="G231" s="725" t="s">
        <v>2221</v>
      </c>
      <c r="H231" s="728"/>
      <c r="I231" s="728"/>
      <c r="J231" s="725"/>
      <c r="K231" s="725"/>
      <c r="L231" s="728"/>
      <c r="M231" s="728"/>
      <c r="N231" s="725"/>
      <c r="O231" s="725"/>
      <c r="P231" s="728">
        <v>1</v>
      </c>
      <c r="Q231" s="728">
        <v>77.78</v>
      </c>
      <c r="R231" s="741"/>
      <c r="S231" s="729">
        <v>77.78</v>
      </c>
    </row>
    <row r="232" spans="1:19" ht="14.4" customHeight="1" x14ac:dyDescent="0.3">
      <c r="A232" s="724"/>
      <c r="B232" s="725" t="s">
        <v>2162</v>
      </c>
      <c r="C232" s="725" t="s">
        <v>559</v>
      </c>
      <c r="D232" s="725" t="s">
        <v>1253</v>
      </c>
      <c r="E232" s="725" t="s">
        <v>2159</v>
      </c>
      <c r="F232" s="725" t="s">
        <v>2224</v>
      </c>
      <c r="G232" s="725" t="s">
        <v>2225</v>
      </c>
      <c r="H232" s="728"/>
      <c r="I232" s="728"/>
      <c r="J232" s="725"/>
      <c r="K232" s="725"/>
      <c r="L232" s="728"/>
      <c r="M232" s="728"/>
      <c r="N232" s="725"/>
      <c r="O232" s="725"/>
      <c r="P232" s="728">
        <v>4</v>
      </c>
      <c r="Q232" s="728">
        <v>377.76</v>
      </c>
      <c r="R232" s="741"/>
      <c r="S232" s="729">
        <v>94.44</v>
      </c>
    </row>
    <row r="233" spans="1:19" ht="14.4" customHeight="1" x14ac:dyDescent="0.3">
      <c r="A233" s="724"/>
      <c r="B233" s="725" t="s">
        <v>2162</v>
      </c>
      <c r="C233" s="725" t="s">
        <v>559</v>
      </c>
      <c r="D233" s="725" t="s">
        <v>1253</v>
      </c>
      <c r="E233" s="725" t="s">
        <v>2159</v>
      </c>
      <c r="F233" s="725" t="s">
        <v>2236</v>
      </c>
      <c r="G233" s="725" t="s">
        <v>2237</v>
      </c>
      <c r="H233" s="728"/>
      <c r="I233" s="728"/>
      <c r="J233" s="725"/>
      <c r="K233" s="725"/>
      <c r="L233" s="728"/>
      <c r="M233" s="728"/>
      <c r="N233" s="725"/>
      <c r="O233" s="725"/>
      <c r="P233" s="728">
        <v>2</v>
      </c>
      <c r="Q233" s="728">
        <v>233.34</v>
      </c>
      <c r="R233" s="741"/>
      <c r="S233" s="729">
        <v>116.67</v>
      </c>
    </row>
    <row r="234" spans="1:19" ht="14.4" customHeight="1" x14ac:dyDescent="0.3">
      <c r="A234" s="724"/>
      <c r="B234" s="725" t="s">
        <v>2162</v>
      </c>
      <c r="C234" s="725" t="s">
        <v>559</v>
      </c>
      <c r="D234" s="725" t="s">
        <v>1253</v>
      </c>
      <c r="E234" s="725" t="s">
        <v>2159</v>
      </c>
      <c r="F234" s="725" t="s">
        <v>2160</v>
      </c>
      <c r="G234" s="725" t="s">
        <v>2161</v>
      </c>
      <c r="H234" s="728"/>
      <c r="I234" s="728"/>
      <c r="J234" s="725"/>
      <c r="K234" s="725"/>
      <c r="L234" s="728"/>
      <c r="M234" s="728"/>
      <c r="N234" s="725"/>
      <c r="O234" s="725"/>
      <c r="P234" s="728">
        <v>12</v>
      </c>
      <c r="Q234" s="728">
        <v>4133.33</v>
      </c>
      <c r="R234" s="741"/>
      <c r="S234" s="729">
        <v>344.44416666666666</v>
      </c>
    </row>
    <row r="235" spans="1:19" ht="14.4" customHeight="1" x14ac:dyDescent="0.3">
      <c r="A235" s="724"/>
      <c r="B235" s="725" t="s">
        <v>2162</v>
      </c>
      <c r="C235" s="725" t="s">
        <v>559</v>
      </c>
      <c r="D235" s="725" t="s">
        <v>1257</v>
      </c>
      <c r="E235" s="725" t="s">
        <v>2159</v>
      </c>
      <c r="F235" s="725" t="s">
        <v>2183</v>
      </c>
      <c r="G235" s="725" t="s">
        <v>2184</v>
      </c>
      <c r="H235" s="728"/>
      <c r="I235" s="728"/>
      <c r="J235" s="725"/>
      <c r="K235" s="725"/>
      <c r="L235" s="728"/>
      <c r="M235" s="728"/>
      <c r="N235" s="725"/>
      <c r="O235" s="725"/>
      <c r="P235" s="728">
        <v>2</v>
      </c>
      <c r="Q235" s="728">
        <v>155.56</v>
      </c>
      <c r="R235" s="741"/>
      <c r="S235" s="729">
        <v>77.78</v>
      </c>
    </row>
    <row r="236" spans="1:19" ht="14.4" customHeight="1" x14ac:dyDescent="0.3">
      <c r="A236" s="724"/>
      <c r="B236" s="725" t="s">
        <v>2162</v>
      </c>
      <c r="C236" s="725" t="s">
        <v>559</v>
      </c>
      <c r="D236" s="725" t="s">
        <v>1257</v>
      </c>
      <c r="E236" s="725" t="s">
        <v>2159</v>
      </c>
      <c r="F236" s="725" t="s">
        <v>2187</v>
      </c>
      <c r="G236" s="725" t="s">
        <v>2188</v>
      </c>
      <c r="H236" s="728"/>
      <c r="I236" s="728"/>
      <c r="J236" s="725"/>
      <c r="K236" s="725"/>
      <c r="L236" s="728"/>
      <c r="M236" s="728"/>
      <c r="N236" s="725"/>
      <c r="O236" s="725"/>
      <c r="P236" s="728">
        <v>2</v>
      </c>
      <c r="Q236" s="728">
        <v>233.33</v>
      </c>
      <c r="R236" s="741"/>
      <c r="S236" s="729">
        <v>116.66500000000001</v>
      </c>
    </row>
    <row r="237" spans="1:19" ht="14.4" customHeight="1" x14ac:dyDescent="0.3">
      <c r="A237" s="724"/>
      <c r="B237" s="725" t="s">
        <v>2162</v>
      </c>
      <c r="C237" s="725" t="s">
        <v>559</v>
      </c>
      <c r="D237" s="725" t="s">
        <v>1257</v>
      </c>
      <c r="E237" s="725" t="s">
        <v>2159</v>
      </c>
      <c r="F237" s="725" t="s">
        <v>2191</v>
      </c>
      <c r="G237" s="725" t="s">
        <v>2192</v>
      </c>
      <c r="H237" s="728"/>
      <c r="I237" s="728"/>
      <c r="J237" s="725"/>
      <c r="K237" s="725"/>
      <c r="L237" s="728"/>
      <c r="M237" s="728"/>
      <c r="N237" s="725"/>
      <c r="O237" s="725"/>
      <c r="P237" s="728">
        <v>1</v>
      </c>
      <c r="Q237" s="728">
        <v>211.11</v>
      </c>
      <c r="R237" s="741"/>
      <c r="S237" s="729">
        <v>211.11</v>
      </c>
    </row>
    <row r="238" spans="1:19" ht="14.4" customHeight="1" x14ac:dyDescent="0.3">
      <c r="A238" s="724"/>
      <c r="B238" s="725" t="s">
        <v>2162</v>
      </c>
      <c r="C238" s="725" t="s">
        <v>559</v>
      </c>
      <c r="D238" s="725" t="s">
        <v>1257</v>
      </c>
      <c r="E238" s="725" t="s">
        <v>2159</v>
      </c>
      <c r="F238" s="725" t="s">
        <v>2200</v>
      </c>
      <c r="G238" s="725" t="s">
        <v>2201</v>
      </c>
      <c r="H238" s="728"/>
      <c r="I238" s="728"/>
      <c r="J238" s="725"/>
      <c r="K238" s="725"/>
      <c r="L238" s="728"/>
      <c r="M238" s="728"/>
      <c r="N238" s="725"/>
      <c r="O238" s="725"/>
      <c r="P238" s="728">
        <v>1</v>
      </c>
      <c r="Q238" s="728">
        <v>50</v>
      </c>
      <c r="R238" s="741"/>
      <c r="S238" s="729">
        <v>50</v>
      </c>
    </row>
    <row r="239" spans="1:19" ht="14.4" customHeight="1" x14ac:dyDescent="0.3">
      <c r="A239" s="724"/>
      <c r="B239" s="725" t="s">
        <v>2162</v>
      </c>
      <c r="C239" s="725" t="s">
        <v>559</v>
      </c>
      <c r="D239" s="725" t="s">
        <v>1257</v>
      </c>
      <c r="E239" s="725" t="s">
        <v>2159</v>
      </c>
      <c r="F239" s="725" t="s">
        <v>2224</v>
      </c>
      <c r="G239" s="725" t="s">
        <v>2225</v>
      </c>
      <c r="H239" s="728"/>
      <c r="I239" s="728"/>
      <c r="J239" s="725"/>
      <c r="K239" s="725"/>
      <c r="L239" s="728"/>
      <c r="M239" s="728"/>
      <c r="N239" s="725"/>
      <c r="O239" s="725"/>
      <c r="P239" s="728">
        <v>3</v>
      </c>
      <c r="Q239" s="728">
        <v>283.33</v>
      </c>
      <c r="R239" s="741"/>
      <c r="S239" s="729">
        <v>94.443333333333328</v>
      </c>
    </row>
    <row r="240" spans="1:19" ht="14.4" customHeight="1" x14ac:dyDescent="0.3">
      <c r="A240" s="724"/>
      <c r="B240" s="725" t="s">
        <v>2162</v>
      </c>
      <c r="C240" s="725" t="s">
        <v>559</v>
      </c>
      <c r="D240" s="725" t="s">
        <v>1257</v>
      </c>
      <c r="E240" s="725" t="s">
        <v>2159</v>
      </c>
      <c r="F240" s="725" t="s">
        <v>2160</v>
      </c>
      <c r="G240" s="725" t="s">
        <v>2161</v>
      </c>
      <c r="H240" s="728"/>
      <c r="I240" s="728"/>
      <c r="J240" s="725"/>
      <c r="K240" s="725"/>
      <c r="L240" s="728"/>
      <c r="M240" s="728"/>
      <c r="N240" s="725"/>
      <c r="O240" s="725"/>
      <c r="P240" s="728">
        <v>7</v>
      </c>
      <c r="Q240" s="728">
        <v>2411.1</v>
      </c>
      <c r="R240" s="741"/>
      <c r="S240" s="729">
        <v>344.44285714285712</v>
      </c>
    </row>
    <row r="241" spans="1:19" ht="14.4" customHeight="1" x14ac:dyDescent="0.3">
      <c r="A241" s="724"/>
      <c r="B241" s="725" t="s">
        <v>2162</v>
      </c>
      <c r="C241" s="725" t="s">
        <v>559</v>
      </c>
      <c r="D241" s="725" t="s">
        <v>1262</v>
      </c>
      <c r="E241" s="725" t="s">
        <v>2159</v>
      </c>
      <c r="F241" s="725" t="s">
        <v>2183</v>
      </c>
      <c r="G241" s="725" t="s">
        <v>2184</v>
      </c>
      <c r="H241" s="728"/>
      <c r="I241" s="728"/>
      <c r="J241" s="725"/>
      <c r="K241" s="725"/>
      <c r="L241" s="728"/>
      <c r="M241" s="728"/>
      <c r="N241" s="725"/>
      <c r="O241" s="725"/>
      <c r="P241" s="728">
        <v>1</v>
      </c>
      <c r="Q241" s="728">
        <v>77.78</v>
      </c>
      <c r="R241" s="741"/>
      <c r="S241" s="729">
        <v>77.78</v>
      </c>
    </row>
    <row r="242" spans="1:19" ht="14.4" customHeight="1" x14ac:dyDescent="0.3">
      <c r="A242" s="724"/>
      <c r="B242" s="725" t="s">
        <v>2162</v>
      </c>
      <c r="C242" s="725" t="s">
        <v>559</v>
      </c>
      <c r="D242" s="725" t="s">
        <v>1262</v>
      </c>
      <c r="E242" s="725" t="s">
        <v>2159</v>
      </c>
      <c r="F242" s="725" t="s">
        <v>2187</v>
      </c>
      <c r="G242" s="725" t="s">
        <v>2188</v>
      </c>
      <c r="H242" s="728"/>
      <c r="I242" s="728"/>
      <c r="J242" s="725"/>
      <c r="K242" s="725"/>
      <c r="L242" s="728"/>
      <c r="M242" s="728"/>
      <c r="N242" s="725"/>
      <c r="O242" s="725"/>
      <c r="P242" s="728">
        <v>3</v>
      </c>
      <c r="Q242" s="728">
        <v>350</v>
      </c>
      <c r="R242" s="741"/>
      <c r="S242" s="729">
        <v>116.66666666666667</v>
      </c>
    </row>
    <row r="243" spans="1:19" ht="14.4" customHeight="1" x14ac:dyDescent="0.3">
      <c r="A243" s="724"/>
      <c r="B243" s="725" t="s">
        <v>2162</v>
      </c>
      <c r="C243" s="725" t="s">
        <v>559</v>
      </c>
      <c r="D243" s="725" t="s">
        <v>1262</v>
      </c>
      <c r="E243" s="725" t="s">
        <v>2159</v>
      </c>
      <c r="F243" s="725" t="s">
        <v>2191</v>
      </c>
      <c r="G243" s="725" t="s">
        <v>2192</v>
      </c>
      <c r="H243" s="728"/>
      <c r="I243" s="728"/>
      <c r="J243" s="725"/>
      <c r="K243" s="725"/>
      <c r="L243" s="728"/>
      <c r="M243" s="728"/>
      <c r="N243" s="725"/>
      <c r="O243" s="725"/>
      <c r="P243" s="728">
        <v>1</v>
      </c>
      <c r="Q243" s="728">
        <v>211.11</v>
      </c>
      <c r="R243" s="741"/>
      <c r="S243" s="729">
        <v>211.11</v>
      </c>
    </row>
    <row r="244" spans="1:19" ht="14.4" customHeight="1" x14ac:dyDescent="0.3">
      <c r="A244" s="724"/>
      <c r="B244" s="725" t="s">
        <v>2162</v>
      </c>
      <c r="C244" s="725" t="s">
        <v>559</v>
      </c>
      <c r="D244" s="725" t="s">
        <v>1262</v>
      </c>
      <c r="E244" s="725" t="s">
        <v>2159</v>
      </c>
      <c r="F244" s="725" t="s">
        <v>2193</v>
      </c>
      <c r="G244" s="725" t="s">
        <v>2194</v>
      </c>
      <c r="H244" s="728"/>
      <c r="I244" s="728"/>
      <c r="J244" s="725"/>
      <c r="K244" s="725"/>
      <c r="L244" s="728"/>
      <c r="M244" s="728"/>
      <c r="N244" s="725"/>
      <c r="O244" s="725"/>
      <c r="P244" s="728">
        <v>1</v>
      </c>
      <c r="Q244" s="728">
        <v>583.33000000000004</v>
      </c>
      <c r="R244" s="741"/>
      <c r="S244" s="729">
        <v>583.33000000000004</v>
      </c>
    </row>
    <row r="245" spans="1:19" ht="14.4" customHeight="1" x14ac:dyDescent="0.3">
      <c r="A245" s="724"/>
      <c r="B245" s="725" t="s">
        <v>2162</v>
      </c>
      <c r="C245" s="725" t="s">
        <v>559</v>
      </c>
      <c r="D245" s="725" t="s">
        <v>1262</v>
      </c>
      <c r="E245" s="725" t="s">
        <v>2159</v>
      </c>
      <c r="F245" s="725" t="s">
        <v>2200</v>
      </c>
      <c r="G245" s="725" t="s">
        <v>2201</v>
      </c>
      <c r="H245" s="728"/>
      <c r="I245" s="728"/>
      <c r="J245" s="725"/>
      <c r="K245" s="725"/>
      <c r="L245" s="728"/>
      <c r="M245" s="728"/>
      <c r="N245" s="725"/>
      <c r="O245" s="725"/>
      <c r="P245" s="728">
        <v>1</v>
      </c>
      <c r="Q245" s="728">
        <v>50</v>
      </c>
      <c r="R245" s="741"/>
      <c r="S245" s="729">
        <v>50</v>
      </c>
    </row>
    <row r="246" spans="1:19" ht="14.4" customHeight="1" x14ac:dyDescent="0.3">
      <c r="A246" s="724"/>
      <c r="B246" s="725" t="s">
        <v>2162</v>
      </c>
      <c r="C246" s="725" t="s">
        <v>559</v>
      </c>
      <c r="D246" s="725" t="s">
        <v>1262</v>
      </c>
      <c r="E246" s="725" t="s">
        <v>2159</v>
      </c>
      <c r="F246" s="725" t="s">
        <v>2210</v>
      </c>
      <c r="G246" s="725" t="s">
        <v>2211</v>
      </c>
      <c r="H246" s="728"/>
      <c r="I246" s="728"/>
      <c r="J246" s="725"/>
      <c r="K246" s="725"/>
      <c r="L246" s="728"/>
      <c r="M246" s="728"/>
      <c r="N246" s="725"/>
      <c r="O246" s="725"/>
      <c r="P246" s="728">
        <v>1</v>
      </c>
      <c r="Q246" s="728">
        <v>305.56</v>
      </c>
      <c r="R246" s="741"/>
      <c r="S246" s="729">
        <v>305.56</v>
      </c>
    </row>
    <row r="247" spans="1:19" ht="14.4" customHeight="1" x14ac:dyDescent="0.3">
      <c r="A247" s="724"/>
      <c r="B247" s="725" t="s">
        <v>2162</v>
      </c>
      <c r="C247" s="725" t="s">
        <v>559</v>
      </c>
      <c r="D247" s="725" t="s">
        <v>1262</v>
      </c>
      <c r="E247" s="725" t="s">
        <v>2159</v>
      </c>
      <c r="F247" s="725" t="s">
        <v>2220</v>
      </c>
      <c r="G247" s="725" t="s">
        <v>2221</v>
      </c>
      <c r="H247" s="728"/>
      <c r="I247" s="728"/>
      <c r="J247" s="725"/>
      <c r="K247" s="725"/>
      <c r="L247" s="728"/>
      <c r="M247" s="728"/>
      <c r="N247" s="725"/>
      <c r="O247" s="725"/>
      <c r="P247" s="728">
        <v>1</v>
      </c>
      <c r="Q247" s="728">
        <v>77.78</v>
      </c>
      <c r="R247" s="741"/>
      <c r="S247" s="729">
        <v>77.78</v>
      </c>
    </row>
    <row r="248" spans="1:19" ht="14.4" customHeight="1" x14ac:dyDescent="0.3">
      <c r="A248" s="724"/>
      <c r="B248" s="725" t="s">
        <v>2162</v>
      </c>
      <c r="C248" s="725" t="s">
        <v>559</v>
      </c>
      <c r="D248" s="725" t="s">
        <v>1262</v>
      </c>
      <c r="E248" s="725" t="s">
        <v>2159</v>
      </c>
      <c r="F248" s="725" t="s">
        <v>2224</v>
      </c>
      <c r="G248" s="725" t="s">
        <v>2225</v>
      </c>
      <c r="H248" s="728"/>
      <c r="I248" s="728"/>
      <c r="J248" s="725"/>
      <c r="K248" s="725"/>
      <c r="L248" s="728"/>
      <c r="M248" s="728"/>
      <c r="N248" s="725"/>
      <c r="O248" s="725"/>
      <c r="P248" s="728">
        <v>2</v>
      </c>
      <c r="Q248" s="728">
        <v>188.89</v>
      </c>
      <c r="R248" s="741"/>
      <c r="S248" s="729">
        <v>94.444999999999993</v>
      </c>
    </row>
    <row r="249" spans="1:19" ht="14.4" customHeight="1" x14ac:dyDescent="0.3">
      <c r="A249" s="724"/>
      <c r="B249" s="725" t="s">
        <v>2162</v>
      </c>
      <c r="C249" s="725" t="s">
        <v>559</v>
      </c>
      <c r="D249" s="725" t="s">
        <v>1262</v>
      </c>
      <c r="E249" s="725" t="s">
        <v>2159</v>
      </c>
      <c r="F249" s="725" t="s">
        <v>2160</v>
      </c>
      <c r="G249" s="725" t="s">
        <v>2161</v>
      </c>
      <c r="H249" s="728"/>
      <c r="I249" s="728"/>
      <c r="J249" s="725"/>
      <c r="K249" s="725"/>
      <c r="L249" s="728"/>
      <c r="M249" s="728"/>
      <c r="N249" s="725"/>
      <c r="O249" s="725"/>
      <c r="P249" s="728">
        <v>9</v>
      </c>
      <c r="Q249" s="728">
        <v>3099.99</v>
      </c>
      <c r="R249" s="741"/>
      <c r="S249" s="729">
        <v>344.44333333333333</v>
      </c>
    </row>
    <row r="250" spans="1:19" ht="14.4" customHeight="1" x14ac:dyDescent="0.3">
      <c r="A250" s="724"/>
      <c r="B250" s="725" t="s">
        <v>2162</v>
      </c>
      <c r="C250" s="725" t="s">
        <v>559</v>
      </c>
      <c r="D250" s="725" t="s">
        <v>1264</v>
      </c>
      <c r="E250" s="725" t="s">
        <v>2159</v>
      </c>
      <c r="F250" s="725" t="s">
        <v>2187</v>
      </c>
      <c r="G250" s="725" t="s">
        <v>2188</v>
      </c>
      <c r="H250" s="728"/>
      <c r="I250" s="728"/>
      <c r="J250" s="725"/>
      <c r="K250" s="725"/>
      <c r="L250" s="728"/>
      <c r="M250" s="728"/>
      <c r="N250" s="725"/>
      <c r="O250" s="725"/>
      <c r="P250" s="728">
        <v>2</v>
      </c>
      <c r="Q250" s="728">
        <v>233.34</v>
      </c>
      <c r="R250" s="741"/>
      <c r="S250" s="729">
        <v>116.67</v>
      </c>
    </row>
    <row r="251" spans="1:19" ht="14.4" customHeight="1" x14ac:dyDescent="0.3">
      <c r="A251" s="724"/>
      <c r="B251" s="725" t="s">
        <v>2162</v>
      </c>
      <c r="C251" s="725" t="s">
        <v>559</v>
      </c>
      <c r="D251" s="725" t="s">
        <v>1264</v>
      </c>
      <c r="E251" s="725" t="s">
        <v>2159</v>
      </c>
      <c r="F251" s="725" t="s">
        <v>2200</v>
      </c>
      <c r="G251" s="725" t="s">
        <v>2201</v>
      </c>
      <c r="H251" s="728"/>
      <c r="I251" s="728"/>
      <c r="J251" s="725"/>
      <c r="K251" s="725"/>
      <c r="L251" s="728"/>
      <c r="M251" s="728"/>
      <c r="N251" s="725"/>
      <c r="O251" s="725"/>
      <c r="P251" s="728">
        <v>5</v>
      </c>
      <c r="Q251" s="728">
        <v>250</v>
      </c>
      <c r="R251" s="741"/>
      <c r="S251" s="729">
        <v>50</v>
      </c>
    </row>
    <row r="252" spans="1:19" ht="14.4" customHeight="1" x14ac:dyDescent="0.3">
      <c r="A252" s="724"/>
      <c r="B252" s="725" t="s">
        <v>2162</v>
      </c>
      <c r="C252" s="725" t="s">
        <v>559</v>
      </c>
      <c r="D252" s="725" t="s">
        <v>1264</v>
      </c>
      <c r="E252" s="725" t="s">
        <v>2159</v>
      </c>
      <c r="F252" s="725" t="s">
        <v>2210</v>
      </c>
      <c r="G252" s="725" t="s">
        <v>2211</v>
      </c>
      <c r="H252" s="728"/>
      <c r="I252" s="728"/>
      <c r="J252" s="725"/>
      <c r="K252" s="725"/>
      <c r="L252" s="728"/>
      <c r="M252" s="728"/>
      <c r="N252" s="725"/>
      <c r="O252" s="725"/>
      <c r="P252" s="728">
        <v>1</v>
      </c>
      <c r="Q252" s="728">
        <v>305.56</v>
      </c>
      <c r="R252" s="741"/>
      <c r="S252" s="729">
        <v>305.56</v>
      </c>
    </row>
    <row r="253" spans="1:19" ht="14.4" customHeight="1" x14ac:dyDescent="0.3">
      <c r="A253" s="724"/>
      <c r="B253" s="725" t="s">
        <v>2162</v>
      </c>
      <c r="C253" s="725" t="s">
        <v>559</v>
      </c>
      <c r="D253" s="725" t="s">
        <v>1264</v>
      </c>
      <c r="E253" s="725" t="s">
        <v>2159</v>
      </c>
      <c r="F253" s="725" t="s">
        <v>2220</v>
      </c>
      <c r="G253" s="725" t="s">
        <v>2221</v>
      </c>
      <c r="H253" s="728"/>
      <c r="I253" s="728"/>
      <c r="J253" s="725"/>
      <c r="K253" s="725"/>
      <c r="L253" s="728"/>
      <c r="M253" s="728"/>
      <c r="N253" s="725"/>
      <c r="O253" s="725"/>
      <c r="P253" s="728">
        <v>1</v>
      </c>
      <c r="Q253" s="728">
        <v>77.78</v>
      </c>
      <c r="R253" s="741"/>
      <c r="S253" s="729">
        <v>77.78</v>
      </c>
    </row>
    <row r="254" spans="1:19" ht="14.4" customHeight="1" x14ac:dyDescent="0.3">
      <c r="A254" s="724"/>
      <c r="B254" s="725" t="s">
        <v>2162</v>
      </c>
      <c r="C254" s="725" t="s">
        <v>559</v>
      </c>
      <c r="D254" s="725" t="s">
        <v>1264</v>
      </c>
      <c r="E254" s="725" t="s">
        <v>2159</v>
      </c>
      <c r="F254" s="725" t="s">
        <v>2224</v>
      </c>
      <c r="G254" s="725" t="s">
        <v>2225</v>
      </c>
      <c r="H254" s="728"/>
      <c r="I254" s="728"/>
      <c r="J254" s="725"/>
      <c r="K254" s="725"/>
      <c r="L254" s="728"/>
      <c r="M254" s="728"/>
      <c r="N254" s="725"/>
      <c r="O254" s="725"/>
      <c r="P254" s="728">
        <v>1</v>
      </c>
      <c r="Q254" s="728">
        <v>94.44</v>
      </c>
      <c r="R254" s="741"/>
      <c r="S254" s="729">
        <v>94.44</v>
      </c>
    </row>
    <row r="255" spans="1:19" ht="14.4" customHeight="1" x14ac:dyDescent="0.3">
      <c r="A255" s="724"/>
      <c r="B255" s="725" t="s">
        <v>2162</v>
      </c>
      <c r="C255" s="725" t="s">
        <v>559</v>
      </c>
      <c r="D255" s="725" t="s">
        <v>1264</v>
      </c>
      <c r="E255" s="725" t="s">
        <v>2159</v>
      </c>
      <c r="F255" s="725" t="s">
        <v>2228</v>
      </c>
      <c r="G255" s="725" t="s">
        <v>2229</v>
      </c>
      <c r="H255" s="728"/>
      <c r="I255" s="728"/>
      <c r="J255" s="725"/>
      <c r="K255" s="725"/>
      <c r="L255" s="728"/>
      <c r="M255" s="728"/>
      <c r="N255" s="725"/>
      <c r="O255" s="725"/>
      <c r="P255" s="728">
        <v>1</v>
      </c>
      <c r="Q255" s="728">
        <v>96.67</v>
      </c>
      <c r="R255" s="741"/>
      <c r="S255" s="729">
        <v>96.67</v>
      </c>
    </row>
    <row r="256" spans="1:19" ht="14.4" customHeight="1" x14ac:dyDescent="0.3">
      <c r="A256" s="724"/>
      <c r="B256" s="725" t="s">
        <v>2162</v>
      </c>
      <c r="C256" s="725" t="s">
        <v>559</v>
      </c>
      <c r="D256" s="725" t="s">
        <v>1264</v>
      </c>
      <c r="E256" s="725" t="s">
        <v>2159</v>
      </c>
      <c r="F256" s="725" t="s">
        <v>2236</v>
      </c>
      <c r="G256" s="725" t="s">
        <v>2237</v>
      </c>
      <c r="H256" s="728"/>
      <c r="I256" s="728"/>
      <c r="J256" s="725"/>
      <c r="K256" s="725"/>
      <c r="L256" s="728"/>
      <c r="M256" s="728"/>
      <c r="N256" s="725"/>
      <c r="O256" s="725"/>
      <c r="P256" s="728">
        <v>1</v>
      </c>
      <c r="Q256" s="728">
        <v>116.67</v>
      </c>
      <c r="R256" s="741"/>
      <c r="S256" s="729">
        <v>116.67</v>
      </c>
    </row>
    <row r="257" spans="1:19" ht="14.4" customHeight="1" x14ac:dyDescent="0.3">
      <c r="A257" s="724"/>
      <c r="B257" s="725" t="s">
        <v>2162</v>
      </c>
      <c r="C257" s="725" t="s">
        <v>559</v>
      </c>
      <c r="D257" s="725" t="s">
        <v>1264</v>
      </c>
      <c r="E257" s="725" t="s">
        <v>2159</v>
      </c>
      <c r="F257" s="725" t="s">
        <v>2160</v>
      </c>
      <c r="G257" s="725" t="s">
        <v>2161</v>
      </c>
      <c r="H257" s="728"/>
      <c r="I257" s="728"/>
      <c r="J257" s="725"/>
      <c r="K257" s="725"/>
      <c r="L257" s="728"/>
      <c r="M257" s="728"/>
      <c r="N257" s="725"/>
      <c r="O257" s="725"/>
      <c r="P257" s="728">
        <v>9</v>
      </c>
      <c r="Q257" s="728">
        <v>3099.9999999999995</v>
      </c>
      <c r="R257" s="741"/>
      <c r="S257" s="729">
        <v>344.4444444444444</v>
      </c>
    </row>
    <row r="258" spans="1:19" ht="14.4" customHeight="1" x14ac:dyDescent="0.3">
      <c r="A258" s="724"/>
      <c r="B258" s="725" t="s">
        <v>2162</v>
      </c>
      <c r="C258" s="725" t="s">
        <v>559</v>
      </c>
      <c r="D258" s="725" t="s">
        <v>1267</v>
      </c>
      <c r="E258" s="725" t="s">
        <v>2159</v>
      </c>
      <c r="F258" s="725" t="s">
        <v>2183</v>
      </c>
      <c r="G258" s="725" t="s">
        <v>2184</v>
      </c>
      <c r="H258" s="728"/>
      <c r="I258" s="728"/>
      <c r="J258" s="725"/>
      <c r="K258" s="725"/>
      <c r="L258" s="728"/>
      <c r="M258" s="728"/>
      <c r="N258" s="725"/>
      <c r="O258" s="725"/>
      <c r="P258" s="728">
        <v>2</v>
      </c>
      <c r="Q258" s="728">
        <v>155.56</v>
      </c>
      <c r="R258" s="741"/>
      <c r="S258" s="729">
        <v>77.78</v>
      </c>
    </row>
    <row r="259" spans="1:19" ht="14.4" customHeight="1" x14ac:dyDescent="0.3">
      <c r="A259" s="724"/>
      <c r="B259" s="725" t="s">
        <v>2162</v>
      </c>
      <c r="C259" s="725" t="s">
        <v>559</v>
      </c>
      <c r="D259" s="725" t="s">
        <v>1267</v>
      </c>
      <c r="E259" s="725" t="s">
        <v>2159</v>
      </c>
      <c r="F259" s="725" t="s">
        <v>2187</v>
      </c>
      <c r="G259" s="725" t="s">
        <v>2188</v>
      </c>
      <c r="H259" s="728"/>
      <c r="I259" s="728"/>
      <c r="J259" s="725"/>
      <c r="K259" s="725"/>
      <c r="L259" s="728"/>
      <c r="M259" s="728"/>
      <c r="N259" s="725"/>
      <c r="O259" s="725"/>
      <c r="P259" s="728">
        <v>1</v>
      </c>
      <c r="Q259" s="728">
        <v>116.67</v>
      </c>
      <c r="R259" s="741"/>
      <c r="S259" s="729">
        <v>116.67</v>
      </c>
    </row>
    <row r="260" spans="1:19" ht="14.4" customHeight="1" x14ac:dyDescent="0.3">
      <c r="A260" s="724"/>
      <c r="B260" s="725" t="s">
        <v>2162</v>
      </c>
      <c r="C260" s="725" t="s">
        <v>559</v>
      </c>
      <c r="D260" s="725" t="s">
        <v>1267</v>
      </c>
      <c r="E260" s="725" t="s">
        <v>2159</v>
      </c>
      <c r="F260" s="725" t="s">
        <v>2191</v>
      </c>
      <c r="G260" s="725" t="s">
        <v>2192</v>
      </c>
      <c r="H260" s="728"/>
      <c r="I260" s="728"/>
      <c r="J260" s="725"/>
      <c r="K260" s="725"/>
      <c r="L260" s="728"/>
      <c r="M260" s="728"/>
      <c r="N260" s="725"/>
      <c r="O260" s="725"/>
      <c r="P260" s="728">
        <v>2</v>
      </c>
      <c r="Q260" s="728">
        <v>422.22</v>
      </c>
      <c r="R260" s="741"/>
      <c r="S260" s="729">
        <v>211.11</v>
      </c>
    </row>
    <row r="261" spans="1:19" ht="14.4" customHeight="1" x14ac:dyDescent="0.3">
      <c r="A261" s="724"/>
      <c r="B261" s="725" t="s">
        <v>2162</v>
      </c>
      <c r="C261" s="725" t="s">
        <v>559</v>
      </c>
      <c r="D261" s="725" t="s">
        <v>1267</v>
      </c>
      <c r="E261" s="725" t="s">
        <v>2159</v>
      </c>
      <c r="F261" s="725" t="s">
        <v>2224</v>
      </c>
      <c r="G261" s="725" t="s">
        <v>2225</v>
      </c>
      <c r="H261" s="728"/>
      <c r="I261" s="728"/>
      <c r="J261" s="725"/>
      <c r="K261" s="725"/>
      <c r="L261" s="728"/>
      <c r="M261" s="728"/>
      <c r="N261" s="725"/>
      <c r="O261" s="725"/>
      <c r="P261" s="728">
        <v>3</v>
      </c>
      <c r="Q261" s="728">
        <v>283.33</v>
      </c>
      <c r="R261" s="741"/>
      <c r="S261" s="729">
        <v>94.443333333333328</v>
      </c>
    </row>
    <row r="262" spans="1:19" ht="14.4" customHeight="1" x14ac:dyDescent="0.3">
      <c r="A262" s="724"/>
      <c r="B262" s="725" t="s">
        <v>2162</v>
      </c>
      <c r="C262" s="725" t="s">
        <v>559</v>
      </c>
      <c r="D262" s="725" t="s">
        <v>1267</v>
      </c>
      <c r="E262" s="725" t="s">
        <v>2159</v>
      </c>
      <c r="F262" s="725" t="s">
        <v>2160</v>
      </c>
      <c r="G262" s="725" t="s">
        <v>2161</v>
      </c>
      <c r="H262" s="728"/>
      <c r="I262" s="728"/>
      <c r="J262" s="725"/>
      <c r="K262" s="725"/>
      <c r="L262" s="728"/>
      <c r="M262" s="728"/>
      <c r="N262" s="725"/>
      <c r="O262" s="725"/>
      <c r="P262" s="728">
        <v>7</v>
      </c>
      <c r="Q262" s="728">
        <v>2411.1</v>
      </c>
      <c r="R262" s="741"/>
      <c r="S262" s="729">
        <v>344.44285714285712</v>
      </c>
    </row>
    <row r="263" spans="1:19" ht="14.4" customHeight="1" x14ac:dyDescent="0.3">
      <c r="A263" s="724"/>
      <c r="B263" s="725" t="s">
        <v>2162</v>
      </c>
      <c r="C263" s="725" t="s">
        <v>559</v>
      </c>
      <c r="D263" s="725" t="s">
        <v>2156</v>
      </c>
      <c r="E263" s="725" t="s">
        <v>2159</v>
      </c>
      <c r="F263" s="725" t="s">
        <v>2183</v>
      </c>
      <c r="G263" s="725" t="s">
        <v>2184</v>
      </c>
      <c r="H263" s="728"/>
      <c r="I263" s="728"/>
      <c r="J263" s="725"/>
      <c r="K263" s="725"/>
      <c r="L263" s="728"/>
      <c r="M263" s="728"/>
      <c r="N263" s="725"/>
      <c r="O263" s="725"/>
      <c r="P263" s="728">
        <v>2</v>
      </c>
      <c r="Q263" s="728">
        <v>155.56</v>
      </c>
      <c r="R263" s="741"/>
      <c r="S263" s="729">
        <v>77.78</v>
      </c>
    </row>
    <row r="264" spans="1:19" ht="14.4" customHeight="1" x14ac:dyDescent="0.3">
      <c r="A264" s="724"/>
      <c r="B264" s="725" t="s">
        <v>2162</v>
      </c>
      <c r="C264" s="725" t="s">
        <v>559</v>
      </c>
      <c r="D264" s="725" t="s">
        <v>2156</v>
      </c>
      <c r="E264" s="725" t="s">
        <v>2159</v>
      </c>
      <c r="F264" s="725" t="s">
        <v>2187</v>
      </c>
      <c r="G264" s="725" t="s">
        <v>2188</v>
      </c>
      <c r="H264" s="728"/>
      <c r="I264" s="728"/>
      <c r="J264" s="725"/>
      <c r="K264" s="725"/>
      <c r="L264" s="728"/>
      <c r="M264" s="728"/>
      <c r="N264" s="725"/>
      <c r="O264" s="725"/>
      <c r="P264" s="728">
        <v>4</v>
      </c>
      <c r="Q264" s="728">
        <v>466.67</v>
      </c>
      <c r="R264" s="741"/>
      <c r="S264" s="729">
        <v>116.6675</v>
      </c>
    </row>
    <row r="265" spans="1:19" ht="14.4" customHeight="1" x14ac:dyDescent="0.3">
      <c r="A265" s="724"/>
      <c r="B265" s="725" t="s">
        <v>2162</v>
      </c>
      <c r="C265" s="725" t="s">
        <v>559</v>
      </c>
      <c r="D265" s="725" t="s">
        <v>2156</v>
      </c>
      <c r="E265" s="725" t="s">
        <v>2159</v>
      </c>
      <c r="F265" s="725" t="s">
        <v>2191</v>
      </c>
      <c r="G265" s="725" t="s">
        <v>2192</v>
      </c>
      <c r="H265" s="728"/>
      <c r="I265" s="728"/>
      <c r="J265" s="725"/>
      <c r="K265" s="725"/>
      <c r="L265" s="728"/>
      <c r="M265" s="728"/>
      <c r="N265" s="725"/>
      <c r="O265" s="725"/>
      <c r="P265" s="728">
        <v>2</v>
      </c>
      <c r="Q265" s="728">
        <v>422.22</v>
      </c>
      <c r="R265" s="741"/>
      <c r="S265" s="729">
        <v>211.11</v>
      </c>
    </row>
    <row r="266" spans="1:19" ht="14.4" customHeight="1" x14ac:dyDescent="0.3">
      <c r="A266" s="724"/>
      <c r="B266" s="725" t="s">
        <v>2162</v>
      </c>
      <c r="C266" s="725" t="s">
        <v>559</v>
      </c>
      <c r="D266" s="725" t="s">
        <v>2156</v>
      </c>
      <c r="E266" s="725" t="s">
        <v>2159</v>
      </c>
      <c r="F266" s="725" t="s">
        <v>2200</v>
      </c>
      <c r="G266" s="725" t="s">
        <v>2201</v>
      </c>
      <c r="H266" s="728"/>
      <c r="I266" s="728"/>
      <c r="J266" s="725"/>
      <c r="K266" s="725"/>
      <c r="L266" s="728"/>
      <c r="M266" s="728"/>
      <c r="N266" s="725"/>
      <c r="O266" s="725"/>
      <c r="P266" s="728">
        <v>3</v>
      </c>
      <c r="Q266" s="728">
        <v>150</v>
      </c>
      <c r="R266" s="741"/>
      <c r="S266" s="729">
        <v>50</v>
      </c>
    </row>
    <row r="267" spans="1:19" ht="14.4" customHeight="1" x14ac:dyDescent="0.3">
      <c r="A267" s="724"/>
      <c r="B267" s="725" t="s">
        <v>2162</v>
      </c>
      <c r="C267" s="725" t="s">
        <v>559</v>
      </c>
      <c r="D267" s="725" t="s">
        <v>2156</v>
      </c>
      <c r="E267" s="725" t="s">
        <v>2159</v>
      </c>
      <c r="F267" s="725" t="s">
        <v>2210</v>
      </c>
      <c r="G267" s="725" t="s">
        <v>2211</v>
      </c>
      <c r="H267" s="728"/>
      <c r="I267" s="728"/>
      <c r="J267" s="725"/>
      <c r="K267" s="725"/>
      <c r="L267" s="728"/>
      <c r="M267" s="728"/>
      <c r="N267" s="725"/>
      <c r="O267" s="725"/>
      <c r="P267" s="728">
        <v>1</v>
      </c>
      <c r="Q267" s="728">
        <v>305.56</v>
      </c>
      <c r="R267" s="741"/>
      <c r="S267" s="729">
        <v>305.56</v>
      </c>
    </row>
    <row r="268" spans="1:19" ht="14.4" customHeight="1" x14ac:dyDescent="0.3">
      <c r="A268" s="724"/>
      <c r="B268" s="725" t="s">
        <v>2162</v>
      </c>
      <c r="C268" s="725" t="s">
        <v>559</v>
      </c>
      <c r="D268" s="725" t="s">
        <v>2156</v>
      </c>
      <c r="E268" s="725" t="s">
        <v>2159</v>
      </c>
      <c r="F268" s="725" t="s">
        <v>2220</v>
      </c>
      <c r="G268" s="725" t="s">
        <v>2221</v>
      </c>
      <c r="H268" s="728"/>
      <c r="I268" s="728"/>
      <c r="J268" s="725"/>
      <c r="K268" s="725"/>
      <c r="L268" s="728"/>
      <c r="M268" s="728"/>
      <c r="N268" s="725"/>
      <c r="O268" s="725"/>
      <c r="P268" s="728">
        <v>1</v>
      </c>
      <c r="Q268" s="728">
        <v>77.78</v>
      </c>
      <c r="R268" s="741"/>
      <c r="S268" s="729">
        <v>77.78</v>
      </c>
    </row>
    <row r="269" spans="1:19" ht="14.4" customHeight="1" x14ac:dyDescent="0.3">
      <c r="A269" s="724"/>
      <c r="B269" s="725" t="s">
        <v>2162</v>
      </c>
      <c r="C269" s="725" t="s">
        <v>559</v>
      </c>
      <c r="D269" s="725" t="s">
        <v>2156</v>
      </c>
      <c r="E269" s="725" t="s">
        <v>2159</v>
      </c>
      <c r="F269" s="725" t="s">
        <v>2224</v>
      </c>
      <c r="G269" s="725" t="s">
        <v>2225</v>
      </c>
      <c r="H269" s="728"/>
      <c r="I269" s="728"/>
      <c r="J269" s="725"/>
      <c r="K269" s="725"/>
      <c r="L269" s="728"/>
      <c r="M269" s="728"/>
      <c r="N269" s="725"/>
      <c r="O269" s="725"/>
      <c r="P269" s="728">
        <v>3</v>
      </c>
      <c r="Q269" s="728">
        <v>283.32</v>
      </c>
      <c r="R269" s="741"/>
      <c r="S269" s="729">
        <v>94.44</v>
      </c>
    </row>
    <row r="270" spans="1:19" ht="14.4" customHeight="1" x14ac:dyDescent="0.3">
      <c r="A270" s="724"/>
      <c r="B270" s="725" t="s">
        <v>2162</v>
      </c>
      <c r="C270" s="725" t="s">
        <v>559</v>
      </c>
      <c r="D270" s="725" t="s">
        <v>2156</v>
      </c>
      <c r="E270" s="725" t="s">
        <v>2159</v>
      </c>
      <c r="F270" s="725" t="s">
        <v>2228</v>
      </c>
      <c r="G270" s="725" t="s">
        <v>2229</v>
      </c>
      <c r="H270" s="728"/>
      <c r="I270" s="728"/>
      <c r="J270" s="725"/>
      <c r="K270" s="725"/>
      <c r="L270" s="728"/>
      <c r="M270" s="728"/>
      <c r="N270" s="725"/>
      <c r="O270" s="725"/>
      <c r="P270" s="728">
        <v>1</v>
      </c>
      <c r="Q270" s="728">
        <v>96.67</v>
      </c>
      <c r="R270" s="741"/>
      <c r="S270" s="729">
        <v>96.67</v>
      </c>
    </row>
    <row r="271" spans="1:19" ht="14.4" customHeight="1" x14ac:dyDescent="0.3">
      <c r="A271" s="724"/>
      <c r="B271" s="725" t="s">
        <v>2162</v>
      </c>
      <c r="C271" s="725" t="s">
        <v>559</v>
      </c>
      <c r="D271" s="725" t="s">
        <v>2156</v>
      </c>
      <c r="E271" s="725" t="s">
        <v>2159</v>
      </c>
      <c r="F271" s="725" t="s">
        <v>2236</v>
      </c>
      <c r="G271" s="725" t="s">
        <v>2237</v>
      </c>
      <c r="H271" s="728"/>
      <c r="I271" s="728"/>
      <c r="J271" s="725"/>
      <c r="K271" s="725"/>
      <c r="L271" s="728"/>
      <c r="M271" s="728"/>
      <c r="N271" s="725"/>
      <c r="O271" s="725"/>
      <c r="P271" s="728">
        <v>2</v>
      </c>
      <c r="Q271" s="728">
        <v>233.34</v>
      </c>
      <c r="R271" s="741"/>
      <c r="S271" s="729">
        <v>116.67</v>
      </c>
    </row>
    <row r="272" spans="1:19" ht="14.4" customHeight="1" x14ac:dyDescent="0.3">
      <c r="A272" s="724"/>
      <c r="B272" s="725" t="s">
        <v>2162</v>
      </c>
      <c r="C272" s="725" t="s">
        <v>559</v>
      </c>
      <c r="D272" s="725" t="s">
        <v>2156</v>
      </c>
      <c r="E272" s="725" t="s">
        <v>2159</v>
      </c>
      <c r="F272" s="725" t="s">
        <v>2160</v>
      </c>
      <c r="G272" s="725" t="s">
        <v>2161</v>
      </c>
      <c r="H272" s="728"/>
      <c r="I272" s="728"/>
      <c r="J272" s="725"/>
      <c r="K272" s="725"/>
      <c r="L272" s="728"/>
      <c r="M272" s="728"/>
      <c r="N272" s="725"/>
      <c r="O272" s="725"/>
      <c r="P272" s="728">
        <v>11</v>
      </c>
      <c r="Q272" s="728">
        <v>3788.89</v>
      </c>
      <c r="R272" s="741"/>
      <c r="S272" s="729">
        <v>344.44454545454545</v>
      </c>
    </row>
    <row r="273" spans="1:19" ht="14.4" customHeight="1" x14ac:dyDescent="0.3">
      <c r="A273" s="724"/>
      <c r="B273" s="725" t="s">
        <v>2162</v>
      </c>
      <c r="C273" s="725" t="s">
        <v>559</v>
      </c>
      <c r="D273" s="725" t="s">
        <v>1261</v>
      </c>
      <c r="E273" s="725" t="s">
        <v>2159</v>
      </c>
      <c r="F273" s="725" t="s">
        <v>2183</v>
      </c>
      <c r="G273" s="725" t="s">
        <v>2184</v>
      </c>
      <c r="H273" s="728"/>
      <c r="I273" s="728"/>
      <c r="J273" s="725"/>
      <c r="K273" s="725"/>
      <c r="L273" s="728"/>
      <c r="M273" s="728"/>
      <c r="N273" s="725"/>
      <c r="O273" s="725"/>
      <c r="P273" s="728">
        <v>4</v>
      </c>
      <c r="Q273" s="728">
        <v>311.12</v>
      </c>
      <c r="R273" s="741"/>
      <c r="S273" s="729">
        <v>77.78</v>
      </c>
    </row>
    <row r="274" spans="1:19" ht="14.4" customHeight="1" x14ac:dyDescent="0.3">
      <c r="A274" s="724"/>
      <c r="B274" s="725" t="s">
        <v>2162</v>
      </c>
      <c r="C274" s="725" t="s">
        <v>559</v>
      </c>
      <c r="D274" s="725" t="s">
        <v>1261</v>
      </c>
      <c r="E274" s="725" t="s">
        <v>2159</v>
      </c>
      <c r="F274" s="725" t="s">
        <v>2187</v>
      </c>
      <c r="G274" s="725" t="s">
        <v>2188</v>
      </c>
      <c r="H274" s="728"/>
      <c r="I274" s="728"/>
      <c r="J274" s="725"/>
      <c r="K274" s="725"/>
      <c r="L274" s="728"/>
      <c r="M274" s="728"/>
      <c r="N274" s="725"/>
      <c r="O274" s="725"/>
      <c r="P274" s="728">
        <v>2</v>
      </c>
      <c r="Q274" s="728">
        <v>233.34</v>
      </c>
      <c r="R274" s="741"/>
      <c r="S274" s="729">
        <v>116.67</v>
      </c>
    </row>
    <row r="275" spans="1:19" ht="14.4" customHeight="1" x14ac:dyDescent="0.3">
      <c r="A275" s="724"/>
      <c r="B275" s="725" t="s">
        <v>2162</v>
      </c>
      <c r="C275" s="725" t="s">
        <v>559</v>
      </c>
      <c r="D275" s="725" t="s">
        <v>1261</v>
      </c>
      <c r="E275" s="725" t="s">
        <v>2159</v>
      </c>
      <c r="F275" s="725" t="s">
        <v>2191</v>
      </c>
      <c r="G275" s="725" t="s">
        <v>2192</v>
      </c>
      <c r="H275" s="728"/>
      <c r="I275" s="728"/>
      <c r="J275" s="725"/>
      <c r="K275" s="725"/>
      <c r="L275" s="728"/>
      <c r="M275" s="728"/>
      <c r="N275" s="725"/>
      <c r="O275" s="725"/>
      <c r="P275" s="728">
        <v>1</v>
      </c>
      <c r="Q275" s="728">
        <v>211.11</v>
      </c>
      <c r="R275" s="741"/>
      <c r="S275" s="729">
        <v>211.11</v>
      </c>
    </row>
    <row r="276" spans="1:19" ht="14.4" customHeight="1" x14ac:dyDescent="0.3">
      <c r="A276" s="724"/>
      <c r="B276" s="725" t="s">
        <v>2162</v>
      </c>
      <c r="C276" s="725" t="s">
        <v>559</v>
      </c>
      <c r="D276" s="725" t="s">
        <v>1261</v>
      </c>
      <c r="E276" s="725" t="s">
        <v>2159</v>
      </c>
      <c r="F276" s="725" t="s">
        <v>2193</v>
      </c>
      <c r="G276" s="725" t="s">
        <v>2194</v>
      </c>
      <c r="H276" s="728"/>
      <c r="I276" s="728"/>
      <c r="J276" s="725"/>
      <c r="K276" s="725"/>
      <c r="L276" s="728"/>
      <c r="M276" s="728"/>
      <c r="N276" s="725"/>
      <c r="O276" s="725"/>
      <c r="P276" s="728">
        <v>1</v>
      </c>
      <c r="Q276" s="728">
        <v>583.33000000000004</v>
      </c>
      <c r="R276" s="741"/>
      <c r="S276" s="729">
        <v>583.33000000000004</v>
      </c>
    </row>
    <row r="277" spans="1:19" ht="14.4" customHeight="1" x14ac:dyDescent="0.3">
      <c r="A277" s="724"/>
      <c r="B277" s="725" t="s">
        <v>2162</v>
      </c>
      <c r="C277" s="725" t="s">
        <v>559</v>
      </c>
      <c r="D277" s="725" t="s">
        <v>1261</v>
      </c>
      <c r="E277" s="725" t="s">
        <v>2159</v>
      </c>
      <c r="F277" s="725" t="s">
        <v>2200</v>
      </c>
      <c r="G277" s="725" t="s">
        <v>2201</v>
      </c>
      <c r="H277" s="728"/>
      <c r="I277" s="728"/>
      <c r="J277" s="725"/>
      <c r="K277" s="725"/>
      <c r="L277" s="728"/>
      <c r="M277" s="728"/>
      <c r="N277" s="725"/>
      <c r="O277" s="725"/>
      <c r="P277" s="728">
        <v>1</v>
      </c>
      <c r="Q277" s="728">
        <v>50</v>
      </c>
      <c r="R277" s="741"/>
      <c r="S277" s="729">
        <v>50</v>
      </c>
    </row>
    <row r="278" spans="1:19" ht="14.4" customHeight="1" x14ac:dyDescent="0.3">
      <c r="A278" s="724"/>
      <c r="B278" s="725" t="s">
        <v>2162</v>
      </c>
      <c r="C278" s="725" t="s">
        <v>559</v>
      </c>
      <c r="D278" s="725" t="s">
        <v>1261</v>
      </c>
      <c r="E278" s="725" t="s">
        <v>2159</v>
      </c>
      <c r="F278" s="725" t="s">
        <v>2210</v>
      </c>
      <c r="G278" s="725" t="s">
        <v>2211</v>
      </c>
      <c r="H278" s="728"/>
      <c r="I278" s="728"/>
      <c r="J278" s="725"/>
      <c r="K278" s="725"/>
      <c r="L278" s="728"/>
      <c r="M278" s="728"/>
      <c r="N278" s="725"/>
      <c r="O278" s="725"/>
      <c r="P278" s="728">
        <v>3</v>
      </c>
      <c r="Q278" s="728">
        <v>916.68000000000006</v>
      </c>
      <c r="R278" s="741"/>
      <c r="S278" s="729">
        <v>305.56</v>
      </c>
    </row>
    <row r="279" spans="1:19" ht="14.4" customHeight="1" x14ac:dyDescent="0.3">
      <c r="A279" s="724"/>
      <c r="B279" s="725" t="s">
        <v>2162</v>
      </c>
      <c r="C279" s="725" t="s">
        <v>559</v>
      </c>
      <c r="D279" s="725" t="s">
        <v>1261</v>
      </c>
      <c r="E279" s="725" t="s">
        <v>2159</v>
      </c>
      <c r="F279" s="725" t="s">
        <v>2220</v>
      </c>
      <c r="G279" s="725" t="s">
        <v>2221</v>
      </c>
      <c r="H279" s="728"/>
      <c r="I279" s="728"/>
      <c r="J279" s="725"/>
      <c r="K279" s="725"/>
      <c r="L279" s="728"/>
      <c r="M279" s="728"/>
      <c r="N279" s="725"/>
      <c r="O279" s="725"/>
      <c r="P279" s="728">
        <v>3</v>
      </c>
      <c r="Q279" s="728">
        <v>233.34</v>
      </c>
      <c r="R279" s="741"/>
      <c r="S279" s="729">
        <v>77.78</v>
      </c>
    </row>
    <row r="280" spans="1:19" ht="14.4" customHeight="1" x14ac:dyDescent="0.3">
      <c r="A280" s="724"/>
      <c r="B280" s="725" t="s">
        <v>2162</v>
      </c>
      <c r="C280" s="725" t="s">
        <v>559</v>
      </c>
      <c r="D280" s="725" t="s">
        <v>1261</v>
      </c>
      <c r="E280" s="725" t="s">
        <v>2159</v>
      </c>
      <c r="F280" s="725" t="s">
        <v>2224</v>
      </c>
      <c r="G280" s="725" t="s">
        <v>2225</v>
      </c>
      <c r="H280" s="728"/>
      <c r="I280" s="728"/>
      <c r="J280" s="725"/>
      <c r="K280" s="725"/>
      <c r="L280" s="728"/>
      <c r="M280" s="728"/>
      <c r="N280" s="725"/>
      <c r="O280" s="725"/>
      <c r="P280" s="728">
        <v>2</v>
      </c>
      <c r="Q280" s="728">
        <v>188.88</v>
      </c>
      <c r="R280" s="741"/>
      <c r="S280" s="729">
        <v>94.44</v>
      </c>
    </row>
    <row r="281" spans="1:19" ht="14.4" customHeight="1" x14ac:dyDescent="0.3">
      <c r="A281" s="724"/>
      <c r="B281" s="725" t="s">
        <v>2162</v>
      </c>
      <c r="C281" s="725" t="s">
        <v>559</v>
      </c>
      <c r="D281" s="725" t="s">
        <v>1261</v>
      </c>
      <c r="E281" s="725" t="s">
        <v>2159</v>
      </c>
      <c r="F281" s="725" t="s">
        <v>2236</v>
      </c>
      <c r="G281" s="725" t="s">
        <v>2237</v>
      </c>
      <c r="H281" s="728"/>
      <c r="I281" s="728"/>
      <c r="J281" s="725"/>
      <c r="K281" s="725"/>
      <c r="L281" s="728"/>
      <c r="M281" s="728"/>
      <c r="N281" s="725"/>
      <c r="O281" s="725"/>
      <c r="P281" s="728">
        <v>1</v>
      </c>
      <c r="Q281" s="728">
        <v>116.67</v>
      </c>
      <c r="R281" s="741"/>
      <c r="S281" s="729">
        <v>116.67</v>
      </c>
    </row>
    <row r="282" spans="1:19" ht="14.4" customHeight="1" x14ac:dyDescent="0.3">
      <c r="A282" s="724"/>
      <c r="B282" s="725" t="s">
        <v>2162</v>
      </c>
      <c r="C282" s="725" t="s">
        <v>559</v>
      </c>
      <c r="D282" s="725" t="s">
        <v>1261</v>
      </c>
      <c r="E282" s="725" t="s">
        <v>2159</v>
      </c>
      <c r="F282" s="725" t="s">
        <v>2160</v>
      </c>
      <c r="G282" s="725" t="s">
        <v>2161</v>
      </c>
      <c r="H282" s="728"/>
      <c r="I282" s="728"/>
      <c r="J282" s="725"/>
      <c r="K282" s="725"/>
      <c r="L282" s="728"/>
      <c r="M282" s="728"/>
      <c r="N282" s="725"/>
      <c r="O282" s="725"/>
      <c r="P282" s="728">
        <v>5</v>
      </c>
      <c r="Q282" s="728">
        <v>1722.21</v>
      </c>
      <c r="R282" s="741"/>
      <c r="S282" s="729">
        <v>344.44200000000001</v>
      </c>
    </row>
    <row r="283" spans="1:19" ht="14.4" customHeight="1" x14ac:dyDescent="0.3">
      <c r="A283" s="724"/>
      <c r="B283" s="725" t="s">
        <v>2250</v>
      </c>
      <c r="C283" s="725" t="s">
        <v>553</v>
      </c>
      <c r="D283" s="725" t="s">
        <v>2149</v>
      </c>
      <c r="E283" s="725" t="s">
        <v>2159</v>
      </c>
      <c r="F283" s="725" t="s">
        <v>2183</v>
      </c>
      <c r="G283" s="725" t="s">
        <v>2184</v>
      </c>
      <c r="H283" s="728"/>
      <c r="I283" s="728"/>
      <c r="J283" s="725"/>
      <c r="K283" s="725"/>
      <c r="L283" s="728">
        <v>14</v>
      </c>
      <c r="M283" s="728">
        <v>1088.8900000000001</v>
      </c>
      <c r="N283" s="725">
        <v>1</v>
      </c>
      <c r="O283" s="725">
        <v>77.777857142857144</v>
      </c>
      <c r="P283" s="728"/>
      <c r="Q283" s="728"/>
      <c r="R283" s="741"/>
      <c r="S283" s="729"/>
    </row>
    <row r="284" spans="1:19" ht="14.4" customHeight="1" x14ac:dyDescent="0.3">
      <c r="A284" s="724"/>
      <c r="B284" s="725" t="s">
        <v>2250</v>
      </c>
      <c r="C284" s="725" t="s">
        <v>553</v>
      </c>
      <c r="D284" s="725" t="s">
        <v>2149</v>
      </c>
      <c r="E284" s="725" t="s">
        <v>2159</v>
      </c>
      <c r="F284" s="725" t="s">
        <v>2187</v>
      </c>
      <c r="G284" s="725" t="s">
        <v>2188</v>
      </c>
      <c r="H284" s="728"/>
      <c r="I284" s="728"/>
      <c r="J284" s="725"/>
      <c r="K284" s="725"/>
      <c r="L284" s="728">
        <v>33</v>
      </c>
      <c r="M284" s="728">
        <v>3850</v>
      </c>
      <c r="N284" s="725">
        <v>1</v>
      </c>
      <c r="O284" s="725">
        <v>116.66666666666667</v>
      </c>
      <c r="P284" s="728"/>
      <c r="Q284" s="728"/>
      <c r="R284" s="741"/>
      <c r="S284" s="729"/>
    </row>
    <row r="285" spans="1:19" ht="14.4" customHeight="1" x14ac:dyDescent="0.3">
      <c r="A285" s="724"/>
      <c r="B285" s="725" t="s">
        <v>2250</v>
      </c>
      <c r="C285" s="725" t="s">
        <v>553</v>
      </c>
      <c r="D285" s="725" t="s">
        <v>2149</v>
      </c>
      <c r="E285" s="725" t="s">
        <v>2159</v>
      </c>
      <c r="F285" s="725" t="s">
        <v>2191</v>
      </c>
      <c r="G285" s="725" t="s">
        <v>2192</v>
      </c>
      <c r="H285" s="728"/>
      <c r="I285" s="728"/>
      <c r="J285" s="725"/>
      <c r="K285" s="725"/>
      <c r="L285" s="728">
        <v>22</v>
      </c>
      <c r="M285" s="728">
        <v>4644.4399999999996</v>
      </c>
      <c r="N285" s="725">
        <v>1</v>
      </c>
      <c r="O285" s="725">
        <v>211.11090909090908</v>
      </c>
      <c r="P285" s="728"/>
      <c r="Q285" s="728"/>
      <c r="R285" s="741"/>
      <c r="S285" s="729"/>
    </row>
    <row r="286" spans="1:19" ht="14.4" customHeight="1" x14ac:dyDescent="0.3">
      <c r="A286" s="724"/>
      <c r="B286" s="725" t="s">
        <v>2250</v>
      </c>
      <c r="C286" s="725" t="s">
        <v>553</v>
      </c>
      <c r="D286" s="725" t="s">
        <v>2149</v>
      </c>
      <c r="E286" s="725" t="s">
        <v>2159</v>
      </c>
      <c r="F286" s="725" t="s">
        <v>2193</v>
      </c>
      <c r="G286" s="725" t="s">
        <v>2194</v>
      </c>
      <c r="H286" s="728"/>
      <c r="I286" s="728"/>
      <c r="J286" s="725"/>
      <c r="K286" s="725"/>
      <c r="L286" s="728">
        <v>7</v>
      </c>
      <c r="M286" s="728">
        <v>4083.34</v>
      </c>
      <c r="N286" s="725">
        <v>1</v>
      </c>
      <c r="O286" s="725">
        <v>583.33428571428578</v>
      </c>
      <c r="P286" s="728"/>
      <c r="Q286" s="728"/>
      <c r="R286" s="741"/>
      <c r="S286" s="729"/>
    </row>
    <row r="287" spans="1:19" ht="14.4" customHeight="1" x14ac:dyDescent="0.3">
      <c r="A287" s="724"/>
      <c r="B287" s="725" t="s">
        <v>2250</v>
      </c>
      <c r="C287" s="725" t="s">
        <v>553</v>
      </c>
      <c r="D287" s="725" t="s">
        <v>2149</v>
      </c>
      <c r="E287" s="725" t="s">
        <v>2159</v>
      </c>
      <c r="F287" s="725" t="s">
        <v>2200</v>
      </c>
      <c r="G287" s="725" t="s">
        <v>2201</v>
      </c>
      <c r="H287" s="728"/>
      <c r="I287" s="728"/>
      <c r="J287" s="725"/>
      <c r="K287" s="725"/>
      <c r="L287" s="728">
        <v>40</v>
      </c>
      <c r="M287" s="728">
        <v>2000</v>
      </c>
      <c r="N287" s="725">
        <v>1</v>
      </c>
      <c r="O287" s="725">
        <v>50</v>
      </c>
      <c r="P287" s="728"/>
      <c r="Q287" s="728"/>
      <c r="R287" s="741"/>
      <c r="S287" s="729"/>
    </row>
    <row r="288" spans="1:19" ht="14.4" customHeight="1" x14ac:dyDescent="0.3">
      <c r="A288" s="724"/>
      <c r="B288" s="725" t="s">
        <v>2250</v>
      </c>
      <c r="C288" s="725" t="s">
        <v>553</v>
      </c>
      <c r="D288" s="725" t="s">
        <v>2149</v>
      </c>
      <c r="E288" s="725" t="s">
        <v>2159</v>
      </c>
      <c r="F288" s="725" t="s">
        <v>2204</v>
      </c>
      <c r="G288" s="725" t="s">
        <v>2205</v>
      </c>
      <c r="H288" s="728"/>
      <c r="I288" s="728"/>
      <c r="J288" s="725"/>
      <c r="K288" s="725"/>
      <c r="L288" s="728">
        <v>1</v>
      </c>
      <c r="M288" s="728">
        <v>101.11</v>
      </c>
      <c r="N288" s="725">
        <v>1</v>
      </c>
      <c r="O288" s="725">
        <v>101.11</v>
      </c>
      <c r="P288" s="728"/>
      <c r="Q288" s="728"/>
      <c r="R288" s="741"/>
      <c r="S288" s="729"/>
    </row>
    <row r="289" spans="1:19" ht="14.4" customHeight="1" x14ac:dyDescent="0.3">
      <c r="A289" s="724"/>
      <c r="B289" s="725" t="s">
        <v>2250</v>
      </c>
      <c r="C289" s="725" t="s">
        <v>553</v>
      </c>
      <c r="D289" s="725" t="s">
        <v>2149</v>
      </c>
      <c r="E289" s="725" t="s">
        <v>2159</v>
      </c>
      <c r="F289" s="725" t="s">
        <v>2216</v>
      </c>
      <c r="G289" s="725" t="s">
        <v>2217</v>
      </c>
      <c r="H289" s="728"/>
      <c r="I289" s="728"/>
      <c r="J289" s="725"/>
      <c r="K289" s="725"/>
      <c r="L289" s="728">
        <v>165</v>
      </c>
      <c r="M289" s="728">
        <v>0</v>
      </c>
      <c r="N289" s="725"/>
      <c r="O289" s="725">
        <v>0</v>
      </c>
      <c r="P289" s="728"/>
      <c r="Q289" s="728"/>
      <c r="R289" s="741"/>
      <c r="S289" s="729"/>
    </row>
    <row r="290" spans="1:19" ht="14.4" customHeight="1" x14ac:dyDescent="0.3">
      <c r="A290" s="724"/>
      <c r="B290" s="725" t="s">
        <v>2250</v>
      </c>
      <c r="C290" s="725" t="s">
        <v>553</v>
      </c>
      <c r="D290" s="725" t="s">
        <v>2149</v>
      </c>
      <c r="E290" s="725" t="s">
        <v>2159</v>
      </c>
      <c r="F290" s="725" t="s">
        <v>2224</v>
      </c>
      <c r="G290" s="725" t="s">
        <v>2225</v>
      </c>
      <c r="H290" s="728"/>
      <c r="I290" s="728"/>
      <c r="J290" s="725"/>
      <c r="K290" s="725"/>
      <c r="L290" s="728">
        <v>77</v>
      </c>
      <c r="M290" s="728">
        <v>7272.2199999999993</v>
      </c>
      <c r="N290" s="725">
        <v>1</v>
      </c>
      <c r="O290" s="725">
        <v>94.44441558441558</v>
      </c>
      <c r="P290" s="728"/>
      <c r="Q290" s="728"/>
      <c r="R290" s="741"/>
      <c r="S290" s="729"/>
    </row>
    <row r="291" spans="1:19" ht="14.4" customHeight="1" x14ac:dyDescent="0.3">
      <c r="A291" s="724"/>
      <c r="B291" s="725" t="s">
        <v>2250</v>
      </c>
      <c r="C291" s="725" t="s">
        <v>553</v>
      </c>
      <c r="D291" s="725" t="s">
        <v>2149</v>
      </c>
      <c r="E291" s="725" t="s">
        <v>2159</v>
      </c>
      <c r="F291" s="725" t="s">
        <v>2228</v>
      </c>
      <c r="G291" s="725" t="s">
        <v>2229</v>
      </c>
      <c r="H291" s="728"/>
      <c r="I291" s="728"/>
      <c r="J291" s="725"/>
      <c r="K291" s="725"/>
      <c r="L291" s="728">
        <v>14</v>
      </c>
      <c r="M291" s="728">
        <v>1353.34</v>
      </c>
      <c r="N291" s="725">
        <v>1</v>
      </c>
      <c r="O291" s="725">
        <v>96.667142857142849</v>
      </c>
      <c r="P291" s="728"/>
      <c r="Q291" s="728"/>
      <c r="R291" s="741"/>
      <c r="S291" s="729"/>
    </row>
    <row r="292" spans="1:19" ht="14.4" customHeight="1" x14ac:dyDescent="0.3">
      <c r="A292" s="724"/>
      <c r="B292" s="725" t="s">
        <v>2250</v>
      </c>
      <c r="C292" s="725" t="s">
        <v>553</v>
      </c>
      <c r="D292" s="725" t="s">
        <v>2149</v>
      </c>
      <c r="E292" s="725" t="s">
        <v>2159</v>
      </c>
      <c r="F292" s="725" t="s">
        <v>2236</v>
      </c>
      <c r="G292" s="725" t="s">
        <v>2237</v>
      </c>
      <c r="H292" s="728"/>
      <c r="I292" s="728"/>
      <c r="J292" s="725"/>
      <c r="K292" s="725"/>
      <c r="L292" s="728">
        <v>11</v>
      </c>
      <c r="M292" s="728">
        <v>1283.3400000000001</v>
      </c>
      <c r="N292" s="725">
        <v>1</v>
      </c>
      <c r="O292" s="725">
        <v>116.66727272727275</v>
      </c>
      <c r="P292" s="728"/>
      <c r="Q292" s="728"/>
      <c r="R292" s="741"/>
      <c r="S292" s="729"/>
    </row>
    <row r="293" spans="1:19" ht="14.4" customHeight="1" x14ac:dyDescent="0.3">
      <c r="A293" s="724"/>
      <c r="B293" s="725" t="s">
        <v>2250</v>
      </c>
      <c r="C293" s="725" t="s">
        <v>553</v>
      </c>
      <c r="D293" s="725" t="s">
        <v>2149</v>
      </c>
      <c r="E293" s="725" t="s">
        <v>2159</v>
      </c>
      <c r="F293" s="725" t="s">
        <v>2160</v>
      </c>
      <c r="G293" s="725" t="s">
        <v>2161</v>
      </c>
      <c r="H293" s="728"/>
      <c r="I293" s="728"/>
      <c r="J293" s="725"/>
      <c r="K293" s="725"/>
      <c r="L293" s="728">
        <v>169</v>
      </c>
      <c r="M293" s="728">
        <v>58211.11</v>
      </c>
      <c r="N293" s="725">
        <v>1</v>
      </c>
      <c r="O293" s="725">
        <v>344.44443786982248</v>
      </c>
      <c r="P293" s="728"/>
      <c r="Q293" s="728"/>
      <c r="R293" s="741"/>
      <c r="S293" s="729"/>
    </row>
    <row r="294" spans="1:19" ht="14.4" customHeight="1" x14ac:dyDescent="0.3">
      <c r="A294" s="724"/>
      <c r="B294" s="725" t="s">
        <v>2250</v>
      </c>
      <c r="C294" s="725" t="s">
        <v>553</v>
      </c>
      <c r="D294" s="725" t="s">
        <v>1234</v>
      </c>
      <c r="E294" s="725" t="s">
        <v>2159</v>
      </c>
      <c r="F294" s="725" t="s">
        <v>2187</v>
      </c>
      <c r="G294" s="725" t="s">
        <v>2188</v>
      </c>
      <c r="H294" s="728"/>
      <c r="I294" s="728"/>
      <c r="J294" s="725"/>
      <c r="K294" s="725"/>
      <c r="L294" s="728"/>
      <c r="M294" s="728"/>
      <c r="N294" s="725"/>
      <c r="O294" s="725"/>
      <c r="P294" s="728">
        <v>48</v>
      </c>
      <c r="Q294" s="728">
        <v>5600</v>
      </c>
      <c r="R294" s="741"/>
      <c r="S294" s="729">
        <v>116.66666666666667</v>
      </c>
    </row>
    <row r="295" spans="1:19" ht="14.4" customHeight="1" x14ac:dyDescent="0.3">
      <c r="A295" s="724"/>
      <c r="B295" s="725" t="s">
        <v>2250</v>
      </c>
      <c r="C295" s="725" t="s">
        <v>553</v>
      </c>
      <c r="D295" s="725" t="s">
        <v>1234</v>
      </c>
      <c r="E295" s="725" t="s">
        <v>2159</v>
      </c>
      <c r="F295" s="725" t="s">
        <v>2191</v>
      </c>
      <c r="G295" s="725" t="s">
        <v>2192</v>
      </c>
      <c r="H295" s="728"/>
      <c r="I295" s="728"/>
      <c r="J295" s="725"/>
      <c r="K295" s="725"/>
      <c r="L295" s="728"/>
      <c r="M295" s="728"/>
      <c r="N295" s="725"/>
      <c r="O295" s="725"/>
      <c r="P295" s="728">
        <v>22</v>
      </c>
      <c r="Q295" s="728">
        <v>4644.4400000000005</v>
      </c>
      <c r="R295" s="741"/>
      <c r="S295" s="729">
        <v>211.1109090909091</v>
      </c>
    </row>
    <row r="296" spans="1:19" ht="14.4" customHeight="1" x14ac:dyDescent="0.3">
      <c r="A296" s="724"/>
      <c r="B296" s="725" t="s">
        <v>2250</v>
      </c>
      <c r="C296" s="725" t="s">
        <v>553</v>
      </c>
      <c r="D296" s="725" t="s">
        <v>1234</v>
      </c>
      <c r="E296" s="725" t="s">
        <v>2159</v>
      </c>
      <c r="F296" s="725" t="s">
        <v>2193</v>
      </c>
      <c r="G296" s="725" t="s">
        <v>2194</v>
      </c>
      <c r="H296" s="728"/>
      <c r="I296" s="728"/>
      <c r="J296" s="725"/>
      <c r="K296" s="725"/>
      <c r="L296" s="728"/>
      <c r="M296" s="728"/>
      <c r="N296" s="725"/>
      <c r="O296" s="725"/>
      <c r="P296" s="728">
        <v>5</v>
      </c>
      <c r="Q296" s="728">
        <v>2916.67</v>
      </c>
      <c r="R296" s="741"/>
      <c r="S296" s="729">
        <v>583.33400000000006</v>
      </c>
    </row>
    <row r="297" spans="1:19" ht="14.4" customHeight="1" x14ac:dyDescent="0.3">
      <c r="A297" s="724"/>
      <c r="B297" s="725" t="s">
        <v>2250</v>
      </c>
      <c r="C297" s="725" t="s">
        <v>553</v>
      </c>
      <c r="D297" s="725" t="s">
        <v>1234</v>
      </c>
      <c r="E297" s="725" t="s">
        <v>2159</v>
      </c>
      <c r="F297" s="725" t="s">
        <v>2200</v>
      </c>
      <c r="G297" s="725" t="s">
        <v>2201</v>
      </c>
      <c r="H297" s="728"/>
      <c r="I297" s="728"/>
      <c r="J297" s="725"/>
      <c r="K297" s="725"/>
      <c r="L297" s="728"/>
      <c r="M297" s="728"/>
      <c r="N297" s="725"/>
      <c r="O297" s="725"/>
      <c r="P297" s="728">
        <v>22</v>
      </c>
      <c r="Q297" s="728">
        <v>1100</v>
      </c>
      <c r="R297" s="741"/>
      <c r="S297" s="729">
        <v>50</v>
      </c>
    </row>
    <row r="298" spans="1:19" ht="14.4" customHeight="1" x14ac:dyDescent="0.3">
      <c r="A298" s="724"/>
      <c r="B298" s="725" t="s">
        <v>2250</v>
      </c>
      <c r="C298" s="725" t="s">
        <v>553</v>
      </c>
      <c r="D298" s="725" t="s">
        <v>1234</v>
      </c>
      <c r="E298" s="725" t="s">
        <v>2159</v>
      </c>
      <c r="F298" s="725" t="s">
        <v>2216</v>
      </c>
      <c r="G298" s="725" t="s">
        <v>2217</v>
      </c>
      <c r="H298" s="728"/>
      <c r="I298" s="728"/>
      <c r="J298" s="725"/>
      <c r="K298" s="725"/>
      <c r="L298" s="728"/>
      <c r="M298" s="728"/>
      <c r="N298" s="725"/>
      <c r="O298" s="725"/>
      <c r="P298" s="728">
        <v>101</v>
      </c>
      <c r="Q298" s="728">
        <v>0</v>
      </c>
      <c r="R298" s="741"/>
      <c r="S298" s="729">
        <v>0</v>
      </c>
    </row>
    <row r="299" spans="1:19" ht="14.4" customHeight="1" x14ac:dyDescent="0.3">
      <c r="A299" s="724"/>
      <c r="B299" s="725" t="s">
        <v>2250</v>
      </c>
      <c r="C299" s="725" t="s">
        <v>553</v>
      </c>
      <c r="D299" s="725" t="s">
        <v>1234</v>
      </c>
      <c r="E299" s="725" t="s">
        <v>2159</v>
      </c>
      <c r="F299" s="725" t="s">
        <v>2224</v>
      </c>
      <c r="G299" s="725" t="s">
        <v>2225</v>
      </c>
      <c r="H299" s="728"/>
      <c r="I299" s="728"/>
      <c r="J299" s="725"/>
      <c r="K299" s="725"/>
      <c r="L299" s="728"/>
      <c r="M299" s="728"/>
      <c r="N299" s="725"/>
      <c r="O299" s="725"/>
      <c r="P299" s="728">
        <v>18</v>
      </c>
      <c r="Q299" s="728">
        <v>1700</v>
      </c>
      <c r="R299" s="741"/>
      <c r="S299" s="729">
        <v>94.444444444444443</v>
      </c>
    </row>
    <row r="300" spans="1:19" ht="14.4" customHeight="1" x14ac:dyDescent="0.3">
      <c r="A300" s="724"/>
      <c r="B300" s="725" t="s">
        <v>2250</v>
      </c>
      <c r="C300" s="725" t="s">
        <v>553</v>
      </c>
      <c r="D300" s="725" t="s">
        <v>1234</v>
      </c>
      <c r="E300" s="725" t="s">
        <v>2159</v>
      </c>
      <c r="F300" s="725" t="s">
        <v>2228</v>
      </c>
      <c r="G300" s="725" t="s">
        <v>2229</v>
      </c>
      <c r="H300" s="728"/>
      <c r="I300" s="728"/>
      <c r="J300" s="725"/>
      <c r="K300" s="725"/>
      <c r="L300" s="728"/>
      <c r="M300" s="728"/>
      <c r="N300" s="725"/>
      <c r="O300" s="725"/>
      <c r="P300" s="728">
        <v>4</v>
      </c>
      <c r="Q300" s="728">
        <v>386.67</v>
      </c>
      <c r="R300" s="741"/>
      <c r="S300" s="729">
        <v>96.667500000000004</v>
      </c>
    </row>
    <row r="301" spans="1:19" ht="14.4" customHeight="1" x14ac:dyDescent="0.3">
      <c r="A301" s="724"/>
      <c r="B301" s="725" t="s">
        <v>2250</v>
      </c>
      <c r="C301" s="725" t="s">
        <v>553</v>
      </c>
      <c r="D301" s="725" t="s">
        <v>1234</v>
      </c>
      <c r="E301" s="725" t="s">
        <v>2159</v>
      </c>
      <c r="F301" s="725" t="s">
        <v>2236</v>
      </c>
      <c r="G301" s="725" t="s">
        <v>2237</v>
      </c>
      <c r="H301" s="728"/>
      <c r="I301" s="728"/>
      <c r="J301" s="725"/>
      <c r="K301" s="725"/>
      <c r="L301" s="728"/>
      <c r="M301" s="728"/>
      <c r="N301" s="725"/>
      <c r="O301" s="725"/>
      <c r="P301" s="728">
        <v>7</v>
      </c>
      <c r="Q301" s="728">
        <v>816.66000000000008</v>
      </c>
      <c r="R301" s="741"/>
      <c r="S301" s="729">
        <v>116.6657142857143</v>
      </c>
    </row>
    <row r="302" spans="1:19" ht="14.4" customHeight="1" x14ac:dyDescent="0.3">
      <c r="A302" s="724"/>
      <c r="B302" s="725" t="s">
        <v>2250</v>
      </c>
      <c r="C302" s="725" t="s">
        <v>553</v>
      </c>
      <c r="D302" s="725" t="s">
        <v>1234</v>
      </c>
      <c r="E302" s="725" t="s">
        <v>2159</v>
      </c>
      <c r="F302" s="725" t="s">
        <v>2160</v>
      </c>
      <c r="G302" s="725" t="s">
        <v>2161</v>
      </c>
      <c r="H302" s="728"/>
      <c r="I302" s="728"/>
      <c r="J302" s="725"/>
      <c r="K302" s="725"/>
      <c r="L302" s="728"/>
      <c r="M302" s="728"/>
      <c r="N302" s="725"/>
      <c r="O302" s="725"/>
      <c r="P302" s="728">
        <v>106</v>
      </c>
      <c r="Q302" s="728">
        <v>36511.11</v>
      </c>
      <c r="R302" s="741"/>
      <c r="S302" s="729">
        <v>344.44443396226416</v>
      </c>
    </row>
    <row r="303" spans="1:19" ht="14.4" customHeight="1" x14ac:dyDescent="0.3">
      <c r="A303" s="724"/>
      <c r="B303" s="725" t="s">
        <v>2250</v>
      </c>
      <c r="C303" s="725" t="s">
        <v>553</v>
      </c>
      <c r="D303" s="725" t="s">
        <v>1235</v>
      </c>
      <c r="E303" s="725" t="s">
        <v>2159</v>
      </c>
      <c r="F303" s="725" t="s">
        <v>2183</v>
      </c>
      <c r="G303" s="725" t="s">
        <v>2184</v>
      </c>
      <c r="H303" s="728"/>
      <c r="I303" s="728"/>
      <c r="J303" s="725"/>
      <c r="K303" s="725"/>
      <c r="L303" s="728">
        <v>4</v>
      </c>
      <c r="M303" s="728">
        <v>311.12</v>
      </c>
      <c r="N303" s="725">
        <v>1</v>
      </c>
      <c r="O303" s="725">
        <v>77.78</v>
      </c>
      <c r="P303" s="728"/>
      <c r="Q303" s="728"/>
      <c r="R303" s="741"/>
      <c r="S303" s="729"/>
    </row>
    <row r="304" spans="1:19" ht="14.4" customHeight="1" x14ac:dyDescent="0.3">
      <c r="A304" s="724"/>
      <c r="B304" s="725" t="s">
        <v>2250</v>
      </c>
      <c r="C304" s="725" t="s">
        <v>553</v>
      </c>
      <c r="D304" s="725" t="s">
        <v>1235</v>
      </c>
      <c r="E304" s="725" t="s">
        <v>2159</v>
      </c>
      <c r="F304" s="725" t="s">
        <v>2187</v>
      </c>
      <c r="G304" s="725" t="s">
        <v>2188</v>
      </c>
      <c r="H304" s="728"/>
      <c r="I304" s="728"/>
      <c r="J304" s="725"/>
      <c r="K304" s="725"/>
      <c r="L304" s="728">
        <v>14</v>
      </c>
      <c r="M304" s="728">
        <v>1633.33</v>
      </c>
      <c r="N304" s="725">
        <v>1</v>
      </c>
      <c r="O304" s="725">
        <v>116.66642857142857</v>
      </c>
      <c r="P304" s="728"/>
      <c r="Q304" s="728"/>
      <c r="R304" s="741"/>
      <c r="S304" s="729"/>
    </row>
    <row r="305" spans="1:19" ht="14.4" customHeight="1" x14ac:dyDescent="0.3">
      <c r="A305" s="724"/>
      <c r="B305" s="725" t="s">
        <v>2250</v>
      </c>
      <c r="C305" s="725" t="s">
        <v>553</v>
      </c>
      <c r="D305" s="725" t="s">
        <v>1235</v>
      </c>
      <c r="E305" s="725" t="s">
        <v>2159</v>
      </c>
      <c r="F305" s="725" t="s">
        <v>2191</v>
      </c>
      <c r="G305" s="725" t="s">
        <v>2192</v>
      </c>
      <c r="H305" s="728"/>
      <c r="I305" s="728"/>
      <c r="J305" s="725"/>
      <c r="K305" s="725"/>
      <c r="L305" s="728">
        <v>4</v>
      </c>
      <c r="M305" s="728">
        <v>844.44</v>
      </c>
      <c r="N305" s="725">
        <v>1</v>
      </c>
      <c r="O305" s="725">
        <v>211.11</v>
      </c>
      <c r="P305" s="728">
        <v>4</v>
      </c>
      <c r="Q305" s="728">
        <v>844.44</v>
      </c>
      <c r="R305" s="741">
        <v>1</v>
      </c>
      <c r="S305" s="729">
        <v>211.11</v>
      </c>
    </row>
    <row r="306" spans="1:19" ht="14.4" customHeight="1" x14ac:dyDescent="0.3">
      <c r="A306" s="724"/>
      <c r="B306" s="725" t="s">
        <v>2250</v>
      </c>
      <c r="C306" s="725" t="s">
        <v>553</v>
      </c>
      <c r="D306" s="725" t="s">
        <v>1235</v>
      </c>
      <c r="E306" s="725" t="s">
        <v>2159</v>
      </c>
      <c r="F306" s="725" t="s">
        <v>2193</v>
      </c>
      <c r="G306" s="725" t="s">
        <v>2194</v>
      </c>
      <c r="H306" s="728"/>
      <c r="I306" s="728"/>
      <c r="J306" s="725"/>
      <c r="K306" s="725"/>
      <c r="L306" s="728">
        <v>5</v>
      </c>
      <c r="M306" s="728">
        <v>2916.67</v>
      </c>
      <c r="N306" s="725">
        <v>1</v>
      </c>
      <c r="O306" s="725">
        <v>583.33400000000006</v>
      </c>
      <c r="P306" s="728">
        <v>2</v>
      </c>
      <c r="Q306" s="728">
        <v>1166.6600000000001</v>
      </c>
      <c r="R306" s="741">
        <v>0.39999725714599182</v>
      </c>
      <c r="S306" s="729">
        <v>583.33000000000004</v>
      </c>
    </row>
    <row r="307" spans="1:19" ht="14.4" customHeight="1" x14ac:dyDescent="0.3">
      <c r="A307" s="724"/>
      <c r="B307" s="725" t="s">
        <v>2250</v>
      </c>
      <c r="C307" s="725" t="s">
        <v>553</v>
      </c>
      <c r="D307" s="725" t="s">
        <v>1235</v>
      </c>
      <c r="E307" s="725" t="s">
        <v>2159</v>
      </c>
      <c r="F307" s="725" t="s">
        <v>2195</v>
      </c>
      <c r="G307" s="725" t="s">
        <v>2196</v>
      </c>
      <c r="H307" s="728"/>
      <c r="I307" s="728"/>
      <c r="J307" s="725"/>
      <c r="K307" s="725"/>
      <c r="L307" s="728">
        <v>1</v>
      </c>
      <c r="M307" s="728">
        <v>466.67</v>
      </c>
      <c r="N307" s="725">
        <v>1</v>
      </c>
      <c r="O307" s="725">
        <v>466.67</v>
      </c>
      <c r="P307" s="728">
        <v>1</v>
      </c>
      <c r="Q307" s="728">
        <v>466.67</v>
      </c>
      <c r="R307" s="741">
        <v>1</v>
      </c>
      <c r="S307" s="729">
        <v>466.67</v>
      </c>
    </row>
    <row r="308" spans="1:19" ht="14.4" customHeight="1" x14ac:dyDescent="0.3">
      <c r="A308" s="724"/>
      <c r="B308" s="725" t="s">
        <v>2250</v>
      </c>
      <c r="C308" s="725" t="s">
        <v>553</v>
      </c>
      <c r="D308" s="725" t="s">
        <v>1235</v>
      </c>
      <c r="E308" s="725" t="s">
        <v>2159</v>
      </c>
      <c r="F308" s="725" t="s">
        <v>2200</v>
      </c>
      <c r="G308" s="725" t="s">
        <v>2201</v>
      </c>
      <c r="H308" s="728"/>
      <c r="I308" s="728"/>
      <c r="J308" s="725"/>
      <c r="K308" s="725"/>
      <c r="L308" s="728">
        <v>19</v>
      </c>
      <c r="M308" s="728">
        <v>950</v>
      </c>
      <c r="N308" s="725">
        <v>1</v>
      </c>
      <c r="O308" s="725">
        <v>50</v>
      </c>
      <c r="P308" s="728">
        <v>1</v>
      </c>
      <c r="Q308" s="728">
        <v>50</v>
      </c>
      <c r="R308" s="741">
        <v>5.2631578947368418E-2</v>
      </c>
      <c r="S308" s="729">
        <v>50</v>
      </c>
    </row>
    <row r="309" spans="1:19" ht="14.4" customHeight="1" x14ac:dyDescent="0.3">
      <c r="A309" s="724"/>
      <c r="B309" s="725" t="s">
        <v>2250</v>
      </c>
      <c r="C309" s="725" t="s">
        <v>553</v>
      </c>
      <c r="D309" s="725" t="s">
        <v>1235</v>
      </c>
      <c r="E309" s="725" t="s">
        <v>2159</v>
      </c>
      <c r="F309" s="725" t="s">
        <v>2216</v>
      </c>
      <c r="G309" s="725" t="s">
        <v>2217</v>
      </c>
      <c r="H309" s="728"/>
      <c r="I309" s="728"/>
      <c r="J309" s="725"/>
      <c r="K309" s="725"/>
      <c r="L309" s="728">
        <v>59</v>
      </c>
      <c r="M309" s="728">
        <v>0</v>
      </c>
      <c r="N309" s="725"/>
      <c r="O309" s="725">
        <v>0</v>
      </c>
      <c r="P309" s="728">
        <v>11</v>
      </c>
      <c r="Q309" s="728">
        <v>0</v>
      </c>
      <c r="R309" s="741"/>
      <c r="S309" s="729">
        <v>0</v>
      </c>
    </row>
    <row r="310" spans="1:19" ht="14.4" customHeight="1" x14ac:dyDescent="0.3">
      <c r="A310" s="724"/>
      <c r="B310" s="725" t="s">
        <v>2250</v>
      </c>
      <c r="C310" s="725" t="s">
        <v>553</v>
      </c>
      <c r="D310" s="725" t="s">
        <v>1235</v>
      </c>
      <c r="E310" s="725" t="s">
        <v>2159</v>
      </c>
      <c r="F310" s="725" t="s">
        <v>2224</v>
      </c>
      <c r="G310" s="725" t="s">
        <v>2225</v>
      </c>
      <c r="H310" s="728"/>
      <c r="I310" s="728"/>
      <c r="J310" s="725"/>
      <c r="K310" s="725"/>
      <c r="L310" s="728">
        <v>26</v>
      </c>
      <c r="M310" s="728">
        <v>2455.54</v>
      </c>
      <c r="N310" s="725">
        <v>1</v>
      </c>
      <c r="O310" s="725">
        <v>94.443846153846152</v>
      </c>
      <c r="P310" s="728">
        <v>8</v>
      </c>
      <c r="Q310" s="728">
        <v>755.55</v>
      </c>
      <c r="R310" s="741">
        <v>0.30769199442892398</v>
      </c>
      <c r="S310" s="729">
        <v>94.443749999999994</v>
      </c>
    </row>
    <row r="311" spans="1:19" ht="14.4" customHeight="1" x14ac:dyDescent="0.3">
      <c r="A311" s="724"/>
      <c r="B311" s="725" t="s">
        <v>2250</v>
      </c>
      <c r="C311" s="725" t="s">
        <v>553</v>
      </c>
      <c r="D311" s="725" t="s">
        <v>1235</v>
      </c>
      <c r="E311" s="725" t="s">
        <v>2159</v>
      </c>
      <c r="F311" s="725" t="s">
        <v>2228</v>
      </c>
      <c r="G311" s="725" t="s">
        <v>2229</v>
      </c>
      <c r="H311" s="728"/>
      <c r="I311" s="728"/>
      <c r="J311" s="725"/>
      <c r="K311" s="725"/>
      <c r="L311" s="728">
        <v>7</v>
      </c>
      <c r="M311" s="728">
        <v>676.67</v>
      </c>
      <c r="N311" s="725">
        <v>1</v>
      </c>
      <c r="O311" s="725">
        <v>96.667142857142849</v>
      </c>
      <c r="P311" s="728"/>
      <c r="Q311" s="728"/>
      <c r="R311" s="741"/>
      <c r="S311" s="729"/>
    </row>
    <row r="312" spans="1:19" ht="14.4" customHeight="1" x14ac:dyDescent="0.3">
      <c r="A312" s="724"/>
      <c r="B312" s="725" t="s">
        <v>2250</v>
      </c>
      <c r="C312" s="725" t="s">
        <v>553</v>
      </c>
      <c r="D312" s="725" t="s">
        <v>1235</v>
      </c>
      <c r="E312" s="725" t="s">
        <v>2159</v>
      </c>
      <c r="F312" s="725" t="s">
        <v>2236</v>
      </c>
      <c r="G312" s="725" t="s">
        <v>2237</v>
      </c>
      <c r="H312" s="728"/>
      <c r="I312" s="728"/>
      <c r="J312" s="725"/>
      <c r="K312" s="725"/>
      <c r="L312" s="728">
        <v>6</v>
      </c>
      <c r="M312" s="728">
        <v>700</v>
      </c>
      <c r="N312" s="725">
        <v>1</v>
      </c>
      <c r="O312" s="725">
        <v>116.66666666666667</v>
      </c>
      <c r="P312" s="728">
        <v>2</v>
      </c>
      <c r="Q312" s="728">
        <v>233.33</v>
      </c>
      <c r="R312" s="741">
        <v>0.33332857142857147</v>
      </c>
      <c r="S312" s="729">
        <v>116.66500000000001</v>
      </c>
    </row>
    <row r="313" spans="1:19" ht="14.4" customHeight="1" x14ac:dyDescent="0.3">
      <c r="A313" s="724"/>
      <c r="B313" s="725" t="s">
        <v>2250</v>
      </c>
      <c r="C313" s="725" t="s">
        <v>553</v>
      </c>
      <c r="D313" s="725" t="s">
        <v>1235</v>
      </c>
      <c r="E313" s="725" t="s">
        <v>2159</v>
      </c>
      <c r="F313" s="725" t="s">
        <v>2160</v>
      </c>
      <c r="G313" s="725" t="s">
        <v>2161</v>
      </c>
      <c r="H313" s="728"/>
      <c r="I313" s="728"/>
      <c r="J313" s="725"/>
      <c r="K313" s="725"/>
      <c r="L313" s="728">
        <v>62</v>
      </c>
      <c r="M313" s="728">
        <v>21355.56</v>
      </c>
      <c r="N313" s="725">
        <v>1</v>
      </c>
      <c r="O313" s="725">
        <v>344.44451612903225</v>
      </c>
      <c r="P313" s="728">
        <v>11</v>
      </c>
      <c r="Q313" s="728">
        <v>3788.89</v>
      </c>
      <c r="R313" s="741">
        <v>0.17741936994393964</v>
      </c>
      <c r="S313" s="729">
        <v>344.44454545454545</v>
      </c>
    </row>
    <row r="314" spans="1:19" ht="14.4" customHeight="1" x14ac:dyDescent="0.3">
      <c r="A314" s="724"/>
      <c r="B314" s="725" t="s">
        <v>2250</v>
      </c>
      <c r="C314" s="725" t="s">
        <v>553</v>
      </c>
      <c r="D314" s="725" t="s">
        <v>2143</v>
      </c>
      <c r="E314" s="725" t="s">
        <v>2159</v>
      </c>
      <c r="F314" s="725" t="s">
        <v>2187</v>
      </c>
      <c r="G314" s="725" t="s">
        <v>2188</v>
      </c>
      <c r="H314" s="728">
        <v>1</v>
      </c>
      <c r="I314" s="728">
        <v>111.11</v>
      </c>
      <c r="J314" s="725"/>
      <c r="K314" s="725">
        <v>111.11</v>
      </c>
      <c r="L314" s="728"/>
      <c r="M314" s="728"/>
      <c r="N314" s="725"/>
      <c r="O314" s="725"/>
      <c r="P314" s="728"/>
      <c r="Q314" s="728"/>
      <c r="R314" s="741"/>
      <c r="S314" s="729"/>
    </row>
    <row r="315" spans="1:19" ht="14.4" customHeight="1" x14ac:dyDescent="0.3">
      <c r="A315" s="724"/>
      <c r="B315" s="725" t="s">
        <v>2250</v>
      </c>
      <c r="C315" s="725" t="s">
        <v>553</v>
      </c>
      <c r="D315" s="725" t="s">
        <v>2143</v>
      </c>
      <c r="E315" s="725" t="s">
        <v>2159</v>
      </c>
      <c r="F315" s="725" t="s">
        <v>2193</v>
      </c>
      <c r="G315" s="725" t="s">
        <v>2194</v>
      </c>
      <c r="H315" s="728">
        <v>1</v>
      </c>
      <c r="I315" s="728">
        <v>583.33000000000004</v>
      </c>
      <c r="J315" s="725"/>
      <c r="K315" s="725">
        <v>583.33000000000004</v>
      </c>
      <c r="L315" s="728"/>
      <c r="M315" s="728"/>
      <c r="N315" s="725"/>
      <c r="O315" s="725"/>
      <c r="P315" s="728"/>
      <c r="Q315" s="728"/>
      <c r="R315" s="741"/>
      <c r="S315" s="729"/>
    </row>
    <row r="316" spans="1:19" ht="14.4" customHeight="1" x14ac:dyDescent="0.3">
      <c r="A316" s="724"/>
      <c r="B316" s="725" t="s">
        <v>2250</v>
      </c>
      <c r="C316" s="725" t="s">
        <v>553</v>
      </c>
      <c r="D316" s="725" t="s">
        <v>2143</v>
      </c>
      <c r="E316" s="725" t="s">
        <v>2159</v>
      </c>
      <c r="F316" s="725" t="s">
        <v>2216</v>
      </c>
      <c r="G316" s="725" t="s">
        <v>2217</v>
      </c>
      <c r="H316" s="728"/>
      <c r="I316" s="728"/>
      <c r="J316" s="725"/>
      <c r="K316" s="725"/>
      <c r="L316" s="728">
        <v>1</v>
      </c>
      <c r="M316" s="728">
        <v>0</v>
      </c>
      <c r="N316" s="725"/>
      <c r="O316" s="725">
        <v>0</v>
      </c>
      <c r="P316" s="728">
        <v>1</v>
      </c>
      <c r="Q316" s="728">
        <v>0</v>
      </c>
      <c r="R316" s="741"/>
      <c r="S316" s="729">
        <v>0</v>
      </c>
    </row>
    <row r="317" spans="1:19" ht="14.4" customHeight="1" x14ac:dyDescent="0.3">
      <c r="A317" s="724"/>
      <c r="B317" s="725" t="s">
        <v>2250</v>
      </c>
      <c r="C317" s="725" t="s">
        <v>553</v>
      </c>
      <c r="D317" s="725" t="s">
        <v>2143</v>
      </c>
      <c r="E317" s="725" t="s">
        <v>2159</v>
      </c>
      <c r="F317" s="725" t="s">
        <v>2236</v>
      </c>
      <c r="G317" s="725" t="s">
        <v>2237</v>
      </c>
      <c r="H317" s="728">
        <v>1</v>
      </c>
      <c r="I317" s="728">
        <v>116.67</v>
      </c>
      <c r="J317" s="725"/>
      <c r="K317" s="725">
        <v>116.67</v>
      </c>
      <c r="L317" s="728"/>
      <c r="M317" s="728"/>
      <c r="N317" s="725"/>
      <c r="O317" s="725"/>
      <c r="P317" s="728"/>
      <c r="Q317" s="728"/>
      <c r="R317" s="741"/>
      <c r="S317" s="729"/>
    </row>
    <row r="318" spans="1:19" ht="14.4" customHeight="1" x14ac:dyDescent="0.3">
      <c r="A318" s="724"/>
      <c r="B318" s="725" t="s">
        <v>2250</v>
      </c>
      <c r="C318" s="725" t="s">
        <v>553</v>
      </c>
      <c r="D318" s="725" t="s">
        <v>2143</v>
      </c>
      <c r="E318" s="725" t="s">
        <v>2159</v>
      </c>
      <c r="F318" s="725" t="s">
        <v>2160</v>
      </c>
      <c r="G318" s="725" t="s">
        <v>2161</v>
      </c>
      <c r="H318" s="728">
        <v>1</v>
      </c>
      <c r="I318" s="728">
        <v>327.78</v>
      </c>
      <c r="J318" s="725"/>
      <c r="K318" s="725">
        <v>327.78</v>
      </c>
      <c r="L318" s="728"/>
      <c r="M318" s="728"/>
      <c r="N318" s="725"/>
      <c r="O318" s="725"/>
      <c r="P318" s="728">
        <v>1</v>
      </c>
      <c r="Q318" s="728">
        <v>344.44</v>
      </c>
      <c r="R318" s="741"/>
      <c r="S318" s="729">
        <v>344.44</v>
      </c>
    </row>
    <row r="319" spans="1:19" ht="14.4" customHeight="1" x14ac:dyDescent="0.3">
      <c r="A319" s="724"/>
      <c r="B319" s="725" t="s">
        <v>2250</v>
      </c>
      <c r="C319" s="725" t="s">
        <v>553</v>
      </c>
      <c r="D319" s="725" t="s">
        <v>1236</v>
      </c>
      <c r="E319" s="725" t="s">
        <v>2159</v>
      </c>
      <c r="F319" s="725" t="s">
        <v>2183</v>
      </c>
      <c r="G319" s="725" t="s">
        <v>2184</v>
      </c>
      <c r="H319" s="728">
        <v>20</v>
      </c>
      <c r="I319" s="728">
        <v>1555.56</v>
      </c>
      <c r="J319" s="725">
        <v>1.8181988194728536</v>
      </c>
      <c r="K319" s="725">
        <v>77.777999999999992</v>
      </c>
      <c r="L319" s="728">
        <v>11</v>
      </c>
      <c r="M319" s="728">
        <v>855.55000000000007</v>
      </c>
      <c r="N319" s="725">
        <v>1</v>
      </c>
      <c r="O319" s="725">
        <v>77.777272727272731</v>
      </c>
      <c r="P319" s="728">
        <v>2</v>
      </c>
      <c r="Q319" s="728">
        <v>155.56</v>
      </c>
      <c r="R319" s="741">
        <v>0.18182455730232014</v>
      </c>
      <c r="S319" s="729">
        <v>77.78</v>
      </c>
    </row>
    <row r="320" spans="1:19" ht="14.4" customHeight="1" x14ac:dyDescent="0.3">
      <c r="A320" s="724"/>
      <c r="B320" s="725" t="s">
        <v>2250</v>
      </c>
      <c r="C320" s="725" t="s">
        <v>553</v>
      </c>
      <c r="D320" s="725" t="s">
        <v>1236</v>
      </c>
      <c r="E320" s="725" t="s">
        <v>2159</v>
      </c>
      <c r="F320" s="725" t="s">
        <v>2187</v>
      </c>
      <c r="G320" s="725" t="s">
        <v>2188</v>
      </c>
      <c r="H320" s="728">
        <v>37</v>
      </c>
      <c r="I320" s="728">
        <v>4111.1099999999997</v>
      </c>
      <c r="J320" s="725">
        <v>1.1367113947360417</v>
      </c>
      <c r="K320" s="725">
        <v>111.11108108108107</v>
      </c>
      <c r="L320" s="728">
        <v>31</v>
      </c>
      <c r="M320" s="728">
        <v>3616.67</v>
      </c>
      <c r="N320" s="725">
        <v>1</v>
      </c>
      <c r="O320" s="725">
        <v>116.66677419354839</v>
      </c>
      <c r="P320" s="728">
        <v>33</v>
      </c>
      <c r="Q320" s="728">
        <v>3850.01</v>
      </c>
      <c r="R320" s="741">
        <v>1.0645179128867164</v>
      </c>
      <c r="S320" s="729">
        <v>116.6669696969697</v>
      </c>
    </row>
    <row r="321" spans="1:19" ht="14.4" customHeight="1" x14ac:dyDescent="0.3">
      <c r="A321" s="724"/>
      <c r="B321" s="725" t="s">
        <v>2250</v>
      </c>
      <c r="C321" s="725" t="s">
        <v>553</v>
      </c>
      <c r="D321" s="725" t="s">
        <v>1236</v>
      </c>
      <c r="E321" s="725" t="s">
        <v>2159</v>
      </c>
      <c r="F321" s="725" t="s">
        <v>2191</v>
      </c>
      <c r="G321" s="725" t="s">
        <v>2192</v>
      </c>
      <c r="H321" s="728">
        <v>28</v>
      </c>
      <c r="I321" s="728">
        <v>5226.66</v>
      </c>
      <c r="J321" s="725">
        <v>1.3754404616854254</v>
      </c>
      <c r="K321" s="725">
        <v>186.66642857142855</v>
      </c>
      <c r="L321" s="728">
        <v>18</v>
      </c>
      <c r="M321" s="728">
        <v>3799.9900000000002</v>
      </c>
      <c r="N321" s="725">
        <v>1</v>
      </c>
      <c r="O321" s="725">
        <v>211.11055555555558</v>
      </c>
      <c r="P321" s="728">
        <v>26</v>
      </c>
      <c r="Q321" s="728">
        <v>5488.89</v>
      </c>
      <c r="R321" s="741">
        <v>1.4444485380224685</v>
      </c>
      <c r="S321" s="729">
        <v>211.11115384615385</v>
      </c>
    </row>
    <row r="322" spans="1:19" ht="14.4" customHeight="1" x14ac:dyDescent="0.3">
      <c r="A322" s="724"/>
      <c r="B322" s="725" t="s">
        <v>2250</v>
      </c>
      <c r="C322" s="725" t="s">
        <v>553</v>
      </c>
      <c r="D322" s="725" t="s">
        <v>1236</v>
      </c>
      <c r="E322" s="725" t="s">
        <v>2159</v>
      </c>
      <c r="F322" s="725" t="s">
        <v>2193</v>
      </c>
      <c r="G322" s="725" t="s">
        <v>2194</v>
      </c>
      <c r="H322" s="728">
        <v>16</v>
      </c>
      <c r="I322" s="728">
        <v>9333.34</v>
      </c>
      <c r="J322" s="725">
        <v>2.0000042857204083</v>
      </c>
      <c r="K322" s="725">
        <v>583.33375000000001</v>
      </c>
      <c r="L322" s="728">
        <v>8</v>
      </c>
      <c r="M322" s="728">
        <v>4666.66</v>
      </c>
      <c r="N322" s="725">
        <v>1</v>
      </c>
      <c r="O322" s="725">
        <v>583.33249999999998</v>
      </c>
      <c r="P322" s="728">
        <v>5</v>
      </c>
      <c r="Q322" s="728">
        <v>2916.66</v>
      </c>
      <c r="R322" s="741">
        <v>0.62499946428494901</v>
      </c>
      <c r="S322" s="729">
        <v>583.33199999999999</v>
      </c>
    </row>
    <row r="323" spans="1:19" ht="14.4" customHeight="1" x14ac:dyDescent="0.3">
      <c r="A323" s="724"/>
      <c r="B323" s="725" t="s">
        <v>2250</v>
      </c>
      <c r="C323" s="725" t="s">
        <v>553</v>
      </c>
      <c r="D323" s="725" t="s">
        <v>1236</v>
      </c>
      <c r="E323" s="725" t="s">
        <v>2159</v>
      </c>
      <c r="F323" s="725" t="s">
        <v>2195</v>
      </c>
      <c r="G323" s="725" t="s">
        <v>2196</v>
      </c>
      <c r="H323" s="728">
        <v>4</v>
      </c>
      <c r="I323" s="728">
        <v>1866.67</v>
      </c>
      <c r="J323" s="725">
        <v>1.3333357142857143</v>
      </c>
      <c r="K323" s="725">
        <v>466.66750000000002</v>
      </c>
      <c r="L323" s="728">
        <v>3</v>
      </c>
      <c r="M323" s="728">
        <v>1400</v>
      </c>
      <c r="N323" s="725">
        <v>1</v>
      </c>
      <c r="O323" s="725">
        <v>466.66666666666669</v>
      </c>
      <c r="P323" s="728">
        <v>2</v>
      </c>
      <c r="Q323" s="728">
        <v>933.34</v>
      </c>
      <c r="R323" s="741">
        <v>0.66667142857142858</v>
      </c>
      <c r="S323" s="729">
        <v>466.67</v>
      </c>
    </row>
    <row r="324" spans="1:19" ht="14.4" customHeight="1" x14ac:dyDescent="0.3">
      <c r="A324" s="724"/>
      <c r="B324" s="725" t="s">
        <v>2250</v>
      </c>
      <c r="C324" s="725" t="s">
        <v>553</v>
      </c>
      <c r="D324" s="725" t="s">
        <v>1236</v>
      </c>
      <c r="E324" s="725" t="s">
        <v>2159</v>
      </c>
      <c r="F324" s="725" t="s">
        <v>2200</v>
      </c>
      <c r="G324" s="725" t="s">
        <v>2201</v>
      </c>
      <c r="H324" s="728">
        <v>35</v>
      </c>
      <c r="I324" s="728">
        <v>1750</v>
      </c>
      <c r="J324" s="725">
        <v>1.4583333333333333</v>
      </c>
      <c r="K324" s="725">
        <v>50</v>
      </c>
      <c r="L324" s="728">
        <v>24</v>
      </c>
      <c r="M324" s="728">
        <v>1200</v>
      </c>
      <c r="N324" s="725">
        <v>1</v>
      </c>
      <c r="O324" s="725">
        <v>50</v>
      </c>
      <c r="P324" s="728">
        <v>14</v>
      </c>
      <c r="Q324" s="728">
        <v>700</v>
      </c>
      <c r="R324" s="741">
        <v>0.58333333333333337</v>
      </c>
      <c r="S324" s="729">
        <v>50</v>
      </c>
    </row>
    <row r="325" spans="1:19" ht="14.4" customHeight="1" x14ac:dyDescent="0.3">
      <c r="A325" s="724"/>
      <c r="B325" s="725" t="s">
        <v>2250</v>
      </c>
      <c r="C325" s="725" t="s">
        <v>553</v>
      </c>
      <c r="D325" s="725" t="s">
        <v>1236</v>
      </c>
      <c r="E325" s="725" t="s">
        <v>2159</v>
      </c>
      <c r="F325" s="725" t="s">
        <v>2251</v>
      </c>
      <c r="G325" s="725" t="s">
        <v>2252</v>
      </c>
      <c r="H325" s="728">
        <v>3</v>
      </c>
      <c r="I325" s="728">
        <v>0</v>
      </c>
      <c r="J325" s="725"/>
      <c r="K325" s="725">
        <v>0</v>
      </c>
      <c r="L325" s="728">
        <v>1</v>
      </c>
      <c r="M325" s="728">
        <v>0</v>
      </c>
      <c r="N325" s="725"/>
      <c r="O325" s="725">
        <v>0</v>
      </c>
      <c r="P325" s="728"/>
      <c r="Q325" s="728"/>
      <c r="R325" s="741"/>
      <c r="S325" s="729"/>
    </row>
    <row r="326" spans="1:19" ht="14.4" customHeight="1" x14ac:dyDescent="0.3">
      <c r="A326" s="724"/>
      <c r="B326" s="725" t="s">
        <v>2250</v>
      </c>
      <c r="C326" s="725" t="s">
        <v>553</v>
      </c>
      <c r="D326" s="725" t="s">
        <v>1236</v>
      </c>
      <c r="E326" s="725" t="s">
        <v>2159</v>
      </c>
      <c r="F326" s="725" t="s">
        <v>2216</v>
      </c>
      <c r="G326" s="725" t="s">
        <v>2217</v>
      </c>
      <c r="H326" s="728">
        <v>152</v>
      </c>
      <c r="I326" s="728">
        <v>0</v>
      </c>
      <c r="J326" s="725"/>
      <c r="K326" s="725">
        <v>0</v>
      </c>
      <c r="L326" s="728">
        <v>96</v>
      </c>
      <c r="M326" s="728">
        <v>0</v>
      </c>
      <c r="N326" s="725"/>
      <c r="O326" s="725">
        <v>0</v>
      </c>
      <c r="P326" s="728">
        <v>84</v>
      </c>
      <c r="Q326" s="728">
        <v>0</v>
      </c>
      <c r="R326" s="741"/>
      <c r="S326" s="729">
        <v>0</v>
      </c>
    </row>
    <row r="327" spans="1:19" ht="14.4" customHeight="1" x14ac:dyDescent="0.3">
      <c r="A327" s="724"/>
      <c r="B327" s="725" t="s">
        <v>2250</v>
      </c>
      <c r="C327" s="725" t="s">
        <v>553</v>
      </c>
      <c r="D327" s="725" t="s">
        <v>1236</v>
      </c>
      <c r="E327" s="725" t="s">
        <v>2159</v>
      </c>
      <c r="F327" s="725" t="s">
        <v>2220</v>
      </c>
      <c r="G327" s="725" t="s">
        <v>2221</v>
      </c>
      <c r="H327" s="728"/>
      <c r="I327" s="728"/>
      <c r="J327" s="725"/>
      <c r="K327" s="725"/>
      <c r="L327" s="728">
        <v>1</v>
      </c>
      <c r="M327" s="728">
        <v>77.78</v>
      </c>
      <c r="N327" s="725">
        <v>1</v>
      </c>
      <c r="O327" s="725">
        <v>77.78</v>
      </c>
      <c r="P327" s="728"/>
      <c r="Q327" s="728"/>
      <c r="R327" s="741"/>
      <c r="S327" s="729"/>
    </row>
    <row r="328" spans="1:19" ht="14.4" customHeight="1" x14ac:dyDescent="0.3">
      <c r="A328" s="724"/>
      <c r="B328" s="725" t="s">
        <v>2250</v>
      </c>
      <c r="C328" s="725" t="s">
        <v>553</v>
      </c>
      <c r="D328" s="725" t="s">
        <v>1236</v>
      </c>
      <c r="E328" s="725" t="s">
        <v>2159</v>
      </c>
      <c r="F328" s="725" t="s">
        <v>2224</v>
      </c>
      <c r="G328" s="725" t="s">
        <v>2225</v>
      </c>
      <c r="H328" s="728">
        <v>55</v>
      </c>
      <c r="I328" s="728">
        <v>4888.88</v>
      </c>
      <c r="J328" s="725">
        <v>1.917207843137255</v>
      </c>
      <c r="K328" s="725">
        <v>88.88872727272728</v>
      </c>
      <c r="L328" s="728">
        <v>27</v>
      </c>
      <c r="M328" s="728">
        <v>2550</v>
      </c>
      <c r="N328" s="725">
        <v>1</v>
      </c>
      <c r="O328" s="725">
        <v>94.444444444444443</v>
      </c>
      <c r="P328" s="728">
        <v>23</v>
      </c>
      <c r="Q328" s="728">
        <v>2172.21</v>
      </c>
      <c r="R328" s="741">
        <v>0.8518470588235294</v>
      </c>
      <c r="S328" s="729">
        <v>94.443913043478261</v>
      </c>
    </row>
    <row r="329" spans="1:19" ht="14.4" customHeight="1" x14ac:dyDescent="0.3">
      <c r="A329" s="724"/>
      <c r="B329" s="725" t="s">
        <v>2250</v>
      </c>
      <c r="C329" s="725" t="s">
        <v>553</v>
      </c>
      <c r="D329" s="725" t="s">
        <v>1236</v>
      </c>
      <c r="E329" s="725" t="s">
        <v>2159</v>
      </c>
      <c r="F329" s="725" t="s">
        <v>2228</v>
      </c>
      <c r="G329" s="725" t="s">
        <v>2229</v>
      </c>
      <c r="H329" s="728">
        <v>5</v>
      </c>
      <c r="I329" s="728">
        <v>483.34000000000003</v>
      </c>
      <c r="J329" s="725">
        <v>1.6666321850970658</v>
      </c>
      <c r="K329" s="725">
        <v>96.668000000000006</v>
      </c>
      <c r="L329" s="728">
        <v>3</v>
      </c>
      <c r="M329" s="728">
        <v>290.01</v>
      </c>
      <c r="N329" s="725">
        <v>1</v>
      </c>
      <c r="O329" s="725">
        <v>96.67</v>
      </c>
      <c r="P329" s="728">
        <v>2</v>
      </c>
      <c r="Q329" s="728">
        <v>193.34</v>
      </c>
      <c r="R329" s="741">
        <v>0.66666666666666674</v>
      </c>
      <c r="S329" s="729">
        <v>96.67</v>
      </c>
    </row>
    <row r="330" spans="1:19" ht="14.4" customHeight="1" x14ac:dyDescent="0.3">
      <c r="A330" s="724"/>
      <c r="B330" s="725" t="s">
        <v>2250</v>
      </c>
      <c r="C330" s="725" t="s">
        <v>553</v>
      </c>
      <c r="D330" s="725" t="s">
        <v>1236</v>
      </c>
      <c r="E330" s="725" t="s">
        <v>2159</v>
      </c>
      <c r="F330" s="725" t="s">
        <v>2236</v>
      </c>
      <c r="G330" s="725" t="s">
        <v>2237</v>
      </c>
      <c r="H330" s="728">
        <v>11</v>
      </c>
      <c r="I330" s="728">
        <v>1283.3400000000001</v>
      </c>
      <c r="J330" s="725">
        <v>1.1000025714212245</v>
      </c>
      <c r="K330" s="725">
        <v>116.66727272727275</v>
      </c>
      <c r="L330" s="728">
        <v>10</v>
      </c>
      <c r="M330" s="728">
        <v>1166.67</v>
      </c>
      <c r="N330" s="725">
        <v>1</v>
      </c>
      <c r="O330" s="725">
        <v>116.667</v>
      </c>
      <c r="P330" s="728">
        <v>7</v>
      </c>
      <c r="Q330" s="728">
        <v>816.67</v>
      </c>
      <c r="R330" s="741">
        <v>0.70000085714040805</v>
      </c>
      <c r="S330" s="729">
        <v>116.66714285714285</v>
      </c>
    </row>
    <row r="331" spans="1:19" ht="14.4" customHeight="1" x14ac:dyDescent="0.3">
      <c r="A331" s="724"/>
      <c r="B331" s="725" t="s">
        <v>2250</v>
      </c>
      <c r="C331" s="725" t="s">
        <v>553</v>
      </c>
      <c r="D331" s="725" t="s">
        <v>1236</v>
      </c>
      <c r="E331" s="725" t="s">
        <v>2159</v>
      </c>
      <c r="F331" s="725" t="s">
        <v>2160</v>
      </c>
      <c r="G331" s="725" t="s">
        <v>2161</v>
      </c>
      <c r="H331" s="728">
        <v>156</v>
      </c>
      <c r="I331" s="728">
        <v>51133.320000000007</v>
      </c>
      <c r="J331" s="725">
        <v>1.4412777353255295</v>
      </c>
      <c r="K331" s="725">
        <v>327.77769230769235</v>
      </c>
      <c r="L331" s="728">
        <v>103</v>
      </c>
      <c r="M331" s="728">
        <v>35477.769999999997</v>
      </c>
      <c r="N331" s="725">
        <v>1</v>
      </c>
      <c r="O331" s="725">
        <v>344.4443689320388</v>
      </c>
      <c r="P331" s="728">
        <v>88</v>
      </c>
      <c r="Q331" s="728">
        <v>30311.109999999993</v>
      </c>
      <c r="R331" s="741">
        <v>0.85436908802328881</v>
      </c>
      <c r="S331" s="729">
        <v>344.44443181818173</v>
      </c>
    </row>
    <row r="332" spans="1:19" ht="14.4" customHeight="1" x14ac:dyDescent="0.3">
      <c r="A332" s="724"/>
      <c r="B332" s="725" t="s">
        <v>2250</v>
      </c>
      <c r="C332" s="725" t="s">
        <v>553</v>
      </c>
      <c r="D332" s="725" t="s">
        <v>2150</v>
      </c>
      <c r="E332" s="725" t="s">
        <v>2159</v>
      </c>
      <c r="F332" s="725" t="s">
        <v>2183</v>
      </c>
      <c r="G332" s="725" t="s">
        <v>2184</v>
      </c>
      <c r="H332" s="728"/>
      <c r="I332" s="728"/>
      <c r="J332" s="725"/>
      <c r="K332" s="725"/>
      <c r="L332" s="728">
        <v>4</v>
      </c>
      <c r="M332" s="728">
        <v>311.11</v>
      </c>
      <c r="N332" s="725">
        <v>1</v>
      </c>
      <c r="O332" s="725">
        <v>77.777500000000003</v>
      </c>
      <c r="P332" s="728"/>
      <c r="Q332" s="728"/>
      <c r="R332" s="741"/>
      <c r="S332" s="729"/>
    </row>
    <row r="333" spans="1:19" ht="14.4" customHeight="1" x14ac:dyDescent="0.3">
      <c r="A333" s="724"/>
      <c r="B333" s="725" t="s">
        <v>2250</v>
      </c>
      <c r="C333" s="725" t="s">
        <v>553</v>
      </c>
      <c r="D333" s="725" t="s">
        <v>2150</v>
      </c>
      <c r="E333" s="725" t="s">
        <v>2159</v>
      </c>
      <c r="F333" s="725" t="s">
        <v>2187</v>
      </c>
      <c r="G333" s="725" t="s">
        <v>2188</v>
      </c>
      <c r="H333" s="728">
        <v>26</v>
      </c>
      <c r="I333" s="728">
        <v>2888.88</v>
      </c>
      <c r="J333" s="725">
        <v>0.32158266654199119</v>
      </c>
      <c r="K333" s="725">
        <v>111.11076923076924</v>
      </c>
      <c r="L333" s="728">
        <v>77</v>
      </c>
      <c r="M333" s="728">
        <v>8983.32</v>
      </c>
      <c r="N333" s="725">
        <v>1</v>
      </c>
      <c r="O333" s="725">
        <v>116.66649350649351</v>
      </c>
      <c r="P333" s="728"/>
      <c r="Q333" s="728"/>
      <c r="R333" s="741"/>
      <c r="S333" s="729"/>
    </row>
    <row r="334" spans="1:19" ht="14.4" customHeight="1" x14ac:dyDescent="0.3">
      <c r="A334" s="724"/>
      <c r="B334" s="725" t="s">
        <v>2250</v>
      </c>
      <c r="C334" s="725" t="s">
        <v>553</v>
      </c>
      <c r="D334" s="725" t="s">
        <v>2150</v>
      </c>
      <c r="E334" s="725" t="s">
        <v>2159</v>
      </c>
      <c r="F334" s="725" t="s">
        <v>2193</v>
      </c>
      <c r="G334" s="725" t="s">
        <v>2194</v>
      </c>
      <c r="H334" s="728">
        <v>30</v>
      </c>
      <c r="I334" s="728">
        <v>17500</v>
      </c>
      <c r="J334" s="725">
        <v>0.78947392164629226</v>
      </c>
      <c r="K334" s="725">
        <v>583.33333333333337</v>
      </c>
      <c r="L334" s="728">
        <v>38</v>
      </c>
      <c r="M334" s="728">
        <v>22166.66</v>
      </c>
      <c r="N334" s="725">
        <v>1</v>
      </c>
      <c r="O334" s="725">
        <v>583.33315789473681</v>
      </c>
      <c r="P334" s="728"/>
      <c r="Q334" s="728"/>
      <c r="R334" s="741"/>
      <c r="S334" s="729"/>
    </row>
    <row r="335" spans="1:19" ht="14.4" customHeight="1" x14ac:dyDescent="0.3">
      <c r="A335" s="724"/>
      <c r="B335" s="725" t="s">
        <v>2250</v>
      </c>
      <c r="C335" s="725" t="s">
        <v>553</v>
      </c>
      <c r="D335" s="725" t="s">
        <v>2150</v>
      </c>
      <c r="E335" s="725" t="s">
        <v>2159</v>
      </c>
      <c r="F335" s="725" t="s">
        <v>2195</v>
      </c>
      <c r="G335" s="725" t="s">
        <v>2196</v>
      </c>
      <c r="H335" s="728">
        <v>2</v>
      </c>
      <c r="I335" s="728">
        <v>933.34</v>
      </c>
      <c r="J335" s="725">
        <v>1</v>
      </c>
      <c r="K335" s="725">
        <v>466.67</v>
      </c>
      <c r="L335" s="728">
        <v>2</v>
      </c>
      <c r="M335" s="728">
        <v>933.34</v>
      </c>
      <c r="N335" s="725">
        <v>1</v>
      </c>
      <c r="O335" s="725">
        <v>466.67</v>
      </c>
      <c r="P335" s="728"/>
      <c r="Q335" s="728"/>
      <c r="R335" s="741"/>
      <c r="S335" s="729"/>
    </row>
    <row r="336" spans="1:19" ht="14.4" customHeight="1" x14ac:dyDescent="0.3">
      <c r="A336" s="724"/>
      <c r="B336" s="725" t="s">
        <v>2250</v>
      </c>
      <c r="C336" s="725" t="s">
        <v>553</v>
      </c>
      <c r="D336" s="725" t="s">
        <v>2150</v>
      </c>
      <c r="E336" s="725" t="s">
        <v>2159</v>
      </c>
      <c r="F336" s="725" t="s">
        <v>2200</v>
      </c>
      <c r="G336" s="725" t="s">
        <v>2201</v>
      </c>
      <c r="H336" s="728">
        <v>25</v>
      </c>
      <c r="I336" s="728">
        <v>1250</v>
      </c>
      <c r="J336" s="725">
        <v>0.65789473684210531</v>
      </c>
      <c r="K336" s="725">
        <v>50</v>
      </c>
      <c r="L336" s="728">
        <v>38</v>
      </c>
      <c r="M336" s="728">
        <v>1900</v>
      </c>
      <c r="N336" s="725">
        <v>1</v>
      </c>
      <c r="O336" s="725">
        <v>50</v>
      </c>
      <c r="P336" s="728"/>
      <c r="Q336" s="728"/>
      <c r="R336" s="741"/>
      <c r="S336" s="729"/>
    </row>
    <row r="337" spans="1:19" ht="14.4" customHeight="1" x14ac:dyDescent="0.3">
      <c r="A337" s="724"/>
      <c r="B337" s="725" t="s">
        <v>2250</v>
      </c>
      <c r="C337" s="725" t="s">
        <v>553</v>
      </c>
      <c r="D337" s="725" t="s">
        <v>2150</v>
      </c>
      <c r="E337" s="725" t="s">
        <v>2159</v>
      </c>
      <c r="F337" s="725" t="s">
        <v>2251</v>
      </c>
      <c r="G337" s="725" t="s">
        <v>2252</v>
      </c>
      <c r="H337" s="728">
        <v>1</v>
      </c>
      <c r="I337" s="728">
        <v>0</v>
      </c>
      <c r="J337" s="725"/>
      <c r="K337" s="725">
        <v>0</v>
      </c>
      <c r="L337" s="728"/>
      <c r="M337" s="728"/>
      <c r="N337" s="725"/>
      <c r="O337" s="725"/>
      <c r="P337" s="728"/>
      <c r="Q337" s="728"/>
      <c r="R337" s="741"/>
      <c r="S337" s="729"/>
    </row>
    <row r="338" spans="1:19" ht="14.4" customHeight="1" x14ac:dyDescent="0.3">
      <c r="A338" s="724"/>
      <c r="B338" s="725" t="s">
        <v>2250</v>
      </c>
      <c r="C338" s="725" t="s">
        <v>553</v>
      </c>
      <c r="D338" s="725" t="s">
        <v>2150</v>
      </c>
      <c r="E338" s="725" t="s">
        <v>2159</v>
      </c>
      <c r="F338" s="725" t="s">
        <v>2216</v>
      </c>
      <c r="G338" s="725" t="s">
        <v>2217</v>
      </c>
      <c r="H338" s="728">
        <v>97</v>
      </c>
      <c r="I338" s="728">
        <v>0</v>
      </c>
      <c r="J338" s="725"/>
      <c r="K338" s="725">
        <v>0</v>
      </c>
      <c r="L338" s="728">
        <v>220</v>
      </c>
      <c r="M338" s="728">
        <v>0</v>
      </c>
      <c r="N338" s="725"/>
      <c r="O338" s="725">
        <v>0</v>
      </c>
      <c r="P338" s="728"/>
      <c r="Q338" s="728"/>
      <c r="R338" s="741"/>
      <c r="S338" s="729"/>
    </row>
    <row r="339" spans="1:19" ht="14.4" customHeight="1" x14ac:dyDescent="0.3">
      <c r="A339" s="724"/>
      <c r="B339" s="725" t="s">
        <v>2250</v>
      </c>
      <c r="C339" s="725" t="s">
        <v>553</v>
      </c>
      <c r="D339" s="725" t="s">
        <v>2150</v>
      </c>
      <c r="E339" s="725" t="s">
        <v>2159</v>
      </c>
      <c r="F339" s="725" t="s">
        <v>2224</v>
      </c>
      <c r="G339" s="725" t="s">
        <v>2225</v>
      </c>
      <c r="H339" s="728">
        <v>40</v>
      </c>
      <c r="I339" s="728">
        <v>3555.5600000000004</v>
      </c>
      <c r="J339" s="725">
        <v>0.48892360242126892</v>
      </c>
      <c r="K339" s="725">
        <v>88.88900000000001</v>
      </c>
      <c r="L339" s="728">
        <v>77</v>
      </c>
      <c r="M339" s="728">
        <v>7272.22</v>
      </c>
      <c r="N339" s="725">
        <v>1</v>
      </c>
      <c r="O339" s="725">
        <v>94.444415584415594</v>
      </c>
      <c r="P339" s="728"/>
      <c r="Q339" s="728"/>
      <c r="R339" s="741"/>
      <c r="S339" s="729"/>
    </row>
    <row r="340" spans="1:19" ht="14.4" customHeight="1" x14ac:dyDescent="0.3">
      <c r="A340" s="724"/>
      <c r="B340" s="725" t="s">
        <v>2250</v>
      </c>
      <c r="C340" s="725" t="s">
        <v>553</v>
      </c>
      <c r="D340" s="725" t="s">
        <v>2150</v>
      </c>
      <c r="E340" s="725" t="s">
        <v>2159</v>
      </c>
      <c r="F340" s="725" t="s">
        <v>2228</v>
      </c>
      <c r="G340" s="725" t="s">
        <v>2229</v>
      </c>
      <c r="H340" s="728">
        <v>2</v>
      </c>
      <c r="I340" s="728">
        <v>193.33</v>
      </c>
      <c r="J340" s="725">
        <v>9.9998448273186685E-2</v>
      </c>
      <c r="K340" s="725">
        <v>96.665000000000006</v>
      </c>
      <c r="L340" s="728">
        <v>20</v>
      </c>
      <c r="M340" s="728">
        <v>1933.33</v>
      </c>
      <c r="N340" s="725">
        <v>1</v>
      </c>
      <c r="O340" s="725">
        <v>96.666499999999999</v>
      </c>
      <c r="P340" s="728"/>
      <c r="Q340" s="728"/>
      <c r="R340" s="741"/>
      <c r="S340" s="729"/>
    </row>
    <row r="341" spans="1:19" ht="14.4" customHeight="1" x14ac:dyDescent="0.3">
      <c r="A341" s="724"/>
      <c r="B341" s="725" t="s">
        <v>2250</v>
      </c>
      <c r="C341" s="725" t="s">
        <v>553</v>
      </c>
      <c r="D341" s="725" t="s">
        <v>2150</v>
      </c>
      <c r="E341" s="725" t="s">
        <v>2159</v>
      </c>
      <c r="F341" s="725" t="s">
        <v>2234</v>
      </c>
      <c r="G341" s="725" t="s">
        <v>2235</v>
      </c>
      <c r="H341" s="728"/>
      <c r="I341" s="728"/>
      <c r="J341" s="725"/>
      <c r="K341" s="725"/>
      <c r="L341" s="728">
        <v>1</v>
      </c>
      <c r="M341" s="728">
        <v>466.67</v>
      </c>
      <c r="N341" s="725">
        <v>1</v>
      </c>
      <c r="O341" s="725">
        <v>466.67</v>
      </c>
      <c r="P341" s="728"/>
      <c r="Q341" s="728"/>
      <c r="R341" s="741"/>
      <c r="S341" s="729"/>
    </row>
    <row r="342" spans="1:19" ht="14.4" customHeight="1" x14ac:dyDescent="0.3">
      <c r="A342" s="724"/>
      <c r="B342" s="725" t="s">
        <v>2250</v>
      </c>
      <c r="C342" s="725" t="s">
        <v>553</v>
      </c>
      <c r="D342" s="725" t="s">
        <v>2150</v>
      </c>
      <c r="E342" s="725" t="s">
        <v>2159</v>
      </c>
      <c r="F342" s="725" t="s">
        <v>2236</v>
      </c>
      <c r="G342" s="725" t="s">
        <v>2237</v>
      </c>
      <c r="H342" s="728">
        <v>3</v>
      </c>
      <c r="I342" s="728">
        <v>350</v>
      </c>
      <c r="J342" s="725">
        <v>0.125</v>
      </c>
      <c r="K342" s="725">
        <v>116.66666666666667</v>
      </c>
      <c r="L342" s="728">
        <v>24</v>
      </c>
      <c r="M342" s="728">
        <v>2800</v>
      </c>
      <c r="N342" s="725">
        <v>1</v>
      </c>
      <c r="O342" s="725">
        <v>116.66666666666667</v>
      </c>
      <c r="P342" s="728"/>
      <c r="Q342" s="728"/>
      <c r="R342" s="741"/>
      <c r="S342" s="729"/>
    </row>
    <row r="343" spans="1:19" ht="14.4" customHeight="1" x14ac:dyDescent="0.3">
      <c r="A343" s="724"/>
      <c r="B343" s="725" t="s">
        <v>2250</v>
      </c>
      <c r="C343" s="725" t="s">
        <v>553</v>
      </c>
      <c r="D343" s="725" t="s">
        <v>2150</v>
      </c>
      <c r="E343" s="725" t="s">
        <v>2159</v>
      </c>
      <c r="F343" s="725" t="s">
        <v>2160</v>
      </c>
      <c r="G343" s="725" t="s">
        <v>2161</v>
      </c>
      <c r="H343" s="728">
        <v>100</v>
      </c>
      <c r="I343" s="728">
        <v>32777.79</v>
      </c>
      <c r="J343" s="725">
        <v>0.43059424698859283</v>
      </c>
      <c r="K343" s="725">
        <v>327.77789999999999</v>
      </c>
      <c r="L343" s="728">
        <v>221</v>
      </c>
      <c r="M343" s="728">
        <v>76122.22</v>
      </c>
      <c r="N343" s="725">
        <v>1</v>
      </c>
      <c r="O343" s="725">
        <v>344.44443438914027</v>
      </c>
      <c r="P343" s="728"/>
      <c r="Q343" s="728"/>
      <c r="R343" s="741"/>
      <c r="S343" s="729"/>
    </row>
    <row r="344" spans="1:19" ht="14.4" customHeight="1" x14ac:dyDescent="0.3">
      <c r="A344" s="724"/>
      <c r="B344" s="725" t="s">
        <v>2250</v>
      </c>
      <c r="C344" s="725" t="s">
        <v>553</v>
      </c>
      <c r="D344" s="725" t="s">
        <v>2151</v>
      </c>
      <c r="E344" s="725" t="s">
        <v>2159</v>
      </c>
      <c r="F344" s="725" t="s">
        <v>2183</v>
      </c>
      <c r="G344" s="725" t="s">
        <v>2184</v>
      </c>
      <c r="H344" s="728">
        <v>35</v>
      </c>
      <c r="I344" s="728">
        <v>2722.2300000000005</v>
      </c>
      <c r="J344" s="725"/>
      <c r="K344" s="725">
        <v>77.77800000000002</v>
      </c>
      <c r="L344" s="728"/>
      <c r="M344" s="728"/>
      <c r="N344" s="725"/>
      <c r="O344" s="725"/>
      <c r="P344" s="728"/>
      <c r="Q344" s="728"/>
      <c r="R344" s="741"/>
      <c r="S344" s="729"/>
    </row>
    <row r="345" spans="1:19" ht="14.4" customHeight="1" x14ac:dyDescent="0.3">
      <c r="A345" s="724"/>
      <c r="B345" s="725" t="s">
        <v>2250</v>
      </c>
      <c r="C345" s="725" t="s">
        <v>553</v>
      </c>
      <c r="D345" s="725" t="s">
        <v>2151</v>
      </c>
      <c r="E345" s="725" t="s">
        <v>2159</v>
      </c>
      <c r="F345" s="725" t="s">
        <v>2187</v>
      </c>
      <c r="G345" s="725" t="s">
        <v>2188</v>
      </c>
      <c r="H345" s="728">
        <v>52</v>
      </c>
      <c r="I345" s="728">
        <v>5777.77</v>
      </c>
      <c r="J345" s="725"/>
      <c r="K345" s="725">
        <v>111.11096153846155</v>
      </c>
      <c r="L345" s="728"/>
      <c r="M345" s="728"/>
      <c r="N345" s="725"/>
      <c r="O345" s="725"/>
      <c r="P345" s="728"/>
      <c r="Q345" s="728"/>
      <c r="R345" s="741"/>
      <c r="S345" s="729"/>
    </row>
    <row r="346" spans="1:19" ht="14.4" customHeight="1" x14ac:dyDescent="0.3">
      <c r="A346" s="724"/>
      <c r="B346" s="725" t="s">
        <v>2250</v>
      </c>
      <c r="C346" s="725" t="s">
        <v>553</v>
      </c>
      <c r="D346" s="725" t="s">
        <v>2151</v>
      </c>
      <c r="E346" s="725" t="s">
        <v>2159</v>
      </c>
      <c r="F346" s="725" t="s">
        <v>2191</v>
      </c>
      <c r="G346" s="725" t="s">
        <v>2192</v>
      </c>
      <c r="H346" s="728">
        <v>12</v>
      </c>
      <c r="I346" s="728">
        <v>2240</v>
      </c>
      <c r="J346" s="725"/>
      <c r="K346" s="725">
        <v>186.66666666666666</v>
      </c>
      <c r="L346" s="728"/>
      <c r="M346" s="728"/>
      <c r="N346" s="725"/>
      <c r="O346" s="725"/>
      <c r="P346" s="728"/>
      <c r="Q346" s="728"/>
      <c r="R346" s="741"/>
      <c r="S346" s="729"/>
    </row>
    <row r="347" spans="1:19" ht="14.4" customHeight="1" x14ac:dyDescent="0.3">
      <c r="A347" s="724"/>
      <c r="B347" s="725" t="s">
        <v>2250</v>
      </c>
      <c r="C347" s="725" t="s">
        <v>553</v>
      </c>
      <c r="D347" s="725" t="s">
        <v>2151</v>
      </c>
      <c r="E347" s="725" t="s">
        <v>2159</v>
      </c>
      <c r="F347" s="725" t="s">
        <v>2193</v>
      </c>
      <c r="G347" s="725" t="s">
        <v>2194</v>
      </c>
      <c r="H347" s="728">
        <v>10</v>
      </c>
      <c r="I347" s="728">
        <v>5833.33</v>
      </c>
      <c r="J347" s="725"/>
      <c r="K347" s="725">
        <v>583.33299999999997</v>
      </c>
      <c r="L347" s="728"/>
      <c r="M347" s="728"/>
      <c r="N347" s="725"/>
      <c r="O347" s="725"/>
      <c r="P347" s="728"/>
      <c r="Q347" s="728"/>
      <c r="R347" s="741"/>
      <c r="S347" s="729"/>
    </row>
    <row r="348" spans="1:19" ht="14.4" customHeight="1" x14ac:dyDescent="0.3">
      <c r="A348" s="724"/>
      <c r="B348" s="725" t="s">
        <v>2250</v>
      </c>
      <c r="C348" s="725" t="s">
        <v>553</v>
      </c>
      <c r="D348" s="725" t="s">
        <v>2151</v>
      </c>
      <c r="E348" s="725" t="s">
        <v>2159</v>
      </c>
      <c r="F348" s="725" t="s">
        <v>2195</v>
      </c>
      <c r="G348" s="725" t="s">
        <v>2196</v>
      </c>
      <c r="H348" s="728">
        <v>4</v>
      </c>
      <c r="I348" s="728">
        <v>1866.67</v>
      </c>
      <c r="J348" s="725"/>
      <c r="K348" s="725">
        <v>466.66750000000002</v>
      </c>
      <c r="L348" s="728"/>
      <c r="M348" s="728"/>
      <c r="N348" s="725"/>
      <c r="O348" s="725"/>
      <c r="P348" s="728"/>
      <c r="Q348" s="728"/>
      <c r="R348" s="741"/>
      <c r="S348" s="729"/>
    </row>
    <row r="349" spans="1:19" ht="14.4" customHeight="1" x14ac:dyDescent="0.3">
      <c r="A349" s="724"/>
      <c r="B349" s="725" t="s">
        <v>2250</v>
      </c>
      <c r="C349" s="725" t="s">
        <v>553</v>
      </c>
      <c r="D349" s="725" t="s">
        <v>2151</v>
      </c>
      <c r="E349" s="725" t="s">
        <v>2159</v>
      </c>
      <c r="F349" s="725" t="s">
        <v>2200</v>
      </c>
      <c r="G349" s="725" t="s">
        <v>2201</v>
      </c>
      <c r="H349" s="728">
        <v>28</v>
      </c>
      <c r="I349" s="728">
        <v>1400</v>
      </c>
      <c r="J349" s="725"/>
      <c r="K349" s="725">
        <v>50</v>
      </c>
      <c r="L349" s="728"/>
      <c r="M349" s="728"/>
      <c r="N349" s="725"/>
      <c r="O349" s="725"/>
      <c r="P349" s="728"/>
      <c r="Q349" s="728"/>
      <c r="R349" s="741"/>
      <c r="S349" s="729"/>
    </row>
    <row r="350" spans="1:19" ht="14.4" customHeight="1" x14ac:dyDescent="0.3">
      <c r="A350" s="724"/>
      <c r="B350" s="725" t="s">
        <v>2250</v>
      </c>
      <c r="C350" s="725" t="s">
        <v>553</v>
      </c>
      <c r="D350" s="725" t="s">
        <v>2151</v>
      </c>
      <c r="E350" s="725" t="s">
        <v>2159</v>
      </c>
      <c r="F350" s="725" t="s">
        <v>2251</v>
      </c>
      <c r="G350" s="725" t="s">
        <v>2252</v>
      </c>
      <c r="H350" s="728">
        <v>2</v>
      </c>
      <c r="I350" s="728">
        <v>0</v>
      </c>
      <c r="J350" s="725"/>
      <c r="K350" s="725">
        <v>0</v>
      </c>
      <c r="L350" s="728"/>
      <c r="M350" s="728"/>
      <c r="N350" s="725"/>
      <c r="O350" s="725"/>
      <c r="P350" s="728"/>
      <c r="Q350" s="728"/>
      <c r="R350" s="741"/>
      <c r="S350" s="729"/>
    </row>
    <row r="351" spans="1:19" ht="14.4" customHeight="1" x14ac:dyDescent="0.3">
      <c r="A351" s="724"/>
      <c r="B351" s="725" t="s">
        <v>2250</v>
      </c>
      <c r="C351" s="725" t="s">
        <v>553</v>
      </c>
      <c r="D351" s="725" t="s">
        <v>2151</v>
      </c>
      <c r="E351" s="725" t="s">
        <v>2159</v>
      </c>
      <c r="F351" s="725" t="s">
        <v>2216</v>
      </c>
      <c r="G351" s="725" t="s">
        <v>2217</v>
      </c>
      <c r="H351" s="728">
        <v>146</v>
      </c>
      <c r="I351" s="728">
        <v>0</v>
      </c>
      <c r="J351" s="725"/>
      <c r="K351" s="725">
        <v>0</v>
      </c>
      <c r="L351" s="728"/>
      <c r="M351" s="728"/>
      <c r="N351" s="725"/>
      <c r="O351" s="725"/>
      <c r="P351" s="728"/>
      <c r="Q351" s="728"/>
      <c r="R351" s="741"/>
      <c r="S351" s="729"/>
    </row>
    <row r="352" spans="1:19" ht="14.4" customHeight="1" x14ac:dyDescent="0.3">
      <c r="A352" s="724"/>
      <c r="B352" s="725" t="s">
        <v>2250</v>
      </c>
      <c r="C352" s="725" t="s">
        <v>553</v>
      </c>
      <c r="D352" s="725" t="s">
        <v>2151</v>
      </c>
      <c r="E352" s="725" t="s">
        <v>2159</v>
      </c>
      <c r="F352" s="725" t="s">
        <v>2224</v>
      </c>
      <c r="G352" s="725" t="s">
        <v>2225</v>
      </c>
      <c r="H352" s="728">
        <v>48</v>
      </c>
      <c r="I352" s="728">
        <v>4266.66</v>
      </c>
      <c r="J352" s="725"/>
      <c r="K352" s="725">
        <v>88.888750000000002</v>
      </c>
      <c r="L352" s="728"/>
      <c r="M352" s="728"/>
      <c r="N352" s="725"/>
      <c r="O352" s="725"/>
      <c r="P352" s="728"/>
      <c r="Q352" s="728"/>
      <c r="R352" s="741"/>
      <c r="S352" s="729"/>
    </row>
    <row r="353" spans="1:19" ht="14.4" customHeight="1" x14ac:dyDescent="0.3">
      <c r="A353" s="724"/>
      <c r="B353" s="725" t="s">
        <v>2250</v>
      </c>
      <c r="C353" s="725" t="s">
        <v>553</v>
      </c>
      <c r="D353" s="725" t="s">
        <v>2151</v>
      </c>
      <c r="E353" s="725" t="s">
        <v>2159</v>
      </c>
      <c r="F353" s="725" t="s">
        <v>2228</v>
      </c>
      <c r="G353" s="725" t="s">
        <v>2229</v>
      </c>
      <c r="H353" s="728">
        <v>10</v>
      </c>
      <c r="I353" s="728">
        <v>966.67000000000007</v>
      </c>
      <c r="J353" s="725"/>
      <c r="K353" s="725">
        <v>96.667000000000002</v>
      </c>
      <c r="L353" s="728"/>
      <c r="M353" s="728"/>
      <c r="N353" s="725"/>
      <c r="O353" s="725"/>
      <c r="P353" s="728"/>
      <c r="Q353" s="728"/>
      <c r="R353" s="741"/>
      <c r="S353" s="729"/>
    </row>
    <row r="354" spans="1:19" ht="14.4" customHeight="1" x14ac:dyDescent="0.3">
      <c r="A354" s="724"/>
      <c r="B354" s="725" t="s">
        <v>2250</v>
      </c>
      <c r="C354" s="725" t="s">
        <v>553</v>
      </c>
      <c r="D354" s="725" t="s">
        <v>2151</v>
      </c>
      <c r="E354" s="725" t="s">
        <v>2159</v>
      </c>
      <c r="F354" s="725" t="s">
        <v>2236</v>
      </c>
      <c r="G354" s="725" t="s">
        <v>2237</v>
      </c>
      <c r="H354" s="728">
        <v>8</v>
      </c>
      <c r="I354" s="728">
        <v>933.34</v>
      </c>
      <c r="J354" s="725"/>
      <c r="K354" s="725">
        <v>116.6675</v>
      </c>
      <c r="L354" s="728"/>
      <c r="M354" s="728"/>
      <c r="N354" s="725"/>
      <c r="O354" s="725"/>
      <c r="P354" s="728"/>
      <c r="Q354" s="728"/>
      <c r="R354" s="741"/>
      <c r="S354" s="729"/>
    </row>
    <row r="355" spans="1:19" ht="14.4" customHeight="1" x14ac:dyDescent="0.3">
      <c r="A355" s="724"/>
      <c r="B355" s="725" t="s">
        <v>2250</v>
      </c>
      <c r="C355" s="725" t="s">
        <v>553</v>
      </c>
      <c r="D355" s="725" t="s">
        <v>2151</v>
      </c>
      <c r="E355" s="725" t="s">
        <v>2159</v>
      </c>
      <c r="F355" s="725" t="s">
        <v>2160</v>
      </c>
      <c r="G355" s="725" t="s">
        <v>2161</v>
      </c>
      <c r="H355" s="728">
        <v>151</v>
      </c>
      <c r="I355" s="728">
        <v>49494.44</v>
      </c>
      <c r="J355" s="725"/>
      <c r="K355" s="725">
        <v>327.77774834437088</v>
      </c>
      <c r="L355" s="728"/>
      <c r="M355" s="728"/>
      <c r="N355" s="725"/>
      <c r="O355" s="725"/>
      <c r="P355" s="728"/>
      <c r="Q355" s="728"/>
      <c r="R355" s="741"/>
      <c r="S355" s="729"/>
    </row>
    <row r="356" spans="1:19" ht="14.4" customHeight="1" x14ac:dyDescent="0.3">
      <c r="A356" s="724"/>
      <c r="B356" s="725" t="s">
        <v>2250</v>
      </c>
      <c r="C356" s="725" t="s">
        <v>553</v>
      </c>
      <c r="D356" s="725" t="s">
        <v>1237</v>
      </c>
      <c r="E356" s="725" t="s">
        <v>2159</v>
      </c>
      <c r="F356" s="725" t="s">
        <v>2183</v>
      </c>
      <c r="G356" s="725" t="s">
        <v>2184</v>
      </c>
      <c r="H356" s="728"/>
      <c r="I356" s="728"/>
      <c r="J356" s="725"/>
      <c r="K356" s="725"/>
      <c r="L356" s="728"/>
      <c r="M356" s="728"/>
      <c r="N356" s="725"/>
      <c r="O356" s="725"/>
      <c r="P356" s="728">
        <v>2</v>
      </c>
      <c r="Q356" s="728">
        <v>155.56</v>
      </c>
      <c r="R356" s="741"/>
      <c r="S356" s="729">
        <v>77.78</v>
      </c>
    </row>
    <row r="357" spans="1:19" ht="14.4" customHeight="1" x14ac:dyDescent="0.3">
      <c r="A357" s="724"/>
      <c r="B357" s="725" t="s">
        <v>2250</v>
      </c>
      <c r="C357" s="725" t="s">
        <v>553</v>
      </c>
      <c r="D357" s="725" t="s">
        <v>1237</v>
      </c>
      <c r="E357" s="725" t="s">
        <v>2159</v>
      </c>
      <c r="F357" s="725" t="s">
        <v>2187</v>
      </c>
      <c r="G357" s="725" t="s">
        <v>2188</v>
      </c>
      <c r="H357" s="728"/>
      <c r="I357" s="728"/>
      <c r="J357" s="725"/>
      <c r="K357" s="725"/>
      <c r="L357" s="728"/>
      <c r="M357" s="728"/>
      <c r="N357" s="725"/>
      <c r="O357" s="725"/>
      <c r="P357" s="728">
        <v>21</v>
      </c>
      <c r="Q357" s="728">
        <v>2450.0100000000002</v>
      </c>
      <c r="R357" s="741"/>
      <c r="S357" s="729">
        <v>116.66714285714286</v>
      </c>
    </row>
    <row r="358" spans="1:19" ht="14.4" customHeight="1" x14ac:dyDescent="0.3">
      <c r="A358" s="724"/>
      <c r="B358" s="725" t="s">
        <v>2250</v>
      </c>
      <c r="C358" s="725" t="s">
        <v>553</v>
      </c>
      <c r="D358" s="725" t="s">
        <v>1237</v>
      </c>
      <c r="E358" s="725" t="s">
        <v>2159</v>
      </c>
      <c r="F358" s="725" t="s">
        <v>2191</v>
      </c>
      <c r="G358" s="725" t="s">
        <v>2192</v>
      </c>
      <c r="H358" s="728"/>
      <c r="I358" s="728"/>
      <c r="J358" s="725"/>
      <c r="K358" s="725"/>
      <c r="L358" s="728"/>
      <c r="M358" s="728"/>
      <c r="N358" s="725"/>
      <c r="O358" s="725"/>
      <c r="P358" s="728">
        <v>1</v>
      </c>
      <c r="Q358" s="728">
        <v>211.11</v>
      </c>
      <c r="R358" s="741"/>
      <c r="S358" s="729">
        <v>211.11</v>
      </c>
    </row>
    <row r="359" spans="1:19" ht="14.4" customHeight="1" x14ac:dyDescent="0.3">
      <c r="A359" s="724"/>
      <c r="B359" s="725" t="s">
        <v>2250</v>
      </c>
      <c r="C359" s="725" t="s">
        <v>553</v>
      </c>
      <c r="D359" s="725" t="s">
        <v>1237</v>
      </c>
      <c r="E359" s="725" t="s">
        <v>2159</v>
      </c>
      <c r="F359" s="725" t="s">
        <v>2193</v>
      </c>
      <c r="G359" s="725" t="s">
        <v>2194</v>
      </c>
      <c r="H359" s="728"/>
      <c r="I359" s="728"/>
      <c r="J359" s="725"/>
      <c r="K359" s="725"/>
      <c r="L359" s="728"/>
      <c r="M359" s="728"/>
      <c r="N359" s="725"/>
      <c r="O359" s="725"/>
      <c r="P359" s="728">
        <v>16</v>
      </c>
      <c r="Q359" s="728">
        <v>9333.34</v>
      </c>
      <c r="R359" s="741"/>
      <c r="S359" s="729">
        <v>583.33375000000001</v>
      </c>
    </row>
    <row r="360" spans="1:19" ht="14.4" customHeight="1" x14ac:dyDescent="0.3">
      <c r="A360" s="724"/>
      <c r="B360" s="725" t="s">
        <v>2250</v>
      </c>
      <c r="C360" s="725" t="s">
        <v>553</v>
      </c>
      <c r="D360" s="725" t="s">
        <v>1237</v>
      </c>
      <c r="E360" s="725" t="s">
        <v>2159</v>
      </c>
      <c r="F360" s="725" t="s">
        <v>2195</v>
      </c>
      <c r="G360" s="725" t="s">
        <v>2196</v>
      </c>
      <c r="H360" s="728"/>
      <c r="I360" s="728"/>
      <c r="J360" s="725"/>
      <c r="K360" s="725"/>
      <c r="L360" s="728"/>
      <c r="M360" s="728"/>
      <c r="N360" s="725"/>
      <c r="O360" s="725"/>
      <c r="P360" s="728">
        <v>1</v>
      </c>
      <c r="Q360" s="728">
        <v>466.67</v>
      </c>
      <c r="R360" s="741"/>
      <c r="S360" s="729">
        <v>466.67</v>
      </c>
    </row>
    <row r="361" spans="1:19" ht="14.4" customHeight="1" x14ac:dyDescent="0.3">
      <c r="A361" s="724"/>
      <c r="B361" s="725" t="s">
        <v>2250</v>
      </c>
      <c r="C361" s="725" t="s">
        <v>553</v>
      </c>
      <c r="D361" s="725" t="s">
        <v>1237</v>
      </c>
      <c r="E361" s="725" t="s">
        <v>2159</v>
      </c>
      <c r="F361" s="725" t="s">
        <v>2200</v>
      </c>
      <c r="G361" s="725" t="s">
        <v>2201</v>
      </c>
      <c r="H361" s="728"/>
      <c r="I361" s="728"/>
      <c r="J361" s="725"/>
      <c r="K361" s="725"/>
      <c r="L361" s="728"/>
      <c r="M361" s="728"/>
      <c r="N361" s="725"/>
      <c r="O361" s="725"/>
      <c r="P361" s="728">
        <v>4</v>
      </c>
      <c r="Q361" s="728">
        <v>200</v>
      </c>
      <c r="R361" s="741"/>
      <c r="S361" s="729">
        <v>50</v>
      </c>
    </row>
    <row r="362" spans="1:19" ht="14.4" customHeight="1" x14ac:dyDescent="0.3">
      <c r="A362" s="724"/>
      <c r="B362" s="725" t="s">
        <v>2250</v>
      </c>
      <c r="C362" s="725" t="s">
        <v>553</v>
      </c>
      <c r="D362" s="725" t="s">
        <v>1237</v>
      </c>
      <c r="E362" s="725" t="s">
        <v>2159</v>
      </c>
      <c r="F362" s="725" t="s">
        <v>2216</v>
      </c>
      <c r="G362" s="725" t="s">
        <v>2217</v>
      </c>
      <c r="H362" s="728"/>
      <c r="I362" s="728"/>
      <c r="J362" s="725"/>
      <c r="K362" s="725"/>
      <c r="L362" s="728"/>
      <c r="M362" s="728"/>
      <c r="N362" s="725"/>
      <c r="O362" s="725"/>
      <c r="P362" s="728">
        <v>57</v>
      </c>
      <c r="Q362" s="728">
        <v>0</v>
      </c>
      <c r="R362" s="741"/>
      <c r="S362" s="729">
        <v>0</v>
      </c>
    </row>
    <row r="363" spans="1:19" ht="14.4" customHeight="1" x14ac:dyDescent="0.3">
      <c r="A363" s="724"/>
      <c r="B363" s="725" t="s">
        <v>2250</v>
      </c>
      <c r="C363" s="725" t="s">
        <v>553</v>
      </c>
      <c r="D363" s="725" t="s">
        <v>1237</v>
      </c>
      <c r="E363" s="725" t="s">
        <v>2159</v>
      </c>
      <c r="F363" s="725" t="s">
        <v>2224</v>
      </c>
      <c r="G363" s="725" t="s">
        <v>2225</v>
      </c>
      <c r="H363" s="728"/>
      <c r="I363" s="728"/>
      <c r="J363" s="725"/>
      <c r="K363" s="725"/>
      <c r="L363" s="728"/>
      <c r="M363" s="728"/>
      <c r="N363" s="725"/>
      <c r="O363" s="725"/>
      <c r="P363" s="728">
        <v>28</v>
      </c>
      <c r="Q363" s="728">
        <v>2644.44</v>
      </c>
      <c r="R363" s="741"/>
      <c r="S363" s="729">
        <v>94.444285714285712</v>
      </c>
    </row>
    <row r="364" spans="1:19" ht="14.4" customHeight="1" x14ac:dyDescent="0.3">
      <c r="A364" s="724"/>
      <c r="B364" s="725" t="s">
        <v>2250</v>
      </c>
      <c r="C364" s="725" t="s">
        <v>553</v>
      </c>
      <c r="D364" s="725" t="s">
        <v>1237</v>
      </c>
      <c r="E364" s="725" t="s">
        <v>2159</v>
      </c>
      <c r="F364" s="725" t="s">
        <v>2228</v>
      </c>
      <c r="G364" s="725" t="s">
        <v>2229</v>
      </c>
      <c r="H364" s="728"/>
      <c r="I364" s="728"/>
      <c r="J364" s="725"/>
      <c r="K364" s="725"/>
      <c r="L364" s="728"/>
      <c r="M364" s="728"/>
      <c r="N364" s="725"/>
      <c r="O364" s="725"/>
      <c r="P364" s="728">
        <v>11</v>
      </c>
      <c r="Q364" s="728">
        <v>1063.33</v>
      </c>
      <c r="R364" s="741"/>
      <c r="S364" s="729">
        <v>96.666363636363627</v>
      </c>
    </row>
    <row r="365" spans="1:19" ht="14.4" customHeight="1" x14ac:dyDescent="0.3">
      <c r="A365" s="724"/>
      <c r="B365" s="725" t="s">
        <v>2250</v>
      </c>
      <c r="C365" s="725" t="s">
        <v>553</v>
      </c>
      <c r="D365" s="725" t="s">
        <v>1237</v>
      </c>
      <c r="E365" s="725" t="s">
        <v>2159</v>
      </c>
      <c r="F365" s="725" t="s">
        <v>2232</v>
      </c>
      <c r="G365" s="725" t="s">
        <v>2233</v>
      </c>
      <c r="H365" s="728"/>
      <c r="I365" s="728"/>
      <c r="J365" s="725"/>
      <c r="K365" s="725"/>
      <c r="L365" s="728"/>
      <c r="M365" s="728"/>
      <c r="N365" s="725"/>
      <c r="O365" s="725"/>
      <c r="P365" s="728">
        <v>1</v>
      </c>
      <c r="Q365" s="728">
        <v>1283.33</v>
      </c>
      <c r="R365" s="741"/>
      <c r="S365" s="729">
        <v>1283.33</v>
      </c>
    </row>
    <row r="366" spans="1:19" ht="14.4" customHeight="1" x14ac:dyDescent="0.3">
      <c r="A366" s="724"/>
      <c r="B366" s="725" t="s">
        <v>2250</v>
      </c>
      <c r="C366" s="725" t="s">
        <v>553</v>
      </c>
      <c r="D366" s="725" t="s">
        <v>1237</v>
      </c>
      <c r="E366" s="725" t="s">
        <v>2159</v>
      </c>
      <c r="F366" s="725" t="s">
        <v>2236</v>
      </c>
      <c r="G366" s="725" t="s">
        <v>2237</v>
      </c>
      <c r="H366" s="728"/>
      <c r="I366" s="728"/>
      <c r="J366" s="725"/>
      <c r="K366" s="725"/>
      <c r="L366" s="728"/>
      <c r="M366" s="728"/>
      <c r="N366" s="725"/>
      <c r="O366" s="725"/>
      <c r="P366" s="728">
        <v>3</v>
      </c>
      <c r="Q366" s="728">
        <v>350.01</v>
      </c>
      <c r="R366" s="741"/>
      <c r="S366" s="729">
        <v>116.67</v>
      </c>
    </row>
    <row r="367" spans="1:19" ht="14.4" customHeight="1" x14ac:dyDescent="0.3">
      <c r="A367" s="724"/>
      <c r="B367" s="725" t="s">
        <v>2250</v>
      </c>
      <c r="C367" s="725" t="s">
        <v>553</v>
      </c>
      <c r="D367" s="725" t="s">
        <v>1237</v>
      </c>
      <c r="E367" s="725" t="s">
        <v>2159</v>
      </c>
      <c r="F367" s="725" t="s">
        <v>2160</v>
      </c>
      <c r="G367" s="725" t="s">
        <v>2161</v>
      </c>
      <c r="H367" s="728"/>
      <c r="I367" s="728"/>
      <c r="J367" s="725"/>
      <c r="K367" s="725"/>
      <c r="L367" s="728"/>
      <c r="M367" s="728"/>
      <c r="N367" s="725"/>
      <c r="O367" s="725"/>
      <c r="P367" s="728">
        <v>58</v>
      </c>
      <c r="Q367" s="728">
        <v>19977.77</v>
      </c>
      <c r="R367" s="741"/>
      <c r="S367" s="729">
        <v>344.44431034482761</v>
      </c>
    </row>
    <row r="368" spans="1:19" ht="14.4" customHeight="1" x14ac:dyDescent="0.3">
      <c r="A368" s="724"/>
      <c r="B368" s="725" t="s">
        <v>2250</v>
      </c>
      <c r="C368" s="725" t="s">
        <v>553</v>
      </c>
      <c r="D368" s="725" t="s">
        <v>1238</v>
      </c>
      <c r="E368" s="725" t="s">
        <v>2159</v>
      </c>
      <c r="F368" s="725" t="s">
        <v>2183</v>
      </c>
      <c r="G368" s="725" t="s">
        <v>2184</v>
      </c>
      <c r="H368" s="728">
        <v>16</v>
      </c>
      <c r="I368" s="728">
        <v>1244.44</v>
      </c>
      <c r="J368" s="725">
        <v>0.94116045498547918</v>
      </c>
      <c r="K368" s="725">
        <v>77.777500000000003</v>
      </c>
      <c r="L368" s="728">
        <v>17</v>
      </c>
      <c r="M368" s="728">
        <v>1322.24</v>
      </c>
      <c r="N368" s="725">
        <v>1</v>
      </c>
      <c r="O368" s="725">
        <v>77.778823529411767</v>
      </c>
      <c r="P368" s="728">
        <v>15</v>
      </c>
      <c r="Q368" s="728">
        <v>1166.67</v>
      </c>
      <c r="R368" s="741">
        <v>0.88234359874152957</v>
      </c>
      <c r="S368" s="729">
        <v>77.778000000000006</v>
      </c>
    </row>
    <row r="369" spans="1:19" ht="14.4" customHeight="1" x14ac:dyDescent="0.3">
      <c r="A369" s="724"/>
      <c r="B369" s="725" t="s">
        <v>2250</v>
      </c>
      <c r="C369" s="725" t="s">
        <v>553</v>
      </c>
      <c r="D369" s="725" t="s">
        <v>1238</v>
      </c>
      <c r="E369" s="725" t="s">
        <v>2159</v>
      </c>
      <c r="F369" s="725" t="s">
        <v>2187</v>
      </c>
      <c r="G369" s="725" t="s">
        <v>2188</v>
      </c>
      <c r="H369" s="728">
        <v>29</v>
      </c>
      <c r="I369" s="728">
        <v>3222.22</v>
      </c>
      <c r="J369" s="725">
        <v>0.43154828470599266</v>
      </c>
      <c r="K369" s="725">
        <v>111.11103448275861</v>
      </c>
      <c r="L369" s="728">
        <v>64</v>
      </c>
      <c r="M369" s="728">
        <v>7466.65</v>
      </c>
      <c r="N369" s="725">
        <v>1</v>
      </c>
      <c r="O369" s="725">
        <v>116.66640624999999</v>
      </c>
      <c r="P369" s="728">
        <v>33</v>
      </c>
      <c r="Q369" s="728">
        <v>3850.01</v>
      </c>
      <c r="R369" s="741">
        <v>0.51562749023993359</v>
      </c>
      <c r="S369" s="729">
        <v>116.6669696969697</v>
      </c>
    </row>
    <row r="370" spans="1:19" ht="14.4" customHeight="1" x14ac:dyDescent="0.3">
      <c r="A370" s="724"/>
      <c r="B370" s="725" t="s">
        <v>2250</v>
      </c>
      <c r="C370" s="725" t="s">
        <v>553</v>
      </c>
      <c r="D370" s="725" t="s">
        <v>1238</v>
      </c>
      <c r="E370" s="725" t="s">
        <v>2159</v>
      </c>
      <c r="F370" s="725" t="s">
        <v>2191</v>
      </c>
      <c r="G370" s="725" t="s">
        <v>2192</v>
      </c>
      <c r="H370" s="728">
        <v>21</v>
      </c>
      <c r="I370" s="728">
        <v>3920</v>
      </c>
      <c r="J370" s="725">
        <v>0.40366137341663316</v>
      </c>
      <c r="K370" s="725">
        <v>186.66666666666666</v>
      </c>
      <c r="L370" s="728">
        <v>46</v>
      </c>
      <c r="M370" s="728">
        <v>9711.1099999999988</v>
      </c>
      <c r="N370" s="725">
        <v>1</v>
      </c>
      <c r="O370" s="725">
        <v>211.11108695652172</v>
      </c>
      <c r="P370" s="728">
        <v>25</v>
      </c>
      <c r="Q370" s="728">
        <v>5277.78</v>
      </c>
      <c r="R370" s="741">
        <v>0.54347855188541783</v>
      </c>
      <c r="S370" s="729">
        <v>211.1112</v>
      </c>
    </row>
    <row r="371" spans="1:19" ht="14.4" customHeight="1" x14ac:dyDescent="0.3">
      <c r="A371" s="724"/>
      <c r="B371" s="725" t="s">
        <v>2250</v>
      </c>
      <c r="C371" s="725" t="s">
        <v>553</v>
      </c>
      <c r="D371" s="725" t="s">
        <v>1238</v>
      </c>
      <c r="E371" s="725" t="s">
        <v>2159</v>
      </c>
      <c r="F371" s="725" t="s">
        <v>2193</v>
      </c>
      <c r="G371" s="725" t="s">
        <v>2194</v>
      </c>
      <c r="H371" s="728"/>
      <c r="I371" s="728"/>
      <c r="J371" s="725"/>
      <c r="K371" s="725"/>
      <c r="L371" s="728">
        <v>4</v>
      </c>
      <c r="M371" s="728">
        <v>2333.33</v>
      </c>
      <c r="N371" s="725">
        <v>1</v>
      </c>
      <c r="O371" s="725">
        <v>583.33249999999998</v>
      </c>
      <c r="P371" s="728"/>
      <c r="Q371" s="728"/>
      <c r="R371" s="741"/>
      <c r="S371" s="729"/>
    </row>
    <row r="372" spans="1:19" ht="14.4" customHeight="1" x14ac:dyDescent="0.3">
      <c r="A372" s="724"/>
      <c r="B372" s="725" t="s">
        <v>2250</v>
      </c>
      <c r="C372" s="725" t="s">
        <v>553</v>
      </c>
      <c r="D372" s="725" t="s">
        <v>1238</v>
      </c>
      <c r="E372" s="725" t="s">
        <v>2159</v>
      </c>
      <c r="F372" s="725" t="s">
        <v>2195</v>
      </c>
      <c r="G372" s="725" t="s">
        <v>2196</v>
      </c>
      <c r="H372" s="728"/>
      <c r="I372" s="728"/>
      <c r="J372" s="725"/>
      <c r="K372" s="725"/>
      <c r="L372" s="728">
        <v>5</v>
      </c>
      <c r="M372" s="728">
        <v>2333.34</v>
      </c>
      <c r="N372" s="725">
        <v>1</v>
      </c>
      <c r="O372" s="725">
        <v>466.66800000000001</v>
      </c>
      <c r="P372" s="728">
        <v>3</v>
      </c>
      <c r="Q372" s="728">
        <v>1400.01</v>
      </c>
      <c r="R372" s="741">
        <v>0.60000257142122448</v>
      </c>
      <c r="S372" s="729">
        <v>466.67</v>
      </c>
    </row>
    <row r="373" spans="1:19" ht="14.4" customHeight="1" x14ac:dyDescent="0.3">
      <c r="A373" s="724"/>
      <c r="B373" s="725" t="s">
        <v>2250</v>
      </c>
      <c r="C373" s="725" t="s">
        <v>553</v>
      </c>
      <c r="D373" s="725" t="s">
        <v>1238</v>
      </c>
      <c r="E373" s="725" t="s">
        <v>2159</v>
      </c>
      <c r="F373" s="725" t="s">
        <v>2200</v>
      </c>
      <c r="G373" s="725" t="s">
        <v>2201</v>
      </c>
      <c r="H373" s="728">
        <v>16</v>
      </c>
      <c r="I373" s="728">
        <v>800</v>
      </c>
      <c r="J373" s="725">
        <v>0.84210526315789469</v>
      </c>
      <c r="K373" s="725">
        <v>50</v>
      </c>
      <c r="L373" s="728">
        <v>19</v>
      </c>
      <c r="M373" s="728">
        <v>950</v>
      </c>
      <c r="N373" s="725">
        <v>1</v>
      </c>
      <c r="O373" s="725">
        <v>50</v>
      </c>
      <c r="P373" s="728">
        <v>19</v>
      </c>
      <c r="Q373" s="728">
        <v>950</v>
      </c>
      <c r="R373" s="741">
        <v>1</v>
      </c>
      <c r="S373" s="729">
        <v>50</v>
      </c>
    </row>
    <row r="374" spans="1:19" ht="14.4" customHeight="1" x14ac:dyDescent="0.3">
      <c r="A374" s="724"/>
      <c r="B374" s="725" t="s">
        <v>2250</v>
      </c>
      <c r="C374" s="725" t="s">
        <v>553</v>
      </c>
      <c r="D374" s="725" t="s">
        <v>1238</v>
      </c>
      <c r="E374" s="725" t="s">
        <v>2159</v>
      </c>
      <c r="F374" s="725" t="s">
        <v>2204</v>
      </c>
      <c r="G374" s="725" t="s">
        <v>2205</v>
      </c>
      <c r="H374" s="728"/>
      <c r="I374" s="728"/>
      <c r="J374" s="725"/>
      <c r="K374" s="725"/>
      <c r="L374" s="728">
        <v>2</v>
      </c>
      <c r="M374" s="728">
        <v>202.22</v>
      </c>
      <c r="N374" s="725">
        <v>1</v>
      </c>
      <c r="O374" s="725">
        <v>101.11</v>
      </c>
      <c r="P374" s="728"/>
      <c r="Q374" s="728"/>
      <c r="R374" s="741"/>
      <c r="S374" s="729"/>
    </row>
    <row r="375" spans="1:19" ht="14.4" customHeight="1" x14ac:dyDescent="0.3">
      <c r="A375" s="724"/>
      <c r="B375" s="725" t="s">
        <v>2250</v>
      </c>
      <c r="C375" s="725" t="s">
        <v>553</v>
      </c>
      <c r="D375" s="725" t="s">
        <v>1238</v>
      </c>
      <c r="E375" s="725" t="s">
        <v>2159</v>
      </c>
      <c r="F375" s="725" t="s">
        <v>2216</v>
      </c>
      <c r="G375" s="725" t="s">
        <v>2217</v>
      </c>
      <c r="H375" s="728">
        <v>79</v>
      </c>
      <c r="I375" s="728">
        <v>0</v>
      </c>
      <c r="J375" s="725"/>
      <c r="K375" s="725">
        <v>0</v>
      </c>
      <c r="L375" s="728">
        <v>150</v>
      </c>
      <c r="M375" s="728">
        <v>0</v>
      </c>
      <c r="N375" s="725"/>
      <c r="O375" s="725">
        <v>0</v>
      </c>
      <c r="P375" s="728">
        <v>105</v>
      </c>
      <c r="Q375" s="728">
        <v>0</v>
      </c>
      <c r="R375" s="741"/>
      <c r="S375" s="729">
        <v>0</v>
      </c>
    </row>
    <row r="376" spans="1:19" ht="14.4" customHeight="1" x14ac:dyDescent="0.3">
      <c r="A376" s="724"/>
      <c r="B376" s="725" t="s">
        <v>2250</v>
      </c>
      <c r="C376" s="725" t="s">
        <v>553</v>
      </c>
      <c r="D376" s="725" t="s">
        <v>1238</v>
      </c>
      <c r="E376" s="725" t="s">
        <v>2159</v>
      </c>
      <c r="F376" s="725" t="s">
        <v>2224</v>
      </c>
      <c r="G376" s="725" t="s">
        <v>2225</v>
      </c>
      <c r="H376" s="728">
        <v>20</v>
      </c>
      <c r="I376" s="728">
        <v>1777.78</v>
      </c>
      <c r="J376" s="725">
        <v>0.3085823589857527</v>
      </c>
      <c r="K376" s="725">
        <v>88.888999999999996</v>
      </c>
      <c r="L376" s="728">
        <v>61</v>
      </c>
      <c r="M376" s="728">
        <v>5761.1200000000008</v>
      </c>
      <c r="N376" s="725">
        <v>1</v>
      </c>
      <c r="O376" s="725">
        <v>94.444590163934436</v>
      </c>
      <c r="P376" s="728">
        <v>42</v>
      </c>
      <c r="Q376" s="728">
        <v>3966.6599999999994</v>
      </c>
      <c r="R376" s="741">
        <v>0.68852237065015121</v>
      </c>
      <c r="S376" s="729">
        <v>94.444285714285698</v>
      </c>
    </row>
    <row r="377" spans="1:19" ht="14.4" customHeight="1" x14ac:dyDescent="0.3">
      <c r="A377" s="724"/>
      <c r="B377" s="725" t="s">
        <v>2250</v>
      </c>
      <c r="C377" s="725" t="s">
        <v>553</v>
      </c>
      <c r="D377" s="725" t="s">
        <v>1238</v>
      </c>
      <c r="E377" s="725" t="s">
        <v>2159</v>
      </c>
      <c r="F377" s="725" t="s">
        <v>2228</v>
      </c>
      <c r="G377" s="725" t="s">
        <v>2229</v>
      </c>
      <c r="H377" s="728">
        <v>3</v>
      </c>
      <c r="I377" s="728">
        <v>290</v>
      </c>
      <c r="J377" s="725">
        <v>0.29999896552080857</v>
      </c>
      <c r="K377" s="725">
        <v>96.666666666666671</v>
      </c>
      <c r="L377" s="728">
        <v>10</v>
      </c>
      <c r="M377" s="728">
        <v>966.67</v>
      </c>
      <c r="N377" s="725">
        <v>1</v>
      </c>
      <c r="O377" s="725">
        <v>96.667000000000002</v>
      </c>
      <c r="P377" s="728">
        <v>5</v>
      </c>
      <c r="Q377" s="728">
        <v>483.35</v>
      </c>
      <c r="R377" s="741">
        <v>0.50001551718787185</v>
      </c>
      <c r="S377" s="729">
        <v>96.67</v>
      </c>
    </row>
    <row r="378" spans="1:19" ht="14.4" customHeight="1" x14ac:dyDescent="0.3">
      <c r="A378" s="724"/>
      <c r="B378" s="725" t="s">
        <v>2250</v>
      </c>
      <c r="C378" s="725" t="s">
        <v>553</v>
      </c>
      <c r="D378" s="725" t="s">
        <v>1238</v>
      </c>
      <c r="E378" s="725" t="s">
        <v>2159</v>
      </c>
      <c r="F378" s="725" t="s">
        <v>2236</v>
      </c>
      <c r="G378" s="725" t="s">
        <v>2237</v>
      </c>
      <c r="H378" s="728">
        <v>2</v>
      </c>
      <c r="I378" s="728">
        <v>233.34</v>
      </c>
      <c r="J378" s="725">
        <v>0.22222645498614299</v>
      </c>
      <c r="K378" s="725">
        <v>116.67</v>
      </c>
      <c r="L378" s="728">
        <v>9</v>
      </c>
      <c r="M378" s="728">
        <v>1050.01</v>
      </c>
      <c r="N378" s="725">
        <v>1</v>
      </c>
      <c r="O378" s="725">
        <v>116.66777777777777</v>
      </c>
      <c r="P378" s="728">
        <v>5</v>
      </c>
      <c r="Q378" s="728">
        <v>583.33000000000004</v>
      </c>
      <c r="R378" s="741">
        <v>0.55554709002771407</v>
      </c>
      <c r="S378" s="729">
        <v>116.66600000000001</v>
      </c>
    </row>
    <row r="379" spans="1:19" ht="14.4" customHeight="1" x14ac:dyDescent="0.3">
      <c r="A379" s="724"/>
      <c r="B379" s="725" t="s">
        <v>2250</v>
      </c>
      <c r="C379" s="725" t="s">
        <v>553</v>
      </c>
      <c r="D379" s="725" t="s">
        <v>1238</v>
      </c>
      <c r="E379" s="725" t="s">
        <v>2159</v>
      </c>
      <c r="F379" s="725" t="s">
        <v>2160</v>
      </c>
      <c r="G379" s="725" t="s">
        <v>2161</v>
      </c>
      <c r="H379" s="728">
        <v>79</v>
      </c>
      <c r="I379" s="728">
        <v>25894.440000000002</v>
      </c>
      <c r="J379" s="725">
        <v>0.47281376194430641</v>
      </c>
      <c r="K379" s="725">
        <v>327.77772151898739</v>
      </c>
      <c r="L379" s="728">
        <v>159</v>
      </c>
      <c r="M379" s="728">
        <v>54766.679999999993</v>
      </c>
      <c r="N379" s="725">
        <v>1</v>
      </c>
      <c r="O379" s="725">
        <v>344.44452830188675</v>
      </c>
      <c r="P379" s="728">
        <v>107</v>
      </c>
      <c r="Q379" s="728">
        <v>36855.549999999996</v>
      </c>
      <c r="R379" s="741">
        <v>0.67295570956647366</v>
      </c>
      <c r="S379" s="729">
        <v>344.44439252336446</v>
      </c>
    </row>
    <row r="380" spans="1:19" ht="14.4" customHeight="1" x14ac:dyDescent="0.3">
      <c r="A380" s="724"/>
      <c r="B380" s="725" t="s">
        <v>2250</v>
      </c>
      <c r="C380" s="725" t="s">
        <v>553</v>
      </c>
      <c r="D380" s="725" t="s">
        <v>1239</v>
      </c>
      <c r="E380" s="725" t="s">
        <v>2159</v>
      </c>
      <c r="F380" s="725" t="s">
        <v>2183</v>
      </c>
      <c r="G380" s="725" t="s">
        <v>2184</v>
      </c>
      <c r="H380" s="728">
        <v>4</v>
      </c>
      <c r="I380" s="728">
        <v>311.12</v>
      </c>
      <c r="J380" s="725">
        <v>0.40000514277632782</v>
      </c>
      <c r="K380" s="725">
        <v>77.78</v>
      </c>
      <c r="L380" s="728">
        <v>10</v>
      </c>
      <c r="M380" s="728">
        <v>777.79</v>
      </c>
      <c r="N380" s="725">
        <v>1</v>
      </c>
      <c r="O380" s="725">
        <v>77.778999999999996</v>
      </c>
      <c r="P380" s="728">
        <v>8</v>
      </c>
      <c r="Q380" s="728">
        <v>622.23</v>
      </c>
      <c r="R380" s="741">
        <v>0.7999974286118362</v>
      </c>
      <c r="S380" s="729">
        <v>77.778750000000002</v>
      </c>
    </row>
    <row r="381" spans="1:19" ht="14.4" customHeight="1" x14ac:dyDescent="0.3">
      <c r="A381" s="724"/>
      <c r="B381" s="725" t="s">
        <v>2250</v>
      </c>
      <c r="C381" s="725" t="s">
        <v>553</v>
      </c>
      <c r="D381" s="725" t="s">
        <v>1239</v>
      </c>
      <c r="E381" s="725" t="s">
        <v>2159</v>
      </c>
      <c r="F381" s="725" t="s">
        <v>2187</v>
      </c>
      <c r="G381" s="725" t="s">
        <v>2188</v>
      </c>
      <c r="H381" s="728">
        <v>26</v>
      </c>
      <c r="I381" s="728">
        <v>2888.88</v>
      </c>
      <c r="J381" s="725">
        <v>2.0635004535746679</v>
      </c>
      <c r="K381" s="725">
        <v>111.11076923076924</v>
      </c>
      <c r="L381" s="728">
        <v>12</v>
      </c>
      <c r="M381" s="728">
        <v>1399.9900000000002</v>
      </c>
      <c r="N381" s="725">
        <v>1</v>
      </c>
      <c r="O381" s="725">
        <v>116.66583333333335</v>
      </c>
      <c r="P381" s="728">
        <v>20</v>
      </c>
      <c r="Q381" s="728">
        <v>2333.33</v>
      </c>
      <c r="R381" s="741">
        <v>1.6666761905442178</v>
      </c>
      <c r="S381" s="729">
        <v>116.6665</v>
      </c>
    </row>
    <row r="382" spans="1:19" ht="14.4" customHeight="1" x14ac:dyDescent="0.3">
      <c r="A382" s="724"/>
      <c r="B382" s="725" t="s">
        <v>2250</v>
      </c>
      <c r="C382" s="725" t="s">
        <v>553</v>
      </c>
      <c r="D382" s="725" t="s">
        <v>1239</v>
      </c>
      <c r="E382" s="725" t="s">
        <v>2159</v>
      </c>
      <c r="F382" s="725" t="s">
        <v>2191</v>
      </c>
      <c r="G382" s="725" t="s">
        <v>2192</v>
      </c>
      <c r="H382" s="728">
        <v>8</v>
      </c>
      <c r="I382" s="728">
        <v>1493.33</v>
      </c>
      <c r="J382" s="725">
        <v>0.50526297981763124</v>
      </c>
      <c r="K382" s="725">
        <v>186.66624999999999</v>
      </c>
      <c r="L382" s="728">
        <v>14</v>
      </c>
      <c r="M382" s="728">
        <v>2955.5499999999997</v>
      </c>
      <c r="N382" s="725">
        <v>1</v>
      </c>
      <c r="O382" s="725">
        <v>211.11071428571427</v>
      </c>
      <c r="P382" s="728">
        <v>13</v>
      </c>
      <c r="Q382" s="728">
        <v>2744.45</v>
      </c>
      <c r="R382" s="741">
        <v>0.92857505371250704</v>
      </c>
      <c r="S382" s="729">
        <v>211.11153846153846</v>
      </c>
    </row>
    <row r="383" spans="1:19" ht="14.4" customHeight="1" x14ac:dyDescent="0.3">
      <c r="A383" s="724"/>
      <c r="B383" s="725" t="s">
        <v>2250</v>
      </c>
      <c r="C383" s="725" t="s">
        <v>553</v>
      </c>
      <c r="D383" s="725" t="s">
        <v>1239</v>
      </c>
      <c r="E383" s="725" t="s">
        <v>2159</v>
      </c>
      <c r="F383" s="725" t="s">
        <v>2193</v>
      </c>
      <c r="G383" s="725" t="s">
        <v>2194</v>
      </c>
      <c r="H383" s="728">
        <v>26</v>
      </c>
      <c r="I383" s="728">
        <v>15166.67</v>
      </c>
      <c r="J383" s="725">
        <v>6.5000107143010206</v>
      </c>
      <c r="K383" s="725">
        <v>583.33346153846151</v>
      </c>
      <c r="L383" s="728">
        <v>4</v>
      </c>
      <c r="M383" s="728">
        <v>2333.33</v>
      </c>
      <c r="N383" s="725">
        <v>1</v>
      </c>
      <c r="O383" s="725">
        <v>583.33249999999998</v>
      </c>
      <c r="P383" s="728">
        <v>14</v>
      </c>
      <c r="Q383" s="728">
        <v>8166.66</v>
      </c>
      <c r="R383" s="741">
        <v>3.5000021428602039</v>
      </c>
      <c r="S383" s="729">
        <v>583.33285714285716</v>
      </c>
    </row>
    <row r="384" spans="1:19" ht="14.4" customHeight="1" x14ac:dyDescent="0.3">
      <c r="A384" s="724"/>
      <c r="B384" s="725" t="s">
        <v>2250</v>
      </c>
      <c r="C384" s="725" t="s">
        <v>553</v>
      </c>
      <c r="D384" s="725" t="s">
        <v>1239</v>
      </c>
      <c r="E384" s="725" t="s">
        <v>2159</v>
      </c>
      <c r="F384" s="725" t="s">
        <v>2195</v>
      </c>
      <c r="G384" s="725" t="s">
        <v>2196</v>
      </c>
      <c r="H384" s="728"/>
      <c r="I384" s="728"/>
      <c r="J384" s="725"/>
      <c r="K384" s="725"/>
      <c r="L384" s="728">
        <v>1</v>
      </c>
      <c r="M384" s="728">
        <v>466.67</v>
      </c>
      <c r="N384" s="725">
        <v>1</v>
      </c>
      <c r="O384" s="725">
        <v>466.67</v>
      </c>
      <c r="P384" s="728">
        <v>2</v>
      </c>
      <c r="Q384" s="728">
        <v>933.34</v>
      </c>
      <c r="R384" s="741">
        <v>2</v>
      </c>
      <c r="S384" s="729">
        <v>466.67</v>
      </c>
    </row>
    <row r="385" spans="1:19" ht="14.4" customHeight="1" x14ac:dyDescent="0.3">
      <c r="A385" s="724"/>
      <c r="B385" s="725" t="s">
        <v>2250</v>
      </c>
      <c r="C385" s="725" t="s">
        <v>553</v>
      </c>
      <c r="D385" s="725" t="s">
        <v>1239</v>
      </c>
      <c r="E385" s="725" t="s">
        <v>2159</v>
      </c>
      <c r="F385" s="725" t="s">
        <v>2200</v>
      </c>
      <c r="G385" s="725" t="s">
        <v>2201</v>
      </c>
      <c r="H385" s="728">
        <v>25</v>
      </c>
      <c r="I385" s="728">
        <v>1250</v>
      </c>
      <c r="J385" s="725">
        <v>1.4705882352941178</v>
      </c>
      <c r="K385" s="725">
        <v>50</v>
      </c>
      <c r="L385" s="728">
        <v>17</v>
      </c>
      <c r="M385" s="728">
        <v>850</v>
      </c>
      <c r="N385" s="725">
        <v>1</v>
      </c>
      <c r="O385" s="725">
        <v>50</v>
      </c>
      <c r="P385" s="728">
        <v>22</v>
      </c>
      <c r="Q385" s="728">
        <v>1100</v>
      </c>
      <c r="R385" s="741">
        <v>1.2941176470588236</v>
      </c>
      <c r="S385" s="729">
        <v>50</v>
      </c>
    </row>
    <row r="386" spans="1:19" ht="14.4" customHeight="1" x14ac:dyDescent="0.3">
      <c r="A386" s="724"/>
      <c r="B386" s="725" t="s">
        <v>2250</v>
      </c>
      <c r="C386" s="725" t="s">
        <v>553</v>
      </c>
      <c r="D386" s="725" t="s">
        <v>1239</v>
      </c>
      <c r="E386" s="725" t="s">
        <v>2159</v>
      </c>
      <c r="F386" s="725" t="s">
        <v>2204</v>
      </c>
      <c r="G386" s="725" t="s">
        <v>2205</v>
      </c>
      <c r="H386" s="728"/>
      <c r="I386" s="728"/>
      <c r="J386" s="725"/>
      <c r="K386" s="725"/>
      <c r="L386" s="728">
        <v>0</v>
      </c>
      <c r="M386" s="728">
        <v>0</v>
      </c>
      <c r="N386" s="725"/>
      <c r="O386" s="725"/>
      <c r="P386" s="728"/>
      <c r="Q386" s="728"/>
      <c r="R386" s="741"/>
      <c r="S386" s="729"/>
    </row>
    <row r="387" spans="1:19" ht="14.4" customHeight="1" x14ac:dyDescent="0.3">
      <c r="A387" s="724"/>
      <c r="B387" s="725" t="s">
        <v>2250</v>
      </c>
      <c r="C387" s="725" t="s">
        <v>553</v>
      </c>
      <c r="D387" s="725" t="s">
        <v>1239</v>
      </c>
      <c r="E387" s="725" t="s">
        <v>2159</v>
      </c>
      <c r="F387" s="725" t="s">
        <v>2251</v>
      </c>
      <c r="G387" s="725" t="s">
        <v>2252</v>
      </c>
      <c r="H387" s="728">
        <v>4</v>
      </c>
      <c r="I387" s="728">
        <v>0</v>
      </c>
      <c r="J387" s="725"/>
      <c r="K387" s="725">
        <v>0</v>
      </c>
      <c r="L387" s="728"/>
      <c r="M387" s="728"/>
      <c r="N387" s="725"/>
      <c r="O387" s="725"/>
      <c r="P387" s="728"/>
      <c r="Q387" s="728"/>
      <c r="R387" s="741"/>
      <c r="S387" s="729"/>
    </row>
    <row r="388" spans="1:19" ht="14.4" customHeight="1" x14ac:dyDescent="0.3">
      <c r="A388" s="724"/>
      <c r="B388" s="725" t="s">
        <v>2250</v>
      </c>
      <c r="C388" s="725" t="s">
        <v>553</v>
      </c>
      <c r="D388" s="725" t="s">
        <v>1239</v>
      </c>
      <c r="E388" s="725" t="s">
        <v>2159</v>
      </c>
      <c r="F388" s="725" t="s">
        <v>2216</v>
      </c>
      <c r="G388" s="725" t="s">
        <v>2217</v>
      </c>
      <c r="H388" s="728">
        <v>125</v>
      </c>
      <c r="I388" s="728">
        <v>0</v>
      </c>
      <c r="J388" s="725"/>
      <c r="K388" s="725">
        <v>0</v>
      </c>
      <c r="L388" s="728">
        <v>90</v>
      </c>
      <c r="M388" s="728">
        <v>0</v>
      </c>
      <c r="N388" s="725"/>
      <c r="O388" s="725">
        <v>0</v>
      </c>
      <c r="P388" s="728">
        <v>83</v>
      </c>
      <c r="Q388" s="728">
        <v>0</v>
      </c>
      <c r="R388" s="741"/>
      <c r="S388" s="729">
        <v>0</v>
      </c>
    </row>
    <row r="389" spans="1:19" ht="14.4" customHeight="1" x14ac:dyDescent="0.3">
      <c r="A389" s="724"/>
      <c r="B389" s="725" t="s">
        <v>2250</v>
      </c>
      <c r="C389" s="725" t="s">
        <v>553</v>
      </c>
      <c r="D389" s="725" t="s">
        <v>1239</v>
      </c>
      <c r="E389" s="725" t="s">
        <v>2159</v>
      </c>
      <c r="F389" s="725" t="s">
        <v>2224</v>
      </c>
      <c r="G389" s="725" t="s">
        <v>2225</v>
      </c>
      <c r="H389" s="728">
        <v>53</v>
      </c>
      <c r="I389" s="728">
        <v>4711.1200000000008</v>
      </c>
      <c r="J389" s="725">
        <v>1.7200899637808154</v>
      </c>
      <c r="K389" s="725">
        <v>88.889056603773597</v>
      </c>
      <c r="L389" s="728">
        <v>29</v>
      </c>
      <c r="M389" s="728">
        <v>2738.8800000000006</v>
      </c>
      <c r="N389" s="725">
        <v>1</v>
      </c>
      <c r="O389" s="725">
        <v>94.444137931034504</v>
      </c>
      <c r="P389" s="728">
        <v>30</v>
      </c>
      <c r="Q389" s="728">
        <v>2833.3299999999995</v>
      </c>
      <c r="R389" s="741">
        <v>1.0344848989367912</v>
      </c>
      <c r="S389" s="729">
        <v>94.444333333333319</v>
      </c>
    </row>
    <row r="390" spans="1:19" ht="14.4" customHeight="1" x14ac:dyDescent="0.3">
      <c r="A390" s="724"/>
      <c r="B390" s="725" t="s">
        <v>2250</v>
      </c>
      <c r="C390" s="725" t="s">
        <v>553</v>
      </c>
      <c r="D390" s="725" t="s">
        <v>1239</v>
      </c>
      <c r="E390" s="725" t="s">
        <v>2159</v>
      </c>
      <c r="F390" s="725" t="s">
        <v>2228</v>
      </c>
      <c r="G390" s="725" t="s">
        <v>2229</v>
      </c>
      <c r="H390" s="728">
        <v>8</v>
      </c>
      <c r="I390" s="728">
        <v>773.33999999999992</v>
      </c>
      <c r="J390" s="725">
        <v>1.5999917242520789</v>
      </c>
      <c r="K390" s="725">
        <v>96.66749999999999</v>
      </c>
      <c r="L390" s="728">
        <v>5</v>
      </c>
      <c r="M390" s="728">
        <v>483.34000000000003</v>
      </c>
      <c r="N390" s="725">
        <v>1</v>
      </c>
      <c r="O390" s="725">
        <v>96.668000000000006</v>
      </c>
      <c r="P390" s="728">
        <v>5</v>
      </c>
      <c r="Q390" s="728">
        <v>483.34000000000003</v>
      </c>
      <c r="R390" s="741">
        <v>1</v>
      </c>
      <c r="S390" s="729">
        <v>96.668000000000006</v>
      </c>
    </row>
    <row r="391" spans="1:19" ht="14.4" customHeight="1" x14ac:dyDescent="0.3">
      <c r="A391" s="724"/>
      <c r="B391" s="725" t="s">
        <v>2250</v>
      </c>
      <c r="C391" s="725" t="s">
        <v>553</v>
      </c>
      <c r="D391" s="725" t="s">
        <v>1239</v>
      </c>
      <c r="E391" s="725" t="s">
        <v>2159</v>
      </c>
      <c r="F391" s="725" t="s">
        <v>2236</v>
      </c>
      <c r="G391" s="725" t="s">
        <v>2237</v>
      </c>
      <c r="H391" s="728">
        <v>12</v>
      </c>
      <c r="I391" s="728">
        <v>1400</v>
      </c>
      <c r="J391" s="725">
        <v>1.200006857182041</v>
      </c>
      <c r="K391" s="725">
        <v>116.66666666666667</v>
      </c>
      <c r="L391" s="728">
        <v>10</v>
      </c>
      <c r="M391" s="728">
        <v>1166.6600000000001</v>
      </c>
      <c r="N391" s="725">
        <v>1</v>
      </c>
      <c r="O391" s="725">
        <v>116.66600000000001</v>
      </c>
      <c r="P391" s="728">
        <v>10</v>
      </c>
      <c r="Q391" s="728">
        <v>1166.68</v>
      </c>
      <c r="R391" s="741">
        <v>1.0000171429551026</v>
      </c>
      <c r="S391" s="729">
        <v>116.66800000000001</v>
      </c>
    </row>
    <row r="392" spans="1:19" ht="14.4" customHeight="1" x14ac:dyDescent="0.3">
      <c r="A392" s="724"/>
      <c r="B392" s="725" t="s">
        <v>2250</v>
      </c>
      <c r="C392" s="725" t="s">
        <v>553</v>
      </c>
      <c r="D392" s="725" t="s">
        <v>1239</v>
      </c>
      <c r="E392" s="725" t="s">
        <v>2159</v>
      </c>
      <c r="F392" s="725" t="s">
        <v>2160</v>
      </c>
      <c r="G392" s="725" t="s">
        <v>2161</v>
      </c>
      <c r="H392" s="728">
        <v>128</v>
      </c>
      <c r="I392" s="728">
        <v>41955.56</v>
      </c>
      <c r="J392" s="725">
        <v>1.268817594519676</v>
      </c>
      <c r="K392" s="725">
        <v>327.77781249999998</v>
      </c>
      <c r="L392" s="728">
        <v>96</v>
      </c>
      <c r="M392" s="728">
        <v>33066.660000000003</v>
      </c>
      <c r="N392" s="725">
        <v>1</v>
      </c>
      <c r="O392" s="725">
        <v>344.44437500000004</v>
      </c>
      <c r="P392" s="728">
        <v>83</v>
      </c>
      <c r="Q392" s="728">
        <v>28588.89</v>
      </c>
      <c r="R392" s="741">
        <v>0.86458354124668158</v>
      </c>
      <c r="S392" s="729">
        <v>344.44445783132528</v>
      </c>
    </row>
    <row r="393" spans="1:19" ht="14.4" customHeight="1" x14ac:dyDescent="0.3">
      <c r="A393" s="724"/>
      <c r="B393" s="725" t="s">
        <v>2250</v>
      </c>
      <c r="C393" s="725" t="s">
        <v>553</v>
      </c>
      <c r="D393" s="725" t="s">
        <v>2152</v>
      </c>
      <c r="E393" s="725" t="s">
        <v>2159</v>
      </c>
      <c r="F393" s="725" t="s">
        <v>2183</v>
      </c>
      <c r="G393" s="725" t="s">
        <v>2184</v>
      </c>
      <c r="H393" s="728">
        <v>18</v>
      </c>
      <c r="I393" s="728">
        <v>1400</v>
      </c>
      <c r="J393" s="725">
        <v>0.94737340722845909</v>
      </c>
      <c r="K393" s="725">
        <v>77.777777777777771</v>
      </c>
      <c r="L393" s="728">
        <v>19</v>
      </c>
      <c r="M393" s="728">
        <v>1477.77</v>
      </c>
      <c r="N393" s="725">
        <v>1</v>
      </c>
      <c r="O393" s="725">
        <v>77.777368421052628</v>
      </c>
      <c r="P393" s="728"/>
      <c r="Q393" s="728"/>
      <c r="R393" s="741"/>
      <c r="S393" s="729"/>
    </row>
    <row r="394" spans="1:19" ht="14.4" customHeight="1" x14ac:dyDescent="0.3">
      <c r="A394" s="724"/>
      <c r="B394" s="725" t="s">
        <v>2250</v>
      </c>
      <c r="C394" s="725" t="s">
        <v>553</v>
      </c>
      <c r="D394" s="725" t="s">
        <v>2152</v>
      </c>
      <c r="E394" s="725" t="s">
        <v>2159</v>
      </c>
      <c r="F394" s="725" t="s">
        <v>2187</v>
      </c>
      <c r="G394" s="725" t="s">
        <v>2188</v>
      </c>
      <c r="H394" s="728">
        <v>78</v>
      </c>
      <c r="I394" s="728">
        <v>8666.6799999999985</v>
      </c>
      <c r="J394" s="725">
        <v>0.34076059219905835</v>
      </c>
      <c r="K394" s="725">
        <v>111.11128205128203</v>
      </c>
      <c r="L394" s="728">
        <v>218</v>
      </c>
      <c r="M394" s="728">
        <v>25433.34</v>
      </c>
      <c r="N394" s="725">
        <v>1</v>
      </c>
      <c r="O394" s="725">
        <v>116.66669724770642</v>
      </c>
      <c r="P394" s="728"/>
      <c r="Q394" s="728"/>
      <c r="R394" s="741"/>
      <c r="S394" s="729"/>
    </row>
    <row r="395" spans="1:19" ht="14.4" customHeight="1" x14ac:dyDescent="0.3">
      <c r="A395" s="724"/>
      <c r="B395" s="725" t="s">
        <v>2250</v>
      </c>
      <c r="C395" s="725" t="s">
        <v>553</v>
      </c>
      <c r="D395" s="725" t="s">
        <v>2152</v>
      </c>
      <c r="E395" s="725" t="s">
        <v>2159</v>
      </c>
      <c r="F395" s="725" t="s">
        <v>2191</v>
      </c>
      <c r="G395" s="725" t="s">
        <v>2192</v>
      </c>
      <c r="H395" s="728">
        <v>18</v>
      </c>
      <c r="I395" s="728">
        <v>3360.01</v>
      </c>
      <c r="J395" s="725">
        <v>0.46811335554078776</v>
      </c>
      <c r="K395" s="725">
        <v>186.66722222222222</v>
      </c>
      <c r="L395" s="728">
        <v>34</v>
      </c>
      <c r="M395" s="728">
        <v>7177.77</v>
      </c>
      <c r="N395" s="725">
        <v>1</v>
      </c>
      <c r="O395" s="725">
        <v>211.11088235294119</v>
      </c>
      <c r="P395" s="728"/>
      <c r="Q395" s="728"/>
      <c r="R395" s="741"/>
      <c r="S395" s="729"/>
    </row>
    <row r="396" spans="1:19" ht="14.4" customHeight="1" x14ac:dyDescent="0.3">
      <c r="A396" s="724"/>
      <c r="B396" s="725" t="s">
        <v>2250</v>
      </c>
      <c r="C396" s="725" t="s">
        <v>553</v>
      </c>
      <c r="D396" s="725" t="s">
        <v>2152</v>
      </c>
      <c r="E396" s="725" t="s">
        <v>2159</v>
      </c>
      <c r="F396" s="725" t="s">
        <v>2193</v>
      </c>
      <c r="G396" s="725" t="s">
        <v>2194</v>
      </c>
      <c r="H396" s="728">
        <v>25</v>
      </c>
      <c r="I396" s="728">
        <v>14583.34</v>
      </c>
      <c r="J396" s="725">
        <v>0.47169827798401315</v>
      </c>
      <c r="K396" s="725">
        <v>583.33360000000005</v>
      </c>
      <c r="L396" s="728">
        <v>53</v>
      </c>
      <c r="M396" s="728">
        <v>30916.670000000002</v>
      </c>
      <c r="N396" s="725">
        <v>1</v>
      </c>
      <c r="O396" s="725">
        <v>583.33339622641518</v>
      </c>
      <c r="P396" s="728"/>
      <c r="Q396" s="728"/>
      <c r="R396" s="741"/>
      <c r="S396" s="729"/>
    </row>
    <row r="397" spans="1:19" ht="14.4" customHeight="1" x14ac:dyDescent="0.3">
      <c r="A397" s="724"/>
      <c r="B397" s="725" t="s">
        <v>2250</v>
      </c>
      <c r="C397" s="725" t="s">
        <v>553</v>
      </c>
      <c r="D397" s="725" t="s">
        <v>2152</v>
      </c>
      <c r="E397" s="725" t="s">
        <v>2159</v>
      </c>
      <c r="F397" s="725" t="s">
        <v>2195</v>
      </c>
      <c r="G397" s="725" t="s">
        <v>2196</v>
      </c>
      <c r="H397" s="728">
        <v>2</v>
      </c>
      <c r="I397" s="728">
        <v>933.33</v>
      </c>
      <c r="J397" s="725">
        <v>0.19999914285775511</v>
      </c>
      <c r="K397" s="725">
        <v>466.66500000000002</v>
      </c>
      <c r="L397" s="728">
        <v>10</v>
      </c>
      <c r="M397" s="728">
        <v>4666.67</v>
      </c>
      <c r="N397" s="725">
        <v>1</v>
      </c>
      <c r="O397" s="725">
        <v>466.66700000000003</v>
      </c>
      <c r="P397" s="728"/>
      <c r="Q397" s="728"/>
      <c r="R397" s="741"/>
      <c r="S397" s="729"/>
    </row>
    <row r="398" spans="1:19" ht="14.4" customHeight="1" x14ac:dyDescent="0.3">
      <c r="A398" s="724"/>
      <c r="B398" s="725" t="s">
        <v>2250</v>
      </c>
      <c r="C398" s="725" t="s">
        <v>553</v>
      </c>
      <c r="D398" s="725" t="s">
        <v>2152</v>
      </c>
      <c r="E398" s="725" t="s">
        <v>2159</v>
      </c>
      <c r="F398" s="725" t="s">
        <v>2200</v>
      </c>
      <c r="G398" s="725" t="s">
        <v>2201</v>
      </c>
      <c r="H398" s="728">
        <v>19</v>
      </c>
      <c r="I398" s="728">
        <v>950</v>
      </c>
      <c r="J398" s="725">
        <v>0.46341463414634149</v>
      </c>
      <c r="K398" s="725">
        <v>50</v>
      </c>
      <c r="L398" s="728">
        <v>41</v>
      </c>
      <c r="M398" s="728">
        <v>2050</v>
      </c>
      <c r="N398" s="725">
        <v>1</v>
      </c>
      <c r="O398" s="725">
        <v>50</v>
      </c>
      <c r="P398" s="728"/>
      <c r="Q398" s="728"/>
      <c r="R398" s="741"/>
      <c r="S398" s="729"/>
    </row>
    <row r="399" spans="1:19" ht="14.4" customHeight="1" x14ac:dyDescent="0.3">
      <c r="A399" s="724"/>
      <c r="B399" s="725" t="s">
        <v>2250</v>
      </c>
      <c r="C399" s="725" t="s">
        <v>553</v>
      </c>
      <c r="D399" s="725" t="s">
        <v>2152</v>
      </c>
      <c r="E399" s="725" t="s">
        <v>2159</v>
      </c>
      <c r="F399" s="725" t="s">
        <v>2251</v>
      </c>
      <c r="G399" s="725" t="s">
        <v>2252</v>
      </c>
      <c r="H399" s="728">
        <v>1</v>
      </c>
      <c r="I399" s="728">
        <v>0</v>
      </c>
      <c r="J399" s="725"/>
      <c r="K399" s="725">
        <v>0</v>
      </c>
      <c r="L399" s="728">
        <v>3</v>
      </c>
      <c r="M399" s="728">
        <v>0</v>
      </c>
      <c r="N399" s="725"/>
      <c r="O399" s="725">
        <v>0</v>
      </c>
      <c r="P399" s="728"/>
      <c r="Q399" s="728"/>
      <c r="R399" s="741"/>
      <c r="S399" s="729"/>
    </row>
    <row r="400" spans="1:19" ht="14.4" customHeight="1" x14ac:dyDescent="0.3">
      <c r="A400" s="724"/>
      <c r="B400" s="725" t="s">
        <v>2250</v>
      </c>
      <c r="C400" s="725" t="s">
        <v>553</v>
      </c>
      <c r="D400" s="725" t="s">
        <v>2152</v>
      </c>
      <c r="E400" s="725" t="s">
        <v>2159</v>
      </c>
      <c r="F400" s="725" t="s">
        <v>2216</v>
      </c>
      <c r="G400" s="725" t="s">
        <v>2217</v>
      </c>
      <c r="H400" s="728">
        <v>125</v>
      </c>
      <c r="I400" s="728">
        <v>0</v>
      </c>
      <c r="J400" s="725"/>
      <c r="K400" s="725">
        <v>0</v>
      </c>
      <c r="L400" s="728">
        <v>276</v>
      </c>
      <c r="M400" s="728">
        <v>0</v>
      </c>
      <c r="N400" s="725"/>
      <c r="O400" s="725">
        <v>0</v>
      </c>
      <c r="P400" s="728"/>
      <c r="Q400" s="728"/>
      <c r="R400" s="741"/>
      <c r="S400" s="729"/>
    </row>
    <row r="401" spans="1:19" ht="14.4" customHeight="1" x14ac:dyDescent="0.3">
      <c r="A401" s="724"/>
      <c r="B401" s="725" t="s">
        <v>2250</v>
      </c>
      <c r="C401" s="725" t="s">
        <v>553</v>
      </c>
      <c r="D401" s="725" t="s">
        <v>2152</v>
      </c>
      <c r="E401" s="725" t="s">
        <v>2159</v>
      </c>
      <c r="F401" s="725" t="s">
        <v>2220</v>
      </c>
      <c r="G401" s="725" t="s">
        <v>2221</v>
      </c>
      <c r="H401" s="728">
        <v>2</v>
      </c>
      <c r="I401" s="728">
        <v>155.56</v>
      </c>
      <c r="J401" s="725"/>
      <c r="K401" s="725">
        <v>77.78</v>
      </c>
      <c r="L401" s="728"/>
      <c r="M401" s="728"/>
      <c r="N401" s="725"/>
      <c r="O401" s="725"/>
      <c r="P401" s="728"/>
      <c r="Q401" s="728"/>
      <c r="R401" s="741"/>
      <c r="S401" s="729"/>
    </row>
    <row r="402" spans="1:19" ht="14.4" customHeight="1" x14ac:dyDescent="0.3">
      <c r="A402" s="724"/>
      <c r="B402" s="725" t="s">
        <v>2250</v>
      </c>
      <c r="C402" s="725" t="s">
        <v>553</v>
      </c>
      <c r="D402" s="725" t="s">
        <v>2152</v>
      </c>
      <c r="E402" s="725" t="s">
        <v>2159</v>
      </c>
      <c r="F402" s="725" t="s">
        <v>2224</v>
      </c>
      <c r="G402" s="725" t="s">
        <v>2225</v>
      </c>
      <c r="H402" s="728">
        <v>9</v>
      </c>
      <c r="I402" s="728">
        <v>800.01</v>
      </c>
      <c r="J402" s="725">
        <v>1.0588445503275761</v>
      </c>
      <c r="K402" s="725">
        <v>88.89</v>
      </c>
      <c r="L402" s="728">
        <v>8</v>
      </c>
      <c r="M402" s="728">
        <v>755.55</v>
      </c>
      <c r="N402" s="725">
        <v>1</v>
      </c>
      <c r="O402" s="725">
        <v>94.443749999999994</v>
      </c>
      <c r="P402" s="728"/>
      <c r="Q402" s="728"/>
      <c r="R402" s="741"/>
      <c r="S402" s="729"/>
    </row>
    <row r="403" spans="1:19" ht="14.4" customHeight="1" x14ac:dyDescent="0.3">
      <c r="A403" s="724"/>
      <c r="B403" s="725" t="s">
        <v>2250</v>
      </c>
      <c r="C403" s="725" t="s">
        <v>553</v>
      </c>
      <c r="D403" s="725" t="s">
        <v>2152</v>
      </c>
      <c r="E403" s="725" t="s">
        <v>2159</v>
      </c>
      <c r="F403" s="725" t="s">
        <v>2228</v>
      </c>
      <c r="G403" s="725" t="s">
        <v>2229</v>
      </c>
      <c r="H403" s="728">
        <v>9</v>
      </c>
      <c r="I403" s="728">
        <v>870</v>
      </c>
      <c r="J403" s="725">
        <v>0.56249878771812989</v>
      </c>
      <c r="K403" s="725">
        <v>96.666666666666671</v>
      </c>
      <c r="L403" s="728">
        <v>16</v>
      </c>
      <c r="M403" s="728">
        <v>1546.67</v>
      </c>
      <c r="N403" s="725">
        <v>1</v>
      </c>
      <c r="O403" s="725">
        <v>96.666875000000005</v>
      </c>
      <c r="P403" s="728"/>
      <c r="Q403" s="728"/>
      <c r="R403" s="741"/>
      <c r="S403" s="729"/>
    </row>
    <row r="404" spans="1:19" ht="14.4" customHeight="1" x14ac:dyDescent="0.3">
      <c r="A404" s="724"/>
      <c r="B404" s="725" t="s">
        <v>2250</v>
      </c>
      <c r="C404" s="725" t="s">
        <v>553</v>
      </c>
      <c r="D404" s="725" t="s">
        <v>2152</v>
      </c>
      <c r="E404" s="725" t="s">
        <v>2159</v>
      </c>
      <c r="F404" s="725" t="s">
        <v>2236</v>
      </c>
      <c r="G404" s="725" t="s">
        <v>2237</v>
      </c>
      <c r="H404" s="728">
        <v>7</v>
      </c>
      <c r="I404" s="728">
        <v>816.67000000000007</v>
      </c>
      <c r="J404" s="725">
        <v>0.41176500247057995</v>
      </c>
      <c r="K404" s="725">
        <v>116.66714285714286</v>
      </c>
      <c r="L404" s="728">
        <v>17</v>
      </c>
      <c r="M404" s="728">
        <v>1983.3400000000001</v>
      </c>
      <c r="N404" s="725">
        <v>1</v>
      </c>
      <c r="O404" s="725">
        <v>116.66705882352942</v>
      </c>
      <c r="P404" s="728"/>
      <c r="Q404" s="728"/>
      <c r="R404" s="741"/>
      <c r="S404" s="729"/>
    </row>
    <row r="405" spans="1:19" ht="14.4" customHeight="1" x14ac:dyDescent="0.3">
      <c r="A405" s="724"/>
      <c r="B405" s="725" t="s">
        <v>2250</v>
      </c>
      <c r="C405" s="725" t="s">
        <v>553</v>
      </c>
      <c r="D405" s="725" t="s">
        <v>2152</v>
      </c>
      <c r="E405" s="725" t="s">
        <v>2159</v>
      </c>
      <c r="F405" s="725" t="s">
        <v>2160</v>
      </c>
      <c r="G405" s="725" t="s">
        <v>2161</v>
      </c>
      <c r="H405" s="728">
        <v>124</v>
      </c>
      <c r="I405" s="728">
        <v>40644.439999999995</v>
      </c>
      <c r="J405" s="725">
        <v>0.39999992126845957</v>
      </c>
      <c r="K405" s="725">
        <v>327.77774193548385</v>
      </c>
      <c r="L405" s="728">
        <v>295</v>
      </c>
      <c r="M405" s="728">
        <v>101611.12</v>
      </c>
      <c r="N405" s="725">
        <v>1</v>
      </c>
      <c r="O405" s="725">
        <v>344.44447457627115</v>
      </c>
      <c r="P405" s="728"/>
      <c r="Q405" s="728"/>
      <c r="R405" s="741"/>
      <c r="S405" s="729"/>
    </row>
    <row r="406" spans="1:19" ht="14.4" customHeight="1" x14ac:dyDescent="0.3">
      <c r="A406" s="724"/>
      <c r="B406" s="725" t="s">
        <v>2250</v>
      </c>
      <c r="C406" s="725" t="s">
        <v>553</v>
      </c>
      <c r="D406" s="725" t="s">
        <v>1240</v>
      </c>
      <c r="E406" s="725" t="s">
        <v>2159</v>
      </c>
      <c r="F406" s="725" t="s">
        <v>2183</v>
      </c>
      <c r="G406" s="725" t="s">
        <v>2184</v>
      </c>
      <c r="H406" s="728">
        <v>26</v>
      </c>
      <c r="I406" s="728">
        <v>2022.23</v>
      </c>
      <c r="J406" s="725">
        <v>0.86666752380707479</v>
      </c>
      <c r="K406" s="725">
        <v>77.778076923076924</v>
      </c>
      <c r="L406" s="728">
        <v>30</v>
      </c>
      <c r="M406" s="728">
        <v>2333.34</v>
      </c>
      <c r="N406" s="725">
        <v>1</v>
      </c>
      <c r="O406" s="725">
        <v>77.778000000000006</v>
      </c>
      <c r="P406" s="728">
        <v>25</v>
      </c>
      <c r="Q406" s="728">
        <v>1944.4499999999998</v>
      </c>
      <c r="R406" s="741">
        <v>0.83333333333333315</v>
      </c>
      <c r="S406" s="729">
        <v>77.777999999999992</v>
      </c>
    </row>
    <row r="407" spans="1:19" ht="14.4" customHeight="1" x14ac:dyDescent="0.3">
      <c r="A407" s="724"/>
      <c r="B407" s="725" t="s">
        <v>2250</v>
      </c>
      <c r="C407" s="725" t="s">
        <v>553</v>
      </c>
      <c r="D407" s="725" t="s">
        <v>1240</v>
      </c>
      <c r="E407" s="725" t="s">
        <v>2159</v>
      </c>
      <c r="F407" s="725" t="s">
        <v>2187</v>
      </c>
      <c r="G407" s="725" t="s">
        <v>2188</v>
      </c>
      <c r="H407" s="728">
        <v>62</v>
      </c>
      <c r="I407" s="728">
        <v>6888.8899999999994</v>
      </c>
      <c r="J407" s="725">
        <v>0.84353720671950738</v>
      </c>
      <c r="K407" s="725">
        <v>111.11112903225805</v>
      </c>
      <c r="L407" s="728">
        <v>70</v>
      </c>
      <c r="M407" s="728">
        <v>8166.67</v>
      </c>
      <c r="N407" s="725">
        <v>1</v>
      </c>
      <c r="O407" s="725">
        <v>116.66671428571429</v>
      </c>
      <c r="P407" s="728">
        <v>72</v>
      </c>
      <c r="Q407" s="728">
        <v>8400</v>
      </c>
      <c r="R407" s="741">
        <v>1.028571008746527</v>
      </c>
      <c r="S407" s="729">
        <v>116.66666666666667</v>
      </c>
    </row>
    <row r="408" spans="1:19" ht="14.4" customHeight="1" x14ac:dyDescent="0.3">
      <c r="A408" s="724"/>
      <c r="B408" s="725" t="s">
        <v>2250</v>
      </c>
      <c r="C408" s="725" t="s">
        <v>553</v>
      </c>
      <c r="D408" s="725" t="s">
        <v>1240</v>
      </c>
      <c r="E408" s="725" t="s">
        <v>2159</v>
      </c>
      <c r="F408" s="725" t="s">
        <v>2191</v>
      </c>
      <c r="G408" s="725" t="s">
        <v>2192</v>
      </c>
      <c r="H408" s="728">
        <v>38</v>
      </c>
      <c r="I408" s="728">
        <v>7093.33</v>
      </c>
      <c r="J408" s="725">
        <v>0.76363673553754585</v>
      </c>
      <c r="K408" s="725">
        <v>186.66657894736841</v>
      </c>
      <c r="L408" s="728">
        <v>44</v>
      </c>
      <c r="M408" s="728">
        <v>9288.880000000001</v>
      </c>
      <c r="N408" s="725">
        <v>1</v>
      </c>
      <c r="O408" s="725">
        <v>211.1109090909091</v>
      </c>
      <c r="P408" s="728">
        <v>33</v>
      </c>
      <c r="Q408" s="728">
        <v>6966.66</v>
      </c>
      <c r="R408" s="741">
        <v>0.74999999999999989</v>
      </c>
      <c r="S408" s="729">
        <v>211.11090909090908</v>
      </c>
    </row>
    <row r="409" spans="1:19" ht="14.4" customHeight="1" x14ac:dyDescent="0.3">
      <c r="A409" s="724"/>
      <c r="B409" s="725" t="s">
        <v>2250</v>
      </c>
      <c r="C409" s="725" t="s">
        <v>553</v>
      </c>
      <c r="D409" s="725" t="s">
        <v>1240</v>
      </c>
      <c r="E409" s="725" t="s">
        <v>2159</v>
      </c>
      <c r="F409" s="725" t="s">
        <v>2193</v>
      </c>
      <c r="G409" s="725" t="s">
        <v>2194</v>
      </c>
      <c r="H409" s="728">
        <v>1</v>
      </c>
      <c r="I409" s="728">
        <v>583.33000000000004</v>
      </c>
      <c r="J409" s="725">
        <v>8.3332857142857153E-2</v>
      </c>
      <c r="K409" s="725">
        <v>583.33000000000004</v>
      </c>
      <c r="L409" s="728">
        <v>12</v>
      </c>
      <c r="M409" s="728">
        <v>7000</v>
      </c>
      <c r="N409" s="725">
        <v>1</v>
      </c>
      <c r="O409" s="725">
        <v>583.33333333333337</v>
      </c>
      <c r="P409" s="728">
        <v>9</v>
      </c>
      <c r="Q409" s="728">
        <v>5250</v>
      </c>
      <c r="R409" s="741">
        <v>0.75</v>
      </c>
      <c r="S409" s="729">
        <v>583.33333333333337</v>
      </c>
    </row>
    <row r="410" spans="1:19" ht="14.4" customHeight="1" x14ac:dyDescent="0.3">
      <c r="A410" s="724"/>
      <c r="B410" s="725" t="s">
        <v>2250</v>
      </c>
      <c r="C410" s="725" t="s">
        <v>553</v>
      </c>
      <c r="D410" s="725" t="s">
        <v>1240</v>
      </c>
      <c r="E410" s="725" t="s">
        <v>2159</v>
      </c>
      <c r="F410" s="725" t="s">
        <v>2195</v>
      </c>
      <c r="G410" s="725" t="s">
        <v>2196</v>
      </c>
      <c r="H410" s="728">
        <v>3</v>
      </c>
      <c r="I410" s="728">
        <v>1400.01</v>
      </c>
      <c r="J410" s="725">
        <v>0.60000257142122448</v>
      </c>
      <c r="K410" s="725">
        <v>466.67</v>
      </c>
      <c r="L410" s="728">
        <v>5</v>
      </c>
      <c r="M410" s="728">
        <v>2333.34</v>
      </c>
      <c r="N410" s="725">
        <v>1</v>
      </c>
      <c r="O410" s="725">
        <v>466.66800000000001</v>
      </c>
      <c r="P410" s="728">
        <v>4</v>
      </c>
      <c r="Q410" s="728">
        <v>1866.67</v>
      </c>
      <c r="R410" s="741">
        <v>0.79999914285959184</v>
      </c>
      <c r="S410" s="729">
        <v>466.66750000000002</v>
      </c>
    </row>
    <row r="411" spans="1:19" ht="14.4" customHeight="1" x14ac:dyDescent="0.3">
      <c r="A411" s="724"/>
      <c r="B411" s="725" t="s">
        <v>2250</v>
      </c>
      <c r="C411" s="725" t="s">
        <v>553</v>
      </c>
      <c r="D411" s="725" t="s">
        <v>1240</v>
      </c>
      <c r="E411" s="725" t="s">
        <v>2159</v>
      </c>
      <c r="F411" s="725" t="s">
        <v>2197</v>
      </c>
      <c r="G411" s="725" t="s">
        <v>2196</v>
      </c>
      <c r="H411" s="728">
        <v>2</v>
      </c>
      <c r="I411" s="728">
        <v>2000</v>
      </c>
      <c r="J411" s="725">
        <v>2</v>
      </c>
      <c r="K411" s="725">
        <v>1000</v>
      </c>
      <c r="L411" s="728">
        <v>1</v>
      </c>
      <c r="M411" s="728">
        <v>1000</v>
      </c>
      <c r="N411" s="725">
        <v>1</v>
      </c>
      <c r="O411" s="725">
        <v>1000</v>
      </c>
      <c r="P411" s="728"/>
      <c r="Q411" s="728"/>
      <c r="R411" s="741"/>
      <c r="S411" s="729"/>
    </row>
    <row r="412" spans="1:19" ht="14.4" customHeight="1" x14ac:dyDescent="0.3">
      <c r="A412" s="724"/>
      <c r="B412" s="725" t="s">
        <v>2250</v>
      </c>
      <c r="C412" s="725" t="s">
        <v>553</v>
      </c>
      <c r="D412" s="725" t="s">
        <v>1240</v>
      </c>
      <c r="E412" s="725" t="s">
        <v>2159</v>
      </c>
      <c r="F412" s="725" t="s">
        <v>2200</v>
      </c>
      <c r="G412" s="725" t="s">
        <v>2201</v>
      </c>
      <c r="H412" s="728">
        <v>46</v>
      </c>
      <c r="I412" s="728">
        <v>2300</v>
      </c>
      <c r="J412" s="725">
        <v>1</v>
      </c>
      <c r="K412" s="725">
        <v>50</v>
      </c>
      <c r="L412" s="728">
        <v>46</v>
      </c>
      <c r="M412" s="728">
        <v>2300</v>
      </c>
      <c r="N412" s="725">
        <v>1</v>
      </c>
      <c r="O412" s="725">
        <v>50</v>
      </c>
      <c r="P412" s="728">
        <v>47</v>
      </c>
      <c r="Q412" s="728">
        <v>2350</v>
      </c>
      <c r="R412" s="741">
        <v>1.0217391304347827</v>
      </c>
      <c r="S412" s="729">
        <v>50</v>
      </c>
    </row>
    <row r="413" spans="1:19" ht="14.4" customHeight="1" x14ac:dyDescent="0.3">
      <c r="A413" s="724"/>
      <c r="B413" s="725" t="s">
        <v>2250</v>
      </c>
      <c r="C413" s="725" t="s">
        <v>553</v>
      </c>
      <c r="D413" s="725" t="s">
        <v>1240</v>
      </c>
      <c r="E413" s="725" t="s">
        <v>2159</v>
      </c>
      <c r="F413" s="725" t="s">
        <v>2204</v>
      </c>
      <c r="G413" s="725" t="s">
        <v>2205</v>
      </c>
      <c r="H413" s="728"/>
      <c r="I413" s="728"/>
      <c r="J413" s="725"/>
      <c r="K413" s="725"/>
      <c r="L413" s="728"/>
      <c r="M413" s="728"/>
      <c r="N413" s="725"/>
      <c r="O413" s="725"/>
      <c r="P413" s="728">
        <v>1</v>
      </c>
      <c r="Q413" s="728">
        <v>101.11</v>
      </c>
      <c r="R413" s="741"/>
      <c r="S413" s="729">
        <v>101.11</v>
      </c>
    </row>
    <row r="414" spans="1:19" ht="14.4" customHeight="1" x14ac:dyDescent="0.3">
      <c r="A414" s="724"/>
      <c r="B414" s="725" t="s">
        <v>2250</v>
      </c>
      <c r="C414" s="725" t="s">
        <v>553</v>
      </c>
      <c r="D414" s="725" t="s">
        <v>1240</v>
      </c>
      <c r="E414" s="725" t="s">
        <v>2159</v>
      </c>
      <c r="F414" s="725" t="s">
        <v>2251</v>
      </c>
      <c r="G414" s="725" t="s">
        <v>2252</v>
      </c>
      <c r="H414" s="728">
        <v>4</v>
      </c>
      <c r="I414" s="728">
        <v>0</v>
      </c>
      <c r="J414" s="725"/>
      <c r="K414" s="725">
        <v>0</v>
      </c>
      <c r="L414" s="728">
        <v>2</v>
      </c>
      <c r="M414" s="728">
        <v>0</v>
      </c>
      <c r="N414" s="725"/>
      <c r="O414" s="725">
        <v>0</v>
      </c>
      <c r="P414" s="728"/>
      <c r="Q414" s="728"/>
      <c r="R414" s="741"/>
      <c r="S414" s="729"/>
    </row>
    <row r="415" spans="1:19" ht="14.4" customHeight="1" x14ac:dyDescent="0.3">
      <c r="A415" s="724"/>
      <c r="B415" s="725" t="s">
        <v>2250</v>
      </c>
      <c r="C415" s="725" t="s">
        <v>553</v>
      </c>
      <c r="D415" s="725" t="s">
        <v>1240</v>
      </c>
      <c r="E415" s="725" t="s">
        <v>2159</v>
      </c>
      <c r="F415" s="725" t="s">
        <v>2216</v>
      </c>
      <c r="G415" s="725" t="s">
        <v>2217</v>
      </c>
      <c r="H415" s="728">
        <v>186</v>
      </c>
      <c r="I415" s="728">
        <v>0</v>
      </c>
      <c r="J415" s="725"/>
      <c r="K415" s="725">
        <v>0</v>
      </c>
      <c r="L415" s="728">
        <v>207</v>
      </c>
      <c r="M415" s="728">
        <v>0</v>
      </c>
      <c r="N415" s="725"/>
      <c r="O415" s="725">
        <v>0</v>
      </c>
      <c r="P415" s="728">
        <v>196</v>
      </c>
      <c r="Q415" s="728">
        <v>0</v>
      </c>
      <c r="R415" s="741"/>
      <c r="S415" s="729">
        <v>0</v>
      </c>
    </row>
    <row r="416" spans="1:19" ht="14.4" customHeight="1" x14ac:dyDescent="0.3">
      <c r="A416" s="724"/>
      <c r="B416" s="725" t="s">
        <v>2250</v>
      </c>
      <c r="C416" s="725" t="s">
        <v>553</v>
      </c>
      <c r="D416" s="725" t="s">
        <v>1240</v>
      </c>
      <c r="E416" s="725" t="s">
        <v>2159</v>
      </c>
      <c r="F416" s="725" t="s">
        <v>2220</v>
      </c>
      <c r="G416" s="725" t="s">
        <v>2221</v>
      </c>
      <c r="H416" s="728"/>
      <c r="I416" s="728"/>
      <c r="J416" s="725"/>
      <c r="K416" s="725"/>
      <c r="L416" s="728"/>
      <c r="M416" s="728"/>
      <c r="N416" s="725"/>
      <c r="O416" s="725"/>
      <c r="P416" s="728">
        <v>3</v>
      </c>
      <c r="Q416" s="728">
        <v>233.34</v>
      </c>
      <c r="R416" s="741"/>
      <c r="S416" s="729">
        <v>77.78</v>
      </c>
    </row>
    <row r="417" spans="1:19" ht="14.4" customHeight="1" x14ac:dyDescent="0.3">
      <c r="A417" s="724"/>
      <c r="B417" s="725" t="s">
        <v>2250</v>
      </c>
      <c r="C417" s="725" t="s">
        <v>553</v>
      </c>
      <c r="D417" s="725" t="s">
        <v>1240</v>
      </c>
      <c r="E417" s="725" t="s">
        <v>2159</v>
      </c>
      <c r="F417" s="725" t="s">
        <v>2224</v>
      </c>
      <c r="G417" s="725" t="s">
        <v>2225</v>
      </c>
      <c r="H417" s="728">
        <v>60</v>
      </c>
      <c r="I417" s="728">
        <v>5333.33</v>
      </c>
      <c r="J417" s="725">
        <v>0.78431323529411756</v>
      </c>
      <c r="K417" s="725">
        <v>88.888833333333338</v>
      </c>
      <c r="L417" s="728">
        <v>72</v>
      </c>
      <c r="M417" s="728">
        <v>6800.0000000000009</v>
      </c>
      <c r="N417" s="725">
        <v>1</v>
      </c>
      <c r="O417" s="725">
        <v>94.444444444444457</v>
      </c>
      <c r="P417" s="728">
        <v>82</v>
      </c>
      <c r="Q417" s="728">
        <v>7744.44</v>
      </c>
      <c r="R417" s="741">
        <v>1.1388882352941174</v>
      </c>
      <c r="S417" s="729">
        <v>94.444390243902433</v>
      </c>
    </row>
    <row r="418" spans="1:19" ht="14.4" customHeight="1" x14ac:dyDescent="0.3">
      <c r="A418" s="724"/>
      <c r="B418" s="725" t="s">
        <v>2250</v>
      </c>
      <c r="C418" s="725" t="s">
        <v>553</v>
      </c>
      <c r="D418" s="725" t="s">
        <v>1240</v>
      </c>
      <c r="E418" s="725" t="s">
        <v>2159</v>
      </c>
      <c r="F418" s="725" t="s">
        <v>2228</v>
      </c>
      <c r="G418" s="725" t="s">
        <v>2229</v>
      </c>
      <c r="H418" s="728">
        <v>17</v>
      </c>
      <c r="I418" s="728">
        <v>1643.3400000000001</v>
      </c>
      <c r="J418" s="725">
        <v>0.94444284802960898</v>
      </c>
      <c r="K418" s="725">
        <v>96.667058823529416</v>
      </c>
      <c r="L418" s="728">
        <v>18</v>
      </c>
      <c r="M418" s="728">
        <v>1740.0100000000002</v>
      </c>
      <c r="N418" s="725">
        <v>1</v>
      </c>
      <c r="O418" s="725">
        <v>96.667222222222236</v>
      </c>
      <c r="P418" s="728">
        <v>15</v>
      </c>
      <c r="Q418" s="728">
        <v>1450</v>
      </c>
      <c r="R418" s="741">
        <v>0.83332854408882695</v>
      </c>
      <c r="S418" s="729">
        <v>96.666666666666671</v>
      </c>
    </row>
    <row r="419" spans="1:19" ht="14.4" customHeight="1" x14ac:dyDescent="0.3">
      <c r="A419" s="724"/>
      <c r="B419" s="725" t="s">
        <v>2250</v>
      </c>
      <c r="C419" s="725" t="s">
        <v>553</v>
      </c>
      <c r="D419" s="725" t="s">
        <v>1240</v>
      </c>
      <c r="E419" s="725" t="s">
        <v>2159</v>
      </c>
      <c r="F419" s="725" t="s">
        <v>2230</v>
      </c>
      <c r="G419" s="725" t="s">
        <v>2231</v>
      </c>
      <c r="H419" s="728"/>
      <c r="I419" s="728"/>
      <c r="J419" s="725"/>
      <c r="K419" s="725"/>
      <c r="L419" s="728">
        <v>1</v>
      </c>
      <c r="M419" s="728">
        <v>333.33</v>
      </c>
      <c r="N419" s="725">
        <v>1</v>
      </c>
      <c r="O419" s="725">
        <v>333.33</v>
      </c>
      <c r="P419" s="728"/>
      <c r="Q419" s="728"/>
      <c r="R419" s="741"/>
      <c r="S419" s="729"/>
    </row>
    <row r="420" spans="1:19" ht="14.4" customHeight="1" x14ac:dyDescent="0.3">
      <c r="A420" s="724"/>
      <c r="B420" s="725" t="s">
        <v>2250</v>
      </c>
      <c r="C420" s="725" t="s">
        <v>553</v>
      </c>
      <c r="D420" s="725" t="s">
        <v>1240</v>
      </c>
      <c r="E420" s="725" t="s">
        <v>2159</v>
      </c>
      <c r="F420" s="725" t="s">
        <v>2232</v>
      </c>
      <c r="G420" s="725" t="s">
        <v>2233</v>
      </c>
      <c r="H420" s="728">
        <v>2</v>
      </c>
      <c r="I420" s="728">
        <v>2566.67</v>
      </c>
      <c r="J420" s="725">
        <v>0.66666926407601068</v>
      </c>
      <c r="K420" s="725">
        <v>1283.335</v>
      </c>
      <c r="L420" s="728">
        <v>3</v>
      </c>
      <c r="M420" s="728">
        <v>3849.99</v>
      </c>
      <c r="N420" s="725">
        <v>1</v>
      </c>
      <c r="O420" s="725">
        <v>1283.33</v>
      </c>
      <c r="P420" s="728">
        <v>5</v>
      </c>
      <c r="Q420" s="728">
        <v>6416.66</v>
      </c>
      <c r="R420" s="741">
        <v>1.6666692640760106</v>
      </c>
      <c r="S420" s="729">
        <v>1283.3319999999999</v>
      </c>
    </row>
    <row r="421" spans="1:19" ht="14.4" customHeight="1" x14ac:dyDescent="0.3">
      <c r="A421" s="724"/>
      <c r="B421" s="725" t="s">
        <v>2250</v>
      </c>
      <c r="C421" s="725" t="s">
        <v>553</v>
      </c>
      <c r="D421" s="725" t="s">
        <v>1240</v>
      </c>
      <c r="E421" s="725" t="s">
        <v>2159</v>
      </c>
      <c r="F421" s="725" t="s">
        <v>2234</v>
      </c>
      <c r="G421" s="725" t="s">
        <v>2235</v>
      </c>
      <c r="H421" s="728">
        <v>1</v>
      </c>
      <c r="I421" s="728">
        <v>466.67</v>
      </c>
      <c r="J421" s="725"/>
      <c r="K421" s="725">
        <v>466.67</v>
      </c>
      <c r="L421" s="728"/>
      <c r="M421" s="728"/>
      <c r="N421" s="725"/>
      <c r="O421" s="725"/>
      <c r="P421" s="728"/>
      <c r="Q421" s="728"/>
      <c r="R421" s="741"/>
      <c r="S421" s="729"/>
    </row>
    <row r="422" spans="1:19" ht="14.4" customHeight="1" x14ac:dyDescent="0.3">
      <c r="A422" s="724"/>
      <c r="B422" s="725" t="s">
        <v>2250</v>
      </c>
      <c r="C422" s="725" t="s">
        <v>553</v>
      </c>
      <c r="D422" s="725" t="s">
        <v>1240</v>
      </c>
      <c r="E422" s="725" t="s">
        <v>2159</v>
      </c>
      <c r="F422" s="725" t="s">
        <v>2236</v>
      </c>
      <c r="G422" s="725" t="s">
        <v>2237</v>
      </c>
      <c r="H422" s="728">
        <v>19</v>
      </c>
      <c r="I422" s="728">
        <v>2216.66</v>
      </c>
      <c r="J422" s="725">
        <v>0.94999849999785713</v>
      </c>
      <c r="K422" s="725">
        <v>116.66631578947367</v>
      </c>
      <c r="L422" s="728">
        <v>20</v>
      </c>
      <c r="M422" s="728">
        <v>2333.33</v>
      </c>
      <c r="N422" s="725">
        <v>1</v>
      </c>
      <c r="O422" s="725">
        <v>116.6665</v>
      </c>
      <c r="P422" s="728">
        <v>26</v>
      </c>
      <c r="Q422" s="728">
        <v>3033.33</v>
      </c>
      <c r="R422" s="741">
        <v>1.3000004285720408</v>
      </c>
      <c r="S422" s="729">
        <v>116.66653846153847</v>
      </c>
    </row>
    <row r="423" spans="1:19" ht="14.4" customHeight="1" x14ac:dyDescent="0.3">
      <c r="A423" s="724"/>
      <c r="B423" s="725" t="s">
        <v>2250</v>
      </c>
      <c r="C423" s="725" t="s">
        <v>553</v>
      </c>
      <c r="D423" s="725" t="s">
        <v>1240</v>
      </c>
      <c r="E423" s="725" t="s">
        <v>2159</v>
      </c>
      <c r="F423" s="725" t="s">
        <v>2160</v>
      </c>
      <c r="G423" s="725" t="s">
        <v>2161</v>
      </c>
      <c r="H423" s="728">
        <v>191</v>
      </c>
      <c r="I423" s="728">
        <v>62605.55</v>
      </c>
      <c r="J423" s="725">
        <v>0.84147244623655915</v>
      </c>
      <c r="K423" s="725">
        <v>327.77774869109948</v>
      </c>
      <c r="L423" s="728">
        <v>216</v>
      </c>
      <c r="M423" s="728">
        <v>74400</v>
      </c>
      <c r="N423" s="725">
        <v>1</v>
      </c>
      <c r="O423" s="725">
        <v>344.44444444444446</v>
      </c>
      <c r="P423" s="728">
        <v>210</v>
      </c>
      <c r="Q423" s="728">
        <v>72333.320000000007</v>
      </c>
      <c r="R423" s="741">
        <v>0.97222204301075277</v>
      </c>
      <c r="S423" s="729">
        <v>344.44438095238098</v>
      </c>
    </row>
    <row r="424" spans="1:19" ht="14.4" customHeight="1" x14ac:dyDescent="0.3">
      <c r="A424" s="724"/>
      <c r="B424" s="725" t="s">
        <v>2250</v>
      </c>
      <c r="C424" s="725" t="s">
        <v>553</v>
      </c>
      <c r="D424" s="725" t="s">
        <v>1241</v>
      </c>
      <c r="E424" s="725" t="s">
        <v>2159</v>
      </c>
      <c r="F424" s="725" t="s">
        <v>2183</v>
      </c>
      <c r="G424" s="725" t="s">
        <v>2184</v>
      </c>
      <c r="H424" s="728">
        <v>5</v>
      </c>
      <c r="I424" s="728">
        <v>388.89</v>
      </c>
      <c r="J424" s="725">
        <v>1.2499678580611981</v>
      </c>
      <c r="K424" s="725">
        <v>77.777999999999992</v>
      </c>
      <c r="L424" s="728">
        <v>4</v>
      </c>
      <c r="M424" s="728">
        <v>311.12</v>
      </c>
      <c r="N424" s="725">
        <v>1</v>
      </c>
      <c r="O424" s="725">
        <v>77.78</v>
      </c>
      <c r="P424" s="728"/>
      <c r="Q424" s="728"/>
      <c r="R424" s="741"/>
      <c r="S424" s="729"/>
    </row>
    <row r="425" spans="1:19" ht="14.4" customHeight="1" x14ac:dyDescent="0.3">
      <c r="A425" s="724"/>
      <c r="B425" s="725" t="s">
        <v>2250</v>
      </c>
      <c r="C425" s="725" t="s">
        <v>553</v>
      </c>
      <c r="D425" s="725" t="s">
        <v>1241</v>
      </c>
      <c r="E425" s="725" t="s">
        <v>2159</v>
      </c>
      <c r="F425" s="725" t="s">
        <v>2187</v>
      </c>
      <c r="G425" s="725" t="s">
        <v>2188</v>
      </c>
      <c r="H425" s="728">
        <v>16</v>
      </c>
      <c r="I425" s="728">
        <v>1777.77</v>
      </c>
      <c r="J425" s="725">
        <v>0.69263946140119848</v>
      </c>
      <c r="K425" s="725">
        <v>111.110625</v>
      </c>
      <c r="L425" s="728">
        <v>22</v>
      </c>
      <c r="M425" s="728">
        <v>2566.66</v>
      </c>
      <c r="N425" s="725">
        <v>1</v>
      </c>
      <c r="O425" s="725">
        <v>116.66636363636363</v>
      </c>
      <c r="P425" s="728">
        <v>29</v>
      </c>
      <c r="Q425" s="728">
        <v>3383.34</v>
      </c>
      <c r="R425" s="741">
        <v>1.3181878394489337</v>
      </c>
      <c r="S425" s="729">
        <v>116.66689655172414</v>
      </c>
    </row>
    <row r="426" spans="1:19" ht="14.4" customHeight="1" x14ac:dyDescent="0.3">
      <c r="A426" s="724"/>
      <c r="B426" s="725" t="s">
        <v>2250</v>
      </c>
      <c r="C426" s="725" t="s">
        <v>553</v>
      </c>
      <c r="D426" s="725" t="s">
        <v>1241</v>
      </c>
      <c r="E426" s="725" t="s">
        <v>2159</v>
      </c>
      <c r="F426" s="725" t="s">
        <v>2191</v>
      </c>
      <c r="G426" s="725" t="s">
        <v>2192</v>
      </c>
      <c r="H426" s="728">
        <v>2</v>
      </c>
      <c r="I426" s="728">
        <v>373.34</v>
      </c>
      <c r="J426" s="725">
        <v>0.35369238785467283</v>
      </c>
      <c r="K426" s="725">
        <v>186.67</v>
      </c>
      <c r="L426" s="728">
        <v>5</v>
      </c>
      <c r="M426" s="728">
        <v>1055.5500000000002</v>
      </c>
      <c r="N426" s="725">
        <v>1</v>
      </c>
      <c r="O426" s="725">
        <v>211.11000000000004</v>
      </c>
      <c r="P426" s="728"/>
      <c r="Q426" s="728"/>
      <c r="R426" s="741"/>
      <c r="S426" s="729"/>
    </row>
    <row r="427" spans="1:19" ht="14.4" customHeight="1" x14ac:dyDescent="0.3">
      <c r="A427" s="724"/>
      <c r="B427" s="725" t="s">
        <v>2250</v>
      </c>
      <c r="C427" s="725" t="s">
        <v>553</v>
      </c>
      <c r="D427" s="725" t="s">
        <v>1241</v>
      </c>
      <c r="E427" s="725" t="s">
        <v>2159</v>
      </c>
      <c r="F427" s="725" t="s">
        <v>2193</v>
      </c>
      <c r="G427" s="725" t="s">
        <v>2194</v>
      </c>
      <c r="H427" s="728">
        <v>12</v>
      </c>
      <c r="I427" s="728">
        <v>7000</v>
      </c>
      <c r="J427" s="725">
        <v>1.0000014285734695</v>
      </c>
      <c r="K427" s="725">
        <v>583.33333333333337</v>
      </c>
      <c r="L427" s="728">
        <v>12</v>
      </c>
      <c r="M427" s="728">
        <v>6999.99</v>
      </c>
      <c r="N427" s="725">
        <v>1</v>
      </c>
      <c r="O427" s="725">
        <v>583.33249999999998</v>
      </c>
      <c r="P427" s="728">
        <v>9</v>
      </c>
      <c r="Q427" s="728">
        <v>5249.99</v>
      </c>
      <c r="R427" s="741">
        <v>0.74999964285663268</v>
      </c>
      <c r="S427" s="729">
        <v>583.33222222222219</v>
      </c>
    </row>
    <row r="428" spans="1:19" ht="14.4" customHeight="1" x14ac:dyDescent="0.3">
      <c r="A428" s="724"/>
      <c r="B428" s="725" t="s">
        <v>2250</v>
      </c>
      <c r="C428" s="725" t="s">
        <v>553</v>
      </c>
      <c r="D428" s="725" t="s">
        <v>1241</v>
      </c>
      <c r="E428" s="725" t="s">
        <v>2159</v>
      </c>
      <c r="F428" s="725" t="s">
        <v>2195</v>
      </c>
      <c r="G428" s="725" t="s">
        <v>2196</v>
      </c>
      <c r="H428" s="728">
        <v>3</v>
      </c>
      <c r="I428" s="728">
        <v>1400.01</v>
      </c>
      <c r="J428" s="725">
        <v>1.5000160714859696</v>
      </c>
      <c r="K428" s="725">
        <v>466.67</v>
      </c>
      <c r="L428" s="728">
        <v>2</v>
      </c>
      <c r="M428" s="728">
        <v>933.33</v>
      </c>
      <c r="N428" s="725">
        <v>1</v>
      </c>
      <c r="O428" s="725">
        <v>466.66500000000002</v>
      </c>
      <c r="P428" s="728">
        <v>5</v>
      </c>
      <c r="Q428" s="728">
        <v>2333.34</v>
      </c>
      <c r="R428" s="741">
        <v>2.5000160714859696</v>
      </c>
      <c r="S428" s="729">
        <v>466.66800000000001</v>
      </c>
    </row>
    <row r="429" spans="1:19" ht="14.4" customHeight="1" x14ac:dyDescent="0.3">
      <c r="A429" s="724"/>
      <c r="B429" s="725" t="s">
        <v>2250</v>
      </c>
      <c r="C429" s="725" t="s">
        <v>553</v>
      </c>
      <c r="D429" s="725" t="s">
        <v>1241</v>
      </c>
      <c r="E429" s="725" t="s">
        <v>2159</v>
      </c>
      <c r="F429" s="725" t="s">
        <v>2200</v>
      </c>
      <c r="G429" s="725" t="s">
        <v>2201</v>
      </c>
      <c r="H429" s="728">
        <v>37</v>
      </c>
      <c r="I429" s="728">
        <v>1850</v>
      </c>
      <c r="J429" s="725">
        <v>0.6607142857142857</v>
      </c>
      <c r="K429" s="725">
        <v>50</v>
      </c>
      <c r="L429" s="728">
        <v>56</v>
      </c>
      <c r="M429" s="728">
        <v>2800</v>
      </c>
      <c r="N429" s="725">
        <v>1</v>
      </c>
      <c r="O429" s="725">
        <v>50</v>
      </c>
      <c r="P429" s="728">
        <v>35</v>
      </c>
      <c r="Q429" s="728">
        <v>1750</v>
      </c>
      <c r="R429" s="741">
        <v>0.625</v>
      </c>
      <c r="S429" s="729">
        <v>50</v>
      </c>
    </row>
    <row r="430" spans="1:19" ht="14.4" customHeight="1" x14ac:dyDescent="0.3">
      <c r="A430" s="724"/>
      <c r="B430" s="725" t="s">
        <v>2250</v>
      </c>
      <c r="C430" s="725" t="s">
        <v>553</v>
      </c>
      <c r="D430" s="725" t="s">
        <v>1241</v>
      </c>
      <c r="E430" s="725" t="s">
        <v>2159</v>
      </c>
      <c r="F430" s="725" t="s">
        <v>2251</v>
      </c>
      <c r="G430" s="725" t="s">
        <v>2252</v>
      </c>
      <c r="H430" s="728">
        <v>1</v>
      </c>
      <c r="I430" s="728">
        <v>0</v>
      </c>
      <c r="J430" s="725"/>
      <c r="K430" s="725">
        <v>0</v>
      </c>
      <c r="L430" s="728"/>
      <c r="M430" s="728"/>
      <c r="N430" s="725"/>
      <c r="O430" s="725"/>
      <c r="P430" s="728"/>
      <c r="Q430" s="728"/>
      <c r="R430" s="741"/>
      <c r="S430" s="729"/>
    </row>
    <row r="431" spans="1:19" ht="14.4" customHeight="1" x14ac:dyDescent="0.3">
      <c r="A431" s="724"/>
      <c r="B431" s="725" t="s">
        <v>2250</v>
      </c>
      <c r="C431" s="725" t="s">
        <v>553</v>
      </c>
      <c r="D431" s="725" t="s">
        <v>1241</v>
      </c>
      <c r="E431" s="725" t="s">
        <v>2159</v>
      </c>
      <c r="F431" s="725" t="s">
        <v>2216</v>
      </c>
      <c r="G431" s="725" t="s">
        <v>2217</v>
      </c>
      <c r="H431" s="728">
        <v>130</v>
      </c>
      <c r="I431" s="728">
        <v>0</v>
      </c>
      <c r="J431" s="725"/>
      <c r="K431" s="725">
        <v>0</v>
      </c>
      <c r="L431" s="728">
        <v>196</v>
      </c>
      <c r="M431" s="728">
        <v>0</v>
      </c>
      <c r="N431" s="725"/>
      <c r="O431" s="725">
        <v>0</v>
      </c>
      <c r="P431" s="728">
        <v>133</v>
      </c>
      <c r="Q431" s="728">
        <v>0</v>
      </c>
      <c r="R431" s="741"/>
      <c r="S431" s="729">
        <v>0</v>
      </c>
    </row>
    <row r="432" spans="1:19" ht="14.4" customHeight="1" x14ac:dyDescent="0.3">
      <c r="A432" s="724"/>
      <c r="B432" s="725" t="s">
        <v>2250</v>
      </c>
      <c r="C432" s="725" t="s">
        <v>553</v>
      </c>
      <c r="D432" s="725" t="s">
        <v>1241</v>
      </c>
      <c r="E432" s="725" t="s">
        <v>2159</v>
      </c>
      <c r="F432" s="725" t="s">
        <v>2224</v>
      </c>
      <c r="G432" s="725" t="s">
        <v>2225</v>
      </c>
      <c r="H432" s="728">
        <v>32</v>
      </c>
      <c r="I432" s="728">
        <v>2844.44</v>
      </c>
      <c r="J432" s="725">
        <v>0.70040949395608587</v>
      </c>
      <c r="K432" s="725">
        <v>88.888750000000002</v>
      </c>
      <c r="L432" s="728">
        <v>43</v>
      </c>
      <c r="M432" s="728">
        <v>4061.11</v>
      </c>
      <c r="N432" s="725">
        <v>1</v>
      </c>
      <c r="O432" s="725">
        <v>94.444418604651162</v>
      </c>
      <c r="P432" s="728">
        <v>33</v>
      </c>
      <c r="Q432" s="728">
        <v>3116.66</v>
      </c>
      <c r="R432" s="741">
        <v>0.76744042884827046</v>
      </c>
      <c r="S432" s="729">
        <v>94.444242424242418</v>
      </c>
    </row>
    <row r="433" spans="1:19" ht="14.4" customHeight="1" x14ac:dyDescent="0.3">
      <c r="A433" s="724"/>
      <c r="B433" s="725" t="s">
        <v>2250</v>
      </c>
      <c r="C433" s="725" t="s">
        <v>553</v>
      </c>
      <c r="D433" s="725" t="s">
        <v>1241</v>
      </c>
      <c r="E433" s="725" t="s">
        <v>2159</v>
      </c>
      <c r="F433" s="725" t="s">
        <v>2228</v>
      </c>
      <c r="G433" s="725" t="s">
        <v>2229</v>
      </c>
      <c r="H433" s="728">
        <v>12</v>
      </c>
      <c r="I433" s="728">
        <v>1160.01</v>
      </c>
      <c r="J433" s="725">
        <v>2.0000172413793105</v>
      </c>
      <c r="K433" s="725">
        <v>96.667500000000004</v>
      </c>
      <c r="L433" s="728">
        <v>6</v>
      </c>
      <c r="M433" s="728">
        <v>580</v>
      </c>
      <c r="N433" s="725">
        <v>1</v>
      </c>
      <c r="O433" s="725">
        <v>96.666666666666671</v>
      </c>
      <c r="P433" s="728">
        <v>3</v>
      </c>
      <c r="Q433" s="728">
        <v>290</v>
      </c>
      <c r="R433" s="741">
        <v>0.5</v>
      </c>
      <c r="S433" s="729">
        <v>96.666666666666671</v>
      </c>
    </row>
    <row r="434" spans="1:19" ht="14.4" customHeight="1" x14ac:dyDescent="0.3">
      <c r="A434" s="724"/>
      <c r="B434" s="725" t="s">
        <v>2250</v>
      </c>
      <c r="C434" s="725" t="s">
        <v>553</v>
      </c>
      <c r="D434" s="725" t="s">
        <v>1241</v>
      </c>
      <c r="E434" s="725" t="s">
        <v>2159</v>
      </c>
      <c r="F434" s="725" t="s">
        <v>2236</v>
      </c>
      <c r="G434" s="725" t="s">
        <v>2237</v>
      </c>
      <c r="H434" s="728">
        <v>4</v>
      </c>
      <c r="I434" s="728">
        <v>466.67</v>
      </c>
      <c r="J434" s="725">
        <v>0.40000171428081632</v>
      </c>
      <c r="K434" s="725">
        <v>116.6675</v>
      </c>
      <c r="L434" s="728">
        <v>10</v>
      </c>
      <c r="M434" s="728">
        <v>1166.67</v>
      </c>
      <c r="N434" s="725">
        <v>1</v>
      </c>
      <c r="O434" s="725">
        <v>116.667</v>
      </c>
      <c r="P434" s="728">
        <v>17</v>
      </c>
      <c r="Q434" s="728">
        <v>1983.33</v>
      </c>
      <c r="R434" s="741">
        <v>1.6999922857363263</v>
      </c>
      <c r="S434" s="729">
        <v>116.66647058823528</v>
      </c>
    </row>
    <row r="435" spans="1:19" ht="14.4" customHeight="1" x14ac:dyDescent="0.3">
      <c r="A435" s="724"/>
      <c r="B435" s="725" t="s">
        <v>2250</v>
      </c>
      <c r="C435" s="725" t="s">
        <v>553</v>
      </c>
      <c r="D435" s="725" t="s">
        <v>1241</v>
      </c>
      <c r="E435" s="725" t="s">
        <v>2159</v>
      </c>
      <c r="F435" s="725" t="s">
        <v>2160</v>
      </c>
      <c r="G435" s="725" t="s">
        <v>2161</v>
      </c>
      <c r="H435" s="728">
        <v>133</v>
      </c>
      <c r="I435" s="728">
        <v>43594.44</v>
      </c>
      <c r="J435" s="725">
        <v>0.6360024772246331</v>
      </c>
      <c r="K435" s="725">
        <v>327.77774436090226</v>
      </c>
      <c r="L435" s="728">
        <v>199</v>
      </c>
      <c r="M435" s="728">
        <v>68544.45</v>
      </c>
      <c r="N435" s="725">
        <v>1</v>
      </c>
      <c r="O435" s="725">
        <v>344.44447236180901</v>
      </c>
      <c r="P435" s="728">
        <v>138</v>
      </c>
      <c r="Q435" s="728">
        <v>47533.34</v>
      </c>
      <c r="R435" s="741">
        <v>0.69346737773809553</v>
      </c>
      <c r="S435" s="729">
        <v>344.44449275362314</v>
      </c>
    </row>
    <row r="436" spans="1:19" ht="14.4" customHeight="1" x14ac:dyDescent="0.3">
      <c r="A436" s="724"/>
      <c r="B436" s="725" t="s">
        <v>2250</v>
      </c>
      <c r="C436" s="725" t="s">
        <v>553</v>
      </c>
      <c r="D436" s="725" t="s">
        <v>1242</v>
      </c>
      <c r="E436" s="725" t="s">
        <v>2159</v>
      </c>
      <c r="F436" s="725" t="s">
        <v>2183</v>
      </c>
      <c r="G436" s="725" t="s">
        <v>2184</v>
      </c>
      <c r="H436" s="728"/>
      <c r="I436" s="728"/>
      <c r="J436" s="725"/>
      <c r="K436" s="725"/>
      <c r="L436" s="728">
        <v>1</v>
      </c>
      <c r="M436" s="728">
        <v>77.78</v>
      </c>
      <c r="N436" s="725">
        <v>1</v>
      </c>
      <c r="O436" s="725">
        <v>77.78</v>
      </c>
      <c r="P436" s="728"/>
      <c r="Q436" s="728"/>
      <c r="R436" s="741"/>
      <c r="S436" s="729"/>
    </row>
    <row r="437" spans="1:19" ht="14.4" customHeight="1" x14ac:dyDescent="0.3">
      <c r="A437" s="724"/>
      <c r="B437" s="725" t="s">
        <v>2250</v>
      </c>
      <c r="C437" s="725" t="s">
        <v>553</v>
      </c>
      <c r="D437" s="725" t="s">
        <v>1242</v>
      </c>
      <c r="E437" s="725" t="s">
        <v>2159</v>
      </c>
      <c r="F437" s="725" t="s">
        <v>2187</v>
      </c>
      <c r="G437" s="725" t="s">
        <v>2188</v>
      </c>
      <c r="H437" s="728"/>
      <c r="I437" s="728"/>
      <c r="J437" s="725"/>
      <c r="K437" s="725"/>
      <c r="L437" s="728"/>
      <c r="M437" s="728"/>
      <c r="N437" s="725"/>
      <c r="O437" s="725"/>
      <c r="P437" s="728">
        <v>1</v>
      </c>
      <c r="Q437" s="728">
        <v>116.67</v>
      </c>
      <c r="R437" s="741"/>
      <c r="S437" s="729">
        <v>116.67</v>
      </c>
    </row>
    <row r="438" spans="1:19" ht="14.4" customHeight="1" x14ac:dyDescent="0.3">
      <c r="A438" s="724"/>
      <c r="B438" s="725" t="s">
        <v>2250</v>
      </c>
      <c r="C438" s="725" t="s">
        <v>553</v>
      </c>
      <c r="D438" s="725" t="s">
        <v>1242</v>
      </c>
      <c r="E438" s="725" t="s">
        <v>2159</v>
      </c>
      <c r="F438" s="725" t="s">
        <v>2200</v>
      </c>
      <c r="G438" s="725" t="s">
        <v>2201</v>
      </c>
      <c r="H438" s="728"/>
      <c r="I438" s="728"/>
      <c r="J438" s="725"/>
      <c r="K438" s="725"/>
      <c r="L438" s="728"/>
      <c r="M438" s="728"/>
      <c r="N438" s="725"/>
      <c r="O438" s="725"/>
      <c r="P438" s="728">
        <v>2</v>
      </c>
      <c r="Q438" s="728">
        <v>100</v>
      </c>
      <c r="R438" s="741"/>
      <c r="S438" s="729">
        <v>50</v>
      </c>
    </row>
    <row r="439" spans="1:19" ht="14.4" customHeight="1" x14ac:dyDescent="0.3">
      <c r="A439" s="724"/>
      <c r="B439" s="725" t="s">
        <v>2250</v>
      </c>
      <c r="C439" s="725" t="s">
        <v>553</v>
      </c>
      <c r="D439" s="725" t="s">
        <v>1242</v>
      </c>
      <c r="E439" s="725" t="s">
        <v>2159</v>
      </c>
      <c r="F439" s="725" t="s">
        <v>2216</v>
      </c>
      <c r="G439" s="725" t="s">
        <v>2217</v>
      </c>
      <c r="H439" s="728">
        <v>1</v>
      </c>
      <c r="I439" s="728">
        <v>0</v>
      </c>
      <c r="J439" s="725"/>
      <c r="K439" s="725">
        <v>0</v>
      </c>
      <c r="L439" s="728">
        <v>1</v>
      </c>
      <c r="M439" s="728">
        <v>0</v>
      </c>
      <c r="N439" s="725"/>
      <c r="O439" s="725">
        <v>0</v>
      </c>
      <c r="P439" s="728">
        <v>6</v>
      </c>
      <c r="Q439" s="728">
        <v>0</v>
      </c>
      <c r="R439" s="741"/>
      <c r="S439" s="729">
        <v>0</v>
      </c>
    </row>
    <row r="440" spans="1:19" ht="14.4" customHeight="1" x14ac:dyDescent="0.3">
      <c r="A440" s="724"/>
      <c r="B440" s="725" t="s">
        <v>2250</v>
      </c>
      <c r="C440" s="725" t="s">
        <v>553</v>
      </c>
      <c r="D440" s="725" t="s">
        <v>1242</v>
      </c>
      <c r="E440" s="725" t="s">
        <v>2159</v>
      </c>
      <c r="F440" s="725" t="s">
        <v>2224</v>
      </c>
      <c r="G440" s="725" t="s">
        <v>2225</v>
      </c>
      <c r="H440" s="728"/>
      <c r="I440" s="728"/>
      <c r="J440" s="725"/>
      <c r="K440" s="725"/>
      <c r="L440" s="728"/>
      <c r="M440" s="728"/>
      <c r="N440" s="725"/>
      <c r="O440" s="725"/>
      <c r="P440" s="728">
        <v>2</v>
      </c>
      <c r="Q440" s="728">
        <v>188.88</v>
      </c>
      <c r="R440" s="741"/>
      <c r="S440" s="729">
        <v>94.44</v>
      </c>
    </row>
    <row r="441" spans="1:19" ht="14.4" customHeight="1" x14ac:dyDescent="0.3">
      <c r="A441" s="724"/>
      <c r="B441" s="725" t="s">
        <v>2250</v>
      </c>
      <c r="C441" s="725" t="s">
        <v>553</v>
      </c>
      <c r="D441" s="725" t="s">
        <v>1242</v>
      </c>
      <c r="E441" s="725" t="s">
        <v>2159</v>
      </c>
      <c r="F441" s="725" t="s">
        <v>2236</v>
      </c>
      <c r="G441" s="725" t="s">
        <v>2237</v>
      </c>
      <c r="H441" s="728"/>
      <c r="I441" s="728"/>
      <c r="J441" s="725"/>
      <c r="K441" s="725"/>
      <c r="L441" s="728"/>
      <c r="M441" s="728"/>
      <c r="N441" s="725"/>
      <c r="O441" s="725"/>
      <c r="P441" s="728">
        <v>2</v>
      </c>
      <c r="Q441" s="728">
        <v>233.34</v>
      </c>
      <c r="R441" s="741"/>
      <c r="S441" s="729">
        <v>116.67</v>
      </c>
    </row>
    <row r="442" spans="1:19" ht="14.4" customHeight="1" x14ac:dyDescent="0.3">
      <c r="A442" s="724"/>
      <c r="B442" s="725" t="s">
        <v>2250</v>
      </c>
      <c r="C442" s="725" t="s">
        <v>553</v>
      </c>
      <c r="D442" s="725" t="s">
        <v>1242</v>
      </c>
      <c r="E442" s="725" t="s">
        <v>2159</v>
      </c>
      <c r="F442" s="725" t="s">
        <v>2160</v>
      </c>
      <c r="G442" s="725" t="s">
        <v>2161</v>
      </c>
      <c r="H442" s="728">
        <v>1</v>
      </c>
      <c r="I442" s="728">
        <v>327.78</v>
      </c>
      <c r="J442" s="725">
        <v>0.95163163395656714</v>
      </c>
      <c r="K442" s="725">
        <v>327.78</v>
      </c>
      <c r="L442" s="728">
        <v>1</v>
      </c>
      <c r="M442" s="728">
        <v>344.44</v>
      </c>
      <c r="N442" s="725">
        <v>1</v>
      </c>
      <c r="O442" s="725">
        <v>344.44</v>
      </c>
      <c r="P442" s="728">
        <v>6</v>
      </c>
      <c r="Q442" s="728">
        <v>2066.66</v>
      </c>
      <c r="R442" s="741">
        <v>6.0000580652653577</v>
      </c>
      <c r="S442" s="729">
        <v>344.44333333333333</v>
      </c>
    </row>
    <row r="443" spans="1:19" ht="14.4" customHeight="1" x14ac:dyDescent="0.3">
      <c r="A443" s="724"/>
      <c r="B443" s="725" t="s">
        <v>2250</v>
      </c>
      <c r="C443" s="725" t="s">
        <v>553</v>
      </c>
      <c r="D443" s="725" t="s">
        <v>1243</v>
      </c>
      <c r="E443" s="725" t="s">
        <v>2159</v>
      </c>
      <c r="F443" s="725" t="s">
        <v>2183</v>
      </c>
      <c r="G443" s="725" t="s">
        <v>2184</v>
      </c>
      <c r="H443" s="728"/>
      <c r="I443" s="728"/>
      <c r="J443" s="725"/>
      <c r="K443" s="725"/>
      <c r="L443" s="728"/>
      <c r="M443" s="728"/>
      <c r="N443" s="725"/>
      <c r="O443" s="725"/>
      <c r="P443" s="728">
        <v>16</v>
      </c>
      <c r="Q443" s="728">
        <v>1244.44</v>
      </c>
      <c r="R443" s="741"/>
      <c r="S443" s="729">
        <v>77.777500000000003</v>
      </c>
    </row>
    <row r="444" spans="1:19" ht="14.4" customHeight="1" x14ac:dyDescent="0.3">
      <c r="A444" s="724"/>
      <c r="B444" s="725" t="s">
        <v>2250</v>
      </c>
      <c r="C444" s="725" t="s">
        <v>553</v>
      </c>
      <c r="D444" s="725" t="s">
        <v>1243</v>
      </c>
      <c r="E444" s="725" t="s">
        <v>2159</v>
      </c>
      <c r="F444" s="725" t="s">
        <v>2187</v>
      </c>
      <c r="G444" s="725" t="s">
        <v>2188</v>
      </c>
      <c r="H444" s="728"/>
      <c r="I444" s="728"/>
      <c r="J444" s="725"/>
      <c r="K444" s="725"/>
      <c r="L444" s="728"/>
      <c r="M444" s="728"/>
      <c r="N444" s="725"/>
      <c r="O444" s="725"/>
      <c r="P444" s="728">
        <v>35</v>
      </c>
      <c r="Q444" s="728">
        <v>4083.34</v>
      </c>
      <c r="R444" s="741"/>
      <c r="S444" s="729">
        <v>116.66685714285715</v>
      </c>
    </row>
    <row r="445" spans="1:19" ht="14.4" customHeight="1" x14ac:dyDescent="0.3">
      <c r="A445" s="724"/>
      <c r="B445" s="725" t="s">
        <v>2250</v>
      </c>
      <c r="C445" s="725" t="s">
        <v>553</v>
      </c>
      <c r="D445" s="725" t="s">
        <v>1243</v>
      </c>
      <c r="E445" s="725" t="s">
        <v>2159</v>
      </c>
      <c r="F445" s="725" t="s">
        <v>2191</v>
      </c>
      <c r="G445" s="725" t="s">
        <v>2192</v>
      </c>
      <c r="H445" s="728"/>
      <c r="I445" s="728"/>
      <c r="J445" s="725"/>
      <c r="K445" s="725"/>
      <c r="L445" s="728"/>
      <c r="M445" s="728"/>
      <c r="N445" s="725"/>
      <c r="O445" s="725"/>
      <c r="P445" s="728">
        <v>21</v>
      </c>
      <c r="Q445" s="728">
        <v>4433.33</v>
      </c>
      <c r="R445" s="741"/>
      <c r="S445" s="729">
        <v>211.11095238095237</v>
      </c>
    </row>
    <row r="446" spans="1:19" ht="14.4" customHeight="1" x14ac:dyDescent="0.3">
      <c r="A446" s="724"/>
      <c r="B446" s="725" t="s">
        <v>2250</v>
      </c>
      <c r="C446" s="725" t="s">
        <v>553</v>
      </c>
      <c r="D446" s="725" t="s">
        <v>1243</v>
      </c>
      <c r="E446" s="725" t="s">
        <v>2159</v>
      </c>
      <c r="F446" s="725" t="s">
        <v>2193</v>
      </c>
      <c r="G446" s="725" t="s">
        <v>2194</v>
      </c>
      <c r="H446" s="728"/>
      <c r="I446" s="728"/>
      <c r="J446" s="725"/>
      <c r="K446" s="725"/>
      <c r="L446" s="728"/>
      <c r="M446" s="728"/>
      <c r="N446" s="725"/>
      <c r="O446" s="725"/>
      <c r="P446" s="728">
        <v>12</v>
      </c>
      <c r="Q446" s="728">
        <v>6999.99</v>
      </c>
      <c r="R446" s="741"/>
      <c r="S446" s="729">
        <v>583.33249999999998</v>
      </c>
    </row>
    <row r="447" spans="1:19" ht="14.4" customHeight="1" x14ac:dyDescent="0.3">
      <c r="A447" s="724"/>
      <c r="B447" s="725" t="s">
        <v>2250</v>
      </c>
      <c r="C447" s="725" t="s">
        <v>553</v>
      </c>
      <c r="D447" s="725" t="s">
        <v>1243</v>
      </c>
      <c r="E447" s="725" t="s">
        <v>2159</v>
      </c>
      <c r="F447" s="725" t="s">
        <v>2195</v>
      </c>
      <c r="G447" s="725" t="s">
        <v>2196</v>
      </c>
      <c r="H447" s="728"/>
      <c r="I447" s="728"/>
      <c r="J447" s="725"/>
      <c r="K447" s="725"/>
      <c r="L447" s="728"/>
      <c r="M447" s="728"/>
      <c r="N447" s="725"/>
      <c r="O447" s="725"/>
      <c r="P447" s="728">
        <v>2</v>
      </c>
      <c r="Q447" s="728">
        <v>933.34</v>
      </c>
      <c r="R447" s="741"/>
      <c r="S447" s="729">
        <v>466.67</v>
      </c>
    </row>
    <row r="448" spans="1:19" ht="14.4" customHeight="1" x14ac:dyDescent="0.3">
      <c r="A448" s="724"/>
      <c r="B448" s="725" t="s">
        <v>2250</v>
      </c>
      <c r="C448" s="725" t="s">
        <v>553</v>
      </c>
      <c r="D448" s="725" t="s">
        <v>1243</v>
      </c>
      <c r="E448" s="725" t="s">
        <v>2159</v>
      </c>
      <c r="F448" s="725" t="s">
        <v>2200</v>
      </c>
      <c r="G448" s="725" t="s">
        <v>2201</v>
      </c>
      <c r="H448" s="728"/>
      <c r="I448" s="728"/>
      <c r="J448" s="725"/>
      <c r="K448" s="725"/>
      <c r="L448" s="728"/>
      <c r="M448" s="728"/>
      <c r="N448" s="725"/>
      <c r="O448" s="725"/>
      <c r="P448" s="728">
        <v>14</v>
      </c>
      <c r="Q448" s="728">
        <v>700</v>
      </c>
      <c r="R448" s="741"/>
      <c r="S448" s="729">
        <v>50</v>
      </c>
    </row>
    <row r="449" spans="1:19" ht="14.4" customHeight="1" x14ac:dyDescent="0.3">
      <c r="A449" s="724"/>
      <c r="B449" s="725" t="s">
        <v>2250</v>
      </c>
      <c r="C449" s="725" t="s">
        <v>553</v>
      </c>
      <c r="D449" s="725" t="s">
        <v>1243</v>
      </c>
      <c r="E449" s="725" t="s">
        <v>2159</v>
      </c>
      <c r="F449" s="725" t="s">
        <v>2216</v>
      </c>
      <c r="G449" s="725" t="s">
        <v>2217</v>
      </c>
      <c r="H449" s="728"/>
      <c r="I449" s="728"/>
      <c r="J449" s="725"/>
      <c r="K449" s="725"/>
      <c r="L449" s="728"/>
      <c r="M449" s="728"/>
      <c r="N449" s="725"/>
      <c r="O449" s="725"/>
      <c r="P449" s="728">
        <v>126</v>
      </c>
      <c r="Q449" s="728">
        <v>0</v>
      </c>
      <c r="R449" s="741"/>
      <c r="S449" s="729">
        <v>0</v>
      </c>
    </row>
    <row r="450" spans="1:19" ht="14.4" customHeight="1" x14ac:dyDescent="0.3">
      <c r="A450" s="724"/>
      <c r="B450" s="725" t="s">
        <v>2250</v>
      </c>
      <c r="C450" s="725" t="s">
        <v>553</v>
      </c>
      <c r="D450" s="725" t="s">
        <v>1243</v>
      </c>
      <c r="E450" s="725" t="s">
        <v>2159</v>
      </c>
      <c r="F450" s="725" t="s">
        <v>2224</v>
      </c>
      <c r="G450" s="725" t="s">
        <v>2225</v>
      </c>
      <c r="H450" s="728"/>
      <c r="I450" s="728"/>
      <c r="J450" s="725"/>
      <c r="K450" s="725"/>
      <c r="L450" s="728"/>
      <c r="M450" s="728"/>
      <c r="N450" s="725"/>
      <c r="O450" s="725"/>
      <c r="P450" s="728">
        <v>50</v>
      </c>
      <c r="Q450" s="728">
        <v>4722.21</v>
      </c>
      <c r="R450" s="741"/>
      <c r="S450" s="729">
        <v>94.444199999999995</v>
      </c>
    </row>
    <row r="451" spans="1:19" ht="14.4" customHeight="1" x14ac:dyDescent="0.3">
      <c r="A451" s="724"/>
      <c r="B451" s="725" t="s">
        <v>2250</v>
      </c>
      <c r="C451" s="725" t="s">
        <v>553</v>
      </c>
      <c r="D451" s="725" t="s">
        <v>1243</v>
      </c>
      <c r="E451" s="725" t="s">
        <v>2159</v>
      </c>
      <c r="F451" s="725" t="s">
        <v>2228</v>
      </c>
      <c r="G451" s="725" t="s">
        <v>2229</v>
      </c>
      <c r="H451" s="728"/>
      <c r="I451" s="728"/>
      <c r="J451" s="725"/>
      <c r="K451" s="725"/>
      <c r="L451" s="728"/>
      <c r="M451" s="728"/>
      <c r="N451" s="725"/>
      <c r="O451" s="725"/>
      <c r="P451" s="728">
        <v>13</v>
      </c>
      <c r="Q451" s="728">
        <v>1256.67</v>
      </c>
      <c r="R451" s="741"/>
      <c r="S451" s="729">
        <v>96.666923076923084</v>
      </c>
    </row>
    <row r="452" spans="1:19" ht="14.4" customHeight="1" x14ac:dyDescent="0.3">
      <c r="A452" s="724"/>
      <c r="B452" s="725" t="s">
        <v>2250</v>
      </c>
      <c r="C452" s="725" t="s">
        <v>553</v>
      </c>
      <c r="D452" s="725" t="s">
        <v>1243</v>
      </c>
      <c r="E452" s="725" t="s">
        <v>2159</v>
      </c>
      <c r="F452" s="725" t="s">
        <v>2236</v>
      </c>
      <c r="G452" s="725" t="s">
        <v>2237</v>
      </c>
      <c r="H452" s="728"/>
      <c r="I452" s="728"/>
      <c r="J452" s="725"/>
      <c r="K452" s="725"/>
      <c r="L452" s="728"/>
      <c r="M452" s="728"/>
      <c r="N452" s="725"/>
      <c r="O452" s="725"/>
      <c r="P452" s="728">
        <v>3</v>
      </c>
      <c r="Q452" s="728">
        <v>350</v>
      </c>
      <c r="R452" s="741"/>
      <c r="S452" s="729">
        <v>116.66666666666667</v>
      </c>
    </row>
    <row r="453" spans="1:19" ht="14.4" customHeight="1" x14ac:dyDescent="0.3">
      <c r="A453" s="724"/>
      <c r="B453" s="725" t="s">
        <v>2250</v>
      </c>
      <c r="C453" s="725" t="s">
        <v>553</v>
      </c>
      <c r="D453" s="725" t="s">
        <v>1243</v>
      </c>
      <c r="E453" s="725" t="s">
        <v>2159</v>
      </c>
      <c r="F453" s="725" t="s">
        <v>2160</v>
      </c>
      <c r="G453" s="725" t="s">
        <v>2161</v>
      </c>
      <c r="H453" s="728"/>
      <c r="I453" s="728"/>
      <c r="J453" s="725"/>
      <c r="K453" s="725"/>
      <c r="L453" s="728"/>
      <c r="M453" s="728"/>
      <c r="N453" s="725"/>
      <c r="O453" s="725"/>
      <c r="P453" s="728">
        <v>130</v>
      </c>
      <c r="Q453" s="728">
        <v>44777.770000000004</v>
      </c>
      <c r="R453" s="741"/>
      <c r="S453" s="729">
        <v>344.44438461538465</v>
      </c>
    </row>
    <row r="454" spans="1:19" ht="14.4" customHeight="1" x14ac:dyDescent="0.3">
      <c r="A454" s="724"/>
      <c r="B454" s="725" t="s">
        <v>2250</v>
      </c>
      <c r="C454" s="725" t="s">
        <v>553</v>
      </c>
      <c r="D454" s="725" t="s">
        <v>1244</v>
      </c>
      <c r="E454" s="725" t="s">
        <v>2159</v>
      </c>
      <c r="F454" s="725" t="s">
        <v>2195</v>
      </c>
      <c r="G454" s="725" t="s">
        <v>2196</v>
      </c>
      <c r="H454" s="728"/>
      <c r="I454" s="728"/>
      <c r="J454" s="725"/>
      <c r="K454" s="725"/>
      <c r="L454" s="728"/>
      <c r="M454" s="728"/>
      <c r="N454" s="725"/>
      <c r="O454" s="725"/>
      <c r="P454" s="728">
        <v>1</v>
      </c>
      <c r="Q454" s="728">
        <v>466.67</v>
      </c>
      <c r="R454" s="741"/>
      <c r="S454" s="729">
        <v>466.67</v>
      </c>
    </row>
    <row r="455" spans="1:19" ht="14.4" customHeight="1" x14ac:dyDescent="0.3">
      <c r="A455" s="724"/>
      <c r="B455" s="725" t="s">
        <v>2250</v>
      </c>
      <c r="C455" s="725" t="s">
        <v>553</v>
      </c>
      <c r="D455" s="725" t="s">
        <v>1244</v>
      </c>
      <c r="E455" s="725" t="s">
        <v>2159</v>
      </c>
      <c r="F455" s="725" t="s">
        <v>2216</v>
      </c>
      <c r="G455" s="725" t="s">
        <v>2217</v>
      </c>
      <c r="H455" s="728"/>
      <c r="I455" s="728"/>
      <c r="J455" s="725"/>
      <c r="K455" s="725"/>
      <c r="L455" s="728"/>
      <c r="M455" s="728"/>
      <c r="N455" s="725"/>
      <c r="O455" s="725"/>
      <c r="P455" s="728">
        <v>1</v>
      </c>
      <c r="Q455" s="728">
        <v>0</v>
      </c>
      <c r="R455" s="741"/>
      <c r="S455" s="729">
        <v>0</v>
      </c>
    </row>
    <row r="456" spans="1:19" ht="14.4" customHeight="1" x14ac:dyDescent="0.3">
      <c r="A456" s="724"/>
      <c r="B456" s="725" t="s">
        <v>2250</v>
      </c>
      <c r="C456" s="725" t="s">
        <v>553</v>
      </c>
      <c r="D456" s="725" t="s">
        <v>1244</v>
      </c>
      <c r="E456" s="725" t="s">
        <v>2159</v>
      </c>
      <c r="F456" s="725" t="s">
        <v>2224</v>
      </c>
      <c r="G456" s="725" t="s">
        <v>2225</v>
      </c>
      <c r="H456" s="728"/>
      <c r="I456" s="728"/>
      <c r="J456" s="725"/>
      <c r="K456" s="725"/>
      <c r="L456" s="728"/>
      <c r="M456" s="728"/>
      <c r="N456" s="725"/>
      <c r="O456" s="725"/>
      <c r="P456" s="728">
        <v>1</v>
      </c>
      <c r="Q456" s="728">
        <v>94.44</v>
      </c>
      <c r="R456" s="741"/>
      <c r="S456" s="729">
        <v>94.44</v>
      </c>
    </row>
    <row r="457" spans="1:19" ht="14.4" customHeight="1" x14ac:dyDescent="0.3">
      <c r="A457" s="724"/>
      <c r="B457" s="725" t="s">
        <v>2250</v>
      </c>
      <c r="C457" s="725" t="s">
        <v>553</v>
      </c>
      <c r="D457" s="725" t="s">
        <v>1244</v>
      </c>
      <c r="E457" s="725" t="s">
        <v>2159</v>
      </c>
      <c r="F457" s="725" t="s">
        <v>2160</v>
      </c>
      <c r="G457" s="725" t="s">
        <v>2161</v>
      </c>
      <c r="H457" s="728"/>
      <c r="I457" s="728"/>
      <c r="J457" s="725"/>
      <c r="K457" s="725"/>
      <c r="L457" s="728"/>
      <c r="M457" s="728"/>
      <c r="N457" s="725"/>
      <c r="O457" s="725"/>
      <c r="P457" s="728">
        <v>1</v>
      </c>
      <c r="Q457" s="728">
        <v>344.44</v>
      </c>
      <c r="R457" s="741"/>
      <c r="S457" s="729">
        <v>344.44</v>
      </c>
    </row>
    <row r="458" spans="1:19" ht="14.4" customHeight="1" x14ac:dyDescent="0.3">
      <c r="A458" s="724"/>
      <c r="B458" s="725" t="s">
        <v>2250</v>
      </c>
      <c r="C458" s="725" t="s">
        <v>553</v>
      </c>
      <c r="D458" s="725" t="s">
        <v>1246</v>
      </c>
      <c r="E458" s="725" t="s">
        <v>2159</v>
      </c>
      <c r="F458" s="725" t="s">
        <v>2183</v>
      </c>
      <c r="G458" s="725" t="s">
        <v>2184</v>
      </c>
      <c r="H458" s="728"/>
      <c r="I458" s="728"/>
      <c r="J458" s="725"/>
      <c r="K458" s="725"/>
      <c r="L458" s="728">
        <v>4</v>
      </c>
      <c r="M458" s="728">
        <v>311.12</v>
      </c>
      <c r="N458" s="725">
        <v>1</v>
      </c>
      <c r="O458" s="725">
        <v>77.78</v>
      </c>
      <c r="P458" s="728">
        <v>9</v>
      </c>
      <c r="Q458" s="728">
        <v>700</v>
      </c>
      <c r="R458" s="741">
        <v>2.2499357161223963</v>
      </c>
      <c r="S458" s="729">
        <v>77.777777777777771</v>
      </c>
    </row>
    <row r="459" spans="1:19" ht="14.4" customHeight="1" x14ac:dyDescent="0.3">
      <c r="A459" s="724"/>
      <c r="B459" s="725" t="s">
        <v>2250</v>
      </c>
      <c r="C459" s="725" t="s">
        <v>553</v>
      </c>
      <c r="D459" s="725" t="s">
        <v>1246</v>
      </c>
      <c r="E459" s="725" t="s">
        <v>2159</v>
      </c>
      <c r="F459" s="725" t="s">
        <v>2187</v>
      </c>
      <c r="G459" s="725" t="s">
        <v>2188</v>
      </c>
      <c r="H459" s="728"/>
      <c r="I459" s="728"/>
      <c r="J459" s="725"/>
      <c r="K459" s="725"/>
      <c r="L459" s="728">
        <v>17</v>
      </c>
      <c r="M459" s="728">
        <v>1983.34</v>
      </c>
      <c r="N459" s="725">
        <v>1</v>
      </c>
      <c r="O459" s="725">
        <v>116.6670588235294</v>
      </c>
      <c r="P459" s="728">
        <v>8</v>
      </c>
      <c r="Q459" s="728">
        <v>933.34</v>
      </c>
      <c r="R459" s="741">
        <v>0.47059001482347962</v>
      </c>
      <c r="S459" s="729">
        <v>116.6675</v>
      </c>
    </row>
    <row r="460" spans="1:19" ht="14.4" customHeight="1" x14ac:dyDescent="0.3">
      <c r="A460" s="724"/>
      <c r="B460" s="725" t="s">
        <v>2250</v>
      </c>
      <c r="C460" s="725" t="s">
        <v>553</v>
      </c>
      <c r="D460" s="725" t="s">
        <v>1246</v>
      </c>
      <c r="E460" s="725" t="s">
        <v>2159</v>
      </c>
      <c r="F460" s="725" t="s">
        <v>2191</v>
      </c>
      <c r="G460" s="725" t="s">
        <v>2192</v>
      </c>
      <c r="H460" s="728"/>
      <c r="I460" s="728"/>
      <c r="J460" s="725"/>
      <c r="K460" s="725"/>
      <c r="L460" s="728">
        <v>16</v>
      </c>
      <c r="M460" s="728">
        <v>3377.7700000000004</v>
      </c>
      <c r="N460" s="725">
        <v>1</v>
      </c>
      <c r="O460" s="725">
        <v>211.11062500000003</v>
      </c>
      <c r="P460" s="728">
        <v>3</v>
      </c>
      <c r="Q460" s="728">
        <v>633.33000000000004</v>
      </c>
      <c r="R460" s="741">
        <v>0.18749944490003759</v>
      </c>
      <c r="S460" s="729">
        <v>211.11</v>
      </c>
    </row>
    <row r="461" spans="1:19" ht="14.4" customHeight="1" x14ac:dyDescent="0.3">
      <c r="A461" s="724"/>
      <c r="B461" s="725" t="s">
        <v>2250</v>
      </c>
      <c r="C461" s="725" t="s">
        <v>553</v>
      </c>
      <c r="D461" s="725" t="s">
        <v>1246</v>
      </c>
      <c r="E461" s="725" t="s">
        <v>2159</v>
      </c>
      <c r="F461" s="725" t="s">
        <v>2193</v>
      </c>
      <c r="G461" s="725" t="s">
        <v>2194</v>
      </c>
      <c r="H461" s="728"/>
      <c r="I461" s="728"/>
      <c r="J461" s="725"/>
      <c r="K461" s="725"/>
      <c r="L461" s="728">
        <v>2</v>
      </c>
      <c r="M461" s="728">
        <v>1166.6600000000001</v>
      </c>
      <c r="N461" s="725">
        <v>1</v>
      </c>
      <c r="O461" s="725">
        <v>583.33000000000004</v>
      </c>
      <c r="P461" s="728"/>
      <c r="Q461" s="728"/>
      <c r="R461" s="741"/>
      <c r="S461" s="729"/>
    </row>
    <row r="462" spans="1:19" ht="14.4" customHeight="1" x14ac:dyDescent="0.3">
      <c r="A462" s="724"/>
      <c r="B462" s="725" t="s">
        <v>2250</v>
      </c>
      <c r="C462" s="725" t="s">
        <v>553</v>
      </c>
      <c r="D462" s="725" t="s">
        <v>1246</v>
      </c>
      <c r="E462" s="725" t="s">
        <v>2159</v>
      </c>
      <c r="F462" s="725" t="s">
        <v>2195</v>
      </c>
      <c r="G462" s="725" t="s">
        <v>2196</v>
      </c>
      <c r="H462" s="728"/>
      <c r="I462" s="728"/>
      <c r="J462" s="725"/>
      <c r="K462" s="725"/>
      <c r="L462" s="728">
        <v>2</v>
      </c>
      <c r="M462" s="728">
        <v>933.33</v>
      </c>
      <c r="N462" s="725">
        <v>1</v>
      </c>
      <c r="O462" s="725">
        <v>466.66500000000002</v>
      </c>
      <c r="P462" s="728">
        <v>1</v>
      </c>
      <c r="Q462" s="728">
        <v>466.67</v>
      </c>
      <c r="R462" s="741">
        <v>0.50000535716198991</v>
      </c>
      <c r="S462" s="729">
        <v>466.67</v>
      </c>
    </row>
    <row r="463" spans="1:19" ht="14.4" customHeight="1" x14ac:dyDescent="0.3">
      <c r="A463" s="724"/>
      <c r="B463" s="725" t="s">
        <v>2250</v>
      </c>
      <c r="C463" s="725" t="s">
        <v>553</v>
      </c>
      <c r="D463" s="725" t="s">
        <v>1246</v>
      </c>
      <c r="E463" s="725" t="s">
        <v>2159</v>
      </c>
      <c r="F463" s="725" t="s">
        <v>2200</v>
      </c>
      <c r="G463" s="725" t="s">
        <v>2201</v>
      </c>
      <c r="H463" s="728"/>
      <c r="I463" s="728"/>
      <c r="J463" s="725"/>
      <c r="K463" s="725"/>
      <c r="L463" s="728">
        <v>11</v>
      </c>
      <c r="M463" s="728">
        <v>550</v>
      </c>
      <c r="N463" s="725">
        <v>1</v>
      </c>
      <c r="O463" s="725">
        <v>50</v>
      </c>
      <c r="P463" s="728">
        <v>8</v>
      </c>
      <c r="Q463" s="728">
        <v>400</v>
      </c>
      <c r="R463" s="741">
        <v>0.72727272727272729</v>
      </c>
      <c r="S463" s="729">
        <v>50</v>
      </c>
    </row>
    <row r="464" spans="1:19" ht="14.4" customHeight="1" x14ac:dyDescent="0.3">
      <c r="A464" s="724"/>
      <c r="B464" s="725" t="s">
        <v>2250</v>
      </c>
      <c r="C464" s="725" t="s">
        <v>553</v>
      </c>
      <c r="D464" s="725" t="s">
        <v>1246</v>
      </c>
      <c r="E464" s="725" t="s">
        <v>2159</v>
      </c>
      <c r="F464" s="725" t="s">
        <v>2216</v>
      </c>
      <c r="G464" s="725" t="s">
        <v>2217</v>
      </c>
      <c r="H464" s="728"/>
      <c r="I464" s="728"/>
      <c r="J464" s="725"/>
      <c r="K464" s="725"/>
      <c r="L464" s="728">
        <v>89</v>
      </c>
      <c r="M464" s="728">
        <v>0</v>
      </c>
      <c r="N464" s="725"/>
      <c r="O464" s="725">
        <v>0</v>
      </c>
      <c r="P464" s="728">
        <v>42</v>
      </c>
      <c r="Q464" s="728">
        <v>0</v>
      </c>
      <c r="R464" s="741"/>
      <c r="S464" s="729">
        <v>0</v>
      </c>
    </row>
    <row r="465" spans="1:19" ht="14.4" customHeight="1" x14ac:dyDescent="0.3">
      <c r="A465" s="724"/>
      <c r="B465" s="725" t="s">
        <v>2250</v>
      </c>
      <c r="C465" s="725" t="s">
        <v>553</v>
      </c>
      <c r="D465" s="725" t="s">
        <v>1246</v>
      </c>
      <c r="E465" s="725" t="s">
        <v>2159</v>
      </c>
      <c r="F465" s="725" t="s">
        <v>2220</v>
      </c>
      <c r="G465" s="725" t="s">
        <v>2221</v>
      </c>
      <c r="H465" s="728"/>
      <c r="I465" s="728"/>
      <c r="J465" s="725"/>
      <c r="K465" s="725"/>
      <c r="L465" s="728">
        <v>1</v>
      </c>
      <c r="M465" s="728">
        <v>77.78</v>
      </c>
      <c r="N465" s="725">
        <v>1</v>
      </c>
      <c r="O465" s="725">
        <v>77.78</v>
      </c>
      <c r="P465" s="728"/>
      <c r="Q465" s="728"/>
      <c r="R465" s="741"/>
      <c r="S465" s="729"/>
    </row>
    <row r="466" spans="1:19" ht="14.4" customHeight="1" x14ac:dyDescent="0.3">
      <c r="A466" s="724"/>
      <c r="B466" s="725" t="s">
        <v>2250</v>
      </c>
      <c r="C466" s="725" t="s">
        <v>553</v>
      </c>
      <c r="D466" s="725" t="s">
        <v>1246</v>
      </c>
      <c r="E466" s="725" t="s">
        <v>2159</v>
      </c>
      <c r="F466" s="725" t="s">
        <v>2224</v>
      </c>
      <c r="G466" s="725" t="s">
        <v>2225</v>
      </c>
      <c r="H466" s="728"/>
      <c r="I466" s="728"/>
      <c r="J466" s="725"/>
      <c r="K466" s="725"/>
      <c r="L466" s="728">
        <v>30</v>
      </c>
      <c r="M466" s="728">
        <v>2833.33</v>
      </c>
      <c r="N466" s="725">
        <v>1</v>
      </c>
      <c r="O466" s="725">
        <v>94.444333333333333</v>
      </c>
      <c r="P466" s="728">
        <v>16</v>
      </c>
      <c r="Q466" s="728">
        <v>1511.0900000000001</v>
      </c>
      <c r="R466" s="741">
        <v>0.53332650979589391</v>
      </c>
      <c r="S466" s="729">
        <v>94.443125000000009</v>
      </c>
    </row>
    <row r="467" spans="1:19" ht="14.4" customHeight="1" x14ac:dyDescent="0.3">
      <c r="A467" s="724"/>
      <c r="B467" s="725" t="s">
        <v>2250</v>
      </c>
      <c r="C467" s="725" t="s">
        <v>553</v>
      </c>
      <c r="D467" s="725" t="s">
        <v>1246</v>
      </c>
      <c r="E467" s="725" t="s">
        <v>2159</v>
      </c>
      <c r="F467" s="725" t="s">
        <v>2228</v>
      </c>
      <c r="G467" s="725" t="s">
        <v>2229</v>
      </c>
      <c r="H467" s="728"/>
      <c r="I467" s="728"/>
      <c r="J467" s="725"/>
      <c r="K467" s="725"/>
      <c r="L467" s="728">
        <v>4</v>
      </c>
      <c r="M467" s="728">
        <v>386.67</v>
      </c>
      <c r="N467" s="725">
        <v>1</v>
      </c>
      <c r="O467" s="725">
        <v>96.667500000000004</v>
      </c>
      <c r="P467" s="728">
        <v>1</v>
      </c>
      <c r="Q467" s="728">
        <v>96.67</v>
      </c>
      <c r="R467" s="741">
        <v>0.25000646546150462</v>
      </c>
      <c r="S467" s="729">
        <v>96.67</v>
      </c>
    </row>
    <row r="468" spans="1:19" ht="14.4" customHeight="1" x14ac:dyDescent="0.3">
      <c r="A468" s="724"/>
      <c r="B468" s="725" t="s">
        <v>2250</v>
      </c>
      <c r="C468" s="725" t="s">
        <v>553</v>
      </c>
      <c r="D468" s="725" t="s">
        <v>1246</v>
      </c>
      <c r="E468" s="725" t="s">
        <v>2159</v>
      </c>
      <c r="F468" s="725" t="s">
        <v>2236</v>
      </c>
      <c r="G468" s="725" t="s">
        <v>2237</v>
      </c>
      <c r="H468" s="728"/>
      <c r="I468" s="728"/>
      <c r="J468" s="725"/>
      <c r="K468" s="725"/>
      <c r="L468" s="728">
        <v>6</v>
      </c>
      <c r="M468" s="728">
        <v>700</v>
      </c>
      <c r="N468" s="725">
        <v>1</v>
      </c>
      <c r="O468" s="725">
        <v>116.66666666666667</v>
      </c>
      <c r="P468" s="728">
        <v>3</v>
      </c>
      <c r="Q468" s="728">
        <v>350</v>
      </c>
      <c r="R468" s="741">
        <v>0.5</v>
      </c>
      <c r="S468" s="729">
        <v>116.66666666666667</v>
      </c>
    </row>
    <row r="469" spans="1:19" ht="14.4" customHeight="1" x14ac:dyDescent="0.3">
      <c r="A469" s="724"/>
      <c r="B469" s="725" t="s">
        <v>2250</v>
      </c>
      <c r="C469" s="725" t="s">
        <v>553</v>
      </c>
      <c r="D469" s="725" t="s">
        <v>1246</v>
      </c>
      <c r="E469" s="725" t="s">
        <v>2159</v>
      </c>
      <c r="F469" s="725" t="s">
        <v>2160</v>
      </c>
      <c r="G469" s="725" t="s">
        <v>2161</v>
      </c>
      <c r="H469" s="728"/>
      <c r="I469" s="728"/>
      <c r="J469" s="725"/>
      <c r="K469" s="725"/>
      <c r="L469" s="728">
        <v>92</v>
      </c>
      <c r="M469" s="728">
        <v>31688.89</v>
      </c>
      <c r="N469" s="725">
        <v>1</v>
      </c>
      <c r="O469" s="725">
        <v>344.44445652173914</v>
      </c>
      <c r="P469" s="728">
        <v>43</v>
      </c>
      <c r="Q469" s="728">
        <v>14811.100000000002</v>
      </c>
      <c r="R469" s="741">
        <v>0.46739093732850856</v>
      </c>
      <c r="S469" s="729">
        <v>344.44418604651167</v>
      </c>
    </row>
    <row r="470" spans="1:19" ht="14.4" customHeight="1" x14ac:dyDescent="0.3">
      <c r="A470" s="724"/>
      <c r="B470" s="725" t="s">
        <v>2250</v>
      </c>
      <c r="C470" s="725" t="s">
        <v>553</v>
      </c>
      <c r="D470" s="725" t="s">
        <v>1247</v>
      </c>
      <c r="E470" s="725" t="s">
        <v>2159</v>
      </c>
      <c r="F470" s="725" t="s">
        <v>2183</v>
      </c>
      <c r="G470" s="725" t="s">
        <v>2184</v>
      </c>
      <c r="H470" s="728"/>
      <c r="I470" s="728"/>
      <c r="J470" s="725"/>
      <c r="K470" s="725"/>
      <c r="L470" s="728"/>
      <c r="M470" s="728"/>
      <c r="N470" s="725"/>
      <c r="O470" s="725"/>
      <c r="P470" s="728">
        <v>2</v>
      </c>
      <c r="Q470" s="728">
        <v>155.56</v>
      </c>
      <c r="R470" s="741"/>
      <c r="S470" s="729">
        <v>77.78</v>
      </c>
    </row>
    <row r="471" spans="1:19" ht="14.4" customHeight="1" x14ac:dyDescent="0.3">
      <c r="A471" s="724"/>
      <c r="B471" s="725" t="s">
        <v>2250</v>
      </c>
      <c r="C471" s="725" t="s">
        <v>553</v>
      </c>
      <c r="D471" s="725" t="s">
        <v>1247</v>
      </c>
      <c r="E471" s="725" t="s">
        <v>2159</v>
      </c>
      <c r="F471" s="725" t="s">
        <v>2187</v>
      </c>
      <c r="G471" s="725" t="s">
        <v>2188</v>
      </c>
      <c r="H471" s="728"/>
      <c r="I471" s="728"/>
      <c r="J471" s="725"/>
      <c r="K471" s="725"/>
      <c r="L471" s="728"/>
      <c r="M471" s="728"/>
      <c r="N471" s="725"/>
      <c r="O471" s="725"/>
      <c r="P471" s="728">
        <v>7</v>
      </c>
      <c r="Q471" s="728">
        <v>816.67</v>
      </c>
      <c r="R471" s="741"/>
      <c r="S471" s="729">
        <v>116.66714285714285</v>
      </c>
    </row>
    <row r="472" spans="1:19" ht="14.4" customHeight="1" x14ac:dyDescent="0.3">
      <c r="A472" s="724"/>
      <c r="B472" s="725" t="s">
        <v>2250</v>
      </c>
      <c r="C472" s="725" t="s">
        <v>553</v>
      </c>
      <c r="D472" s="725" t="s">
        <v>1247</v>
      </c>
      <c r="E472" s="725" t="s">
        <v>2159</v>
      </c>
      <c r="F472" s="725" t="s">
        <v>2191</v>
      </c>
      <c r="G472" s="725" t="s">
        <v>2192</v>
      </c>
      <c r="H472" s="728"/>
      <c r="I472" s="728"/>
      <c r="J472" s="725"/>
      <c r="K472" s="725"/>
      <c r="L472" s="728"/>
      <c r="M472" s="728"/>
      <c r="N472" s="725"/>
      <c r="O472" s="725"/>
      <c r="P472" s="728">
        <v>5</v>
      </c>
      <c r="Q472" s="728">
        <v>1055.5500000000002</v>
      </c>
      <c r="R472" s="741"/>
      <c r="S472" s="729">
        <v>211.11000000000004</v>
      </c>
    </row>
    <row r="473" spans="1:19" ht="14.4" customHeight="1" x14ac:dyDescent="0.3">
      <c r="A473" s="724"/>
      <c r="B473" s="725" t="s">
        <v>2250</v>
      </c>
      <c r="C473" s="725" t="s">
        <v>553</v>
      </c>
      <c r="D473" s="725" t="s">
        <v>1247</v>
      </c>
      <c r="E473" s="725" t="s">
        <v>2159</v>
      </c>
      <c r="F473" s="725" t="s">
        <v>2193</v>
      </c>
      <c r="G473" s="725" t="s">
        <v>2194</v>
      </c>
      <c r="H473" s="728"/>
      <c r="I473" s="728"/>
      <c r="J473" s="725"/>
      <c r="K473" s="725"/>
      <c r="L473" s="728"/>
      <c r="M473" s="728"/>
      <c r="N473" s="725"/>
      <c r="O473" s="725"/>
      <c r="P473" s="728">
        <v>1</v>
      </c>
      <c r="Q473" s="728">
        <v>583.33000000000004</v>
      </c>
      <c r="R473" s="741"/>
      <c r="S473" s="729">
        <v>583.33000000000004</v>
      </c>
    </row>
    <row r="474" spans="1:19" ht="14.4" customHeight="1" x14ac:dyDescent="0.3">
      <c r="A474" s="724"/>
      <c r="B474" s="725" t="s">
        <v>2250</v>
      </c>
      <c r="C474" s="725" t="s">
        <v>553</v>
      </c>
      <c r="D474" s="725" t="s">
        <v>1247</v>
      </c>
      <c r="E474" s="725" t="s">
        <v>2159</v>
      </c>
      <c r="F474" s="725" t="s">
        <v>2200</v>
      </c>
      <c r="G474" s="725" t="s">
        <v>2201</v>
      </c>
      <c r="H474" s="728"/>
      <c r="I474" s="728"/>
      <c r="J474" s="725"/>
      <c r="K474" s="725"/>
      <c r="L474" s="728"/>
      <c r="M474" s="728"/>
      <c r="N474" s="725"/>
      <c r="O474" s="725"/>
      <c r="P474" s="728">
        <v>8</v>
      </c>
      <c r="Q474" s="728">
        <v>400</v>
      </c>
      <c r="R474" s="741"/>
      <c r="S474" s="729">
        <v>50</v>
      </c>
    </row>
    <row r="475" spans="1:19" ht="14.4" customHeight="1" x14ac:dyDescent="0.3">
      <c r="A475" s="724"/>
      <c r="B475" s="725" t="s">
        <v>2250</v>
      </c>
      <c r="C475" s="725" t="s">
        <v>553</v>
      </c>
      <c r="D475" s="725" t="s">
        <v>1247</v>
      </c>
      <c r="E475" s="725" t="s">
        <v>2159</v>
      </c>
      <c r="F475" s="725" t="s">
        <v>2216</v>
      </c>
      <c r="G475" s="725" t="s">
        <v>2217</v>
      </c>
      <c r="H475" s="728"/>
      <c r="I475" s="728"/>
      <c r="J475" s="725"/>
      <c r="K475" s="725"/>
      <c r="L475" s="728"/>
      <c r="M475" s="728"/>
      <c r="N475" s="725"/>
      <c r="O475" s="725"/>
      <c r="P475" s="728">
        <v>27</v>
      </c>
      <c r="Q475" s="728">
        <v>0</v>
      </c>
      <c r="R475" s="741"/>
      <c r="S475" s="729">
        <v>0</v>
      </c>
    </row>
    <row r="476" spans="1:19" ht="14.4" customHeight="1" x14ac:dyDescent="0.3">
      <c r="A476" s="724"/>
      <c r="B476" s="725" t="s">
        <v>2250</v>
      </c>
      <c r="C476" s="725" t="s">
        <v>553</v>
      </c>
      <c r="D476" s="725" t="s">
        <v>1247</v>
      </c>
      <c r="E476" s="725" t="s">
        <v>2159</v>
      </c>
      <c r="F476" s="725" t="s">
        <v>2224</v>
      </c>
      <c r="G476" s="725" t="s">
        <v>2225</v>
      </c>
      <c r="H476" s="728"/>
      <c r="I476" s="728"/>
      <c r="J476" s="725"/>
      <c r="K476" s="725"/>
      <c r="L476" s="728"/>
      <c r="M476" s="728"/>
      <c r="N476" s="725"/>
      <c r="O476" s="725"/>
      <c r="P476" s="728">
        <v>11</v>
      </c>
      <c r="Q476" s="728">
        <v>1038.8799999999999</v>
      </c>
      <c r="R476" s="741"/>
      <c r="S476" s="729">
        <v>94.443636363636358</v>
      </c>
    </row>
    <row r="477" spans="1:19" ht="14.4" customHeight="1" x14ac:dyDescent="0.3">
      <c r="A477" s="724"/>
      <c r="B477" s="725" t="s">
        <v>2250</v>
      </c>
      <c r="C477" s="725" t="s">
        <v>553</v>
      </c>
      <c r="D477" s="725" t="s">
        <v>1247</v>
      </c>
      <c r="E477" s="725" t="s">
        <v>2159</v>
      </c>
      <c r="F477" s="725" t="s">
        <v>2228</v>
      </c>
      <c r="G477" s="725" t="s">
        <v>2229</v>
      </c>
      <c r="H477" s="728"/>
      <c r="I477" s="728"/>
      <c r="J477" s="725"/>
      <c r="K477" s="725"/>
      <c r="L477" s="728"/>
      <c r="M477" s="728"/>
      <c r="N477" s="725"/>
      <c r="O477" s="725"/>
      <c r="P477" s="728">
        <v>4</v>
      </c>
      <c r="Q477" s="728">
        <v>386.67</v>
      </c>
      <c r="R477" s="741"/>
      <c r="S477" s="729">
        <v>96.667500000000004</v>
      </c>
    </row>
    <row r="478" spans="1:19" ht="14.4" customHeight="1" x14ac:dyDescent="0.3">
      <c r="A478" s="724"/>
      <c r="B478" s="725" t="s">
        <v>2250</v>
      </c>
      <c r="C478" s="725" t="s">
        <v>553</v>
      </c>
      <c r="D478" s="725" t="s">
        <v>1247</v>
      </c>
      <c r="E478" s="725" t="s">
        <v>2159</v>
      </c>
      <c r="F478" s="725" t="s">
        <v>2236</v>
      </c>
      <c r="G478" s="725" t="s">
        <v>2237</v>
      </c>
      <c r="H478" s="728"/>
      <c r="I478" s="728"/>
      <c r="J478" s="725"/>
      <c r="K478" s="725"/>
      <c r="L478" s="728"/>
      <c r="M478" s="728"/>
      <c r="N478" s="725"/>
      <c r="O478" s="725"/>
      <c r="P478" s="728">
        <v>1</v>
      </c>
      <c r="Q478" s="728">
        <v>116.67</v>
      </c>
      <c r="R478" s="741"/>
      <c r="S478" s="729">
        <v>116.67</v>
      </c>
    </row>
    <row r="479" spans="1:19" ht="14.4" customHeight="1" x14ac:dyDescent="0.3">
      <c r="A479" s="724"/>
      <c r="B479" s="725" t="s">
        <v>2250</v>
      </c>
      <c r="C479" s="725" t="s">
        <v>553</v>
      </c>
      <c r="D479" s="725" t="s">
        <v>1247</v>
      </c>
      <c r="E479" s="725" t="s">
        <v>2159</v>
      </c>
      <c r="F479" s="725" t="s">
        <v>2160</v>
      </c>
      <c r="G479" s="725" t="s">
        <v>2161</v>
      </c>
      <c r="H479" s="728"/>
      <c r="I479" s="728"/>
      <c r="J479" s="725"/>
      <c r="K479" s="725"/>
      <c r="L479" s="728"/>
      <c r="M479" s="728"/>
      <c r="N479" s="725"/>
      <c r="O479" s="725"/>
      <c r="P479" s="728">
        <v>30</v>
      </c>
      <c r="Q479" s="728">
        <v>10333.33</v>
      </c>
      <c r="R479" s="741"/>
      <c r="S479" s="729">
        <v>344.4443333333333</v>
      </c>
    </row>
    <row r="480" spans="1:19" ht="14.4" customHeight="1" x14ac:dyDescent="0.3">
      <c r="A480" s="724"/>
      <c r="B480" s="725" t="s">
        <v>2250</v>
      </c>
      <c r="C480" s="725" t="s">
        <v>553</v>
      </c>
      <c r="D480" s="725" t="s">
        <v>2153</v>
      </c>
      <c r="E480" s="725" t="s">
        <v>2159</v>
      </c>
      <c r="F480" s="725" t="s">
        <v>2183</v>
      </c>
      <c r="G480" s="725" t="s">
        <v>2184</v>
      </c>
      <c r="H480" s="728">
        <v>16</v>
      </c>
      <c r="I480" s="728">
        <v>1244.44</v>
      </c>
      <c r="J480" s="725"/>
      <c r="K480" s="725">
        <v>77.777500000000003</v>
      </c>
      <c r="L480" s="728"/>
      <c r="M480" s="728"/>
      <c r="N480" s="725"/>
      <c r="O480" s="725"/>
      <c r="P480" s="728"/>
      <c r="Q480" s="728"/>
      <c r="R480" s="741"/>
      <c r="S480" s="729"/>
    </row>
    <row r="481" spans="1:19" ht="14.4" customHeight="1" x14ac:dyDescent="0.3">
      <c r="A481" s="724"/>
      <c r="B481" s="725" t="s">
        <v>2250</v>
      </c>
      <c r="C481" s="725" t="s">
        <v>553</v>
      </c>
      <c r="D481" s="725" t="s">
        <v>2153</v>
      </c>
      <c r="E481" s="725" t="s">
        <v>2159</v>
      </c>
      <c r="F481" s="725" t="s">
        <v>2187</v>
      </c>
      <c r="G481" s="725" t="s">
        <v>2188</v>
      </c>
      <c r="H481" s="728">
        <v>34</v>
      </c>
      <c r="I481" s="728">
        <v>3777.77</v>
      </c>
      <c r="J481" s="725"/>
      <c r="K481" s="725">
        <v>111.11088235294118</v>
      </c>
      <c r="L481" s="728"/>
      <c r="M481" s="728"/>
      <c r="N481" s="725"/>
      <c r="O481" s="725"/>
      <c r="P481" s="728"/>
      <c r="Q481" s="728"/>
      <c r="R481" s="741"/>
      <c r="S481" s="729"/>
    </row>
    <row r="482" spans="1:19" ht="14.4" customHeight="1" x14ac:dyDescent="0.3">
      <c r="A482" s="724"/>
      <c r="B482" s="725" t="s">
        <v>2250</v>
      </c>
      <c r="C482" s="725" t="s">
        <v>553</v>
      </c>
      <c r="D482" s="725" t="s">
        <v>2153</v>
      </c>
      <c r="E482" s="725" t="s">
        <v>2159</v>
      </c>
      <c r="F482" s="725" t="s">
        <v>2191</v>
      </c>
      <c r="G482" s="725" t="s">
        <v>2192</v>
      </c>
      <c r="H482" s="728">
        <v>17</v>
      </c>
      <c r="I482" s="728">
        <v>3173.34</v>
      </c>
      <c r="J482" s="725"/>
      <c r="K482" s="725">
        <v>186.66705882352943</v>
      </c>
      <c r="L482" s="728"/>
      <c r="M482" s="728"/>
      <c r="N482" s="725"/>
      <c r="O482" s="725"/>
      <c r="P482" s="728"/>
      <c r="Q482" s="728"/>
      <c r="R482" s="741"/>
      <c r="S482" s="729"/>
    </row>
    <row r="483" spans="1:19" ht="14.4" customHeight="1" x14ac:dyDescent="0.3">
      <c r="A483" s="724"/>
      <c r="B483" s="725" t="s">
        <v>2250</v>
      </c>
      <c r="C483" s="725" t="s">
        <v>553</v>
      </c>
      <c r="D483" s="725" t="s">
        <v>2153</v>
      </c>
      <c r="E483" s="725" t="s">
        <v>2159</v>
      </c>
      <c r="F483" s="725" t="s">
        <v>2193</v>
      </c>
      <c r="G483" s="725" t="s">
        <v>2194</v>
      </c>
      <c r="H483" s="728">
        <v>16</v>
      </c>
      <c r="I483" s="728">
        <v>9333.33</v>
      </c>
      <c r="J483" s="725"/>
      <c r="K483" s="725">
        <v>583.333125</v>
      </c>
      <c r="L483" s="728"/>
      <c r="M483" s="728"/>
      <c r="N483" s="725"/>
      <c r="O483" s="725"/>
      <c r="P483" s="728"/>
      <c r="Q483" s="728"/>
      <c r="R483" s="741"/>
      <c r="S483" s="729"/>
    </row>
    <row r="484" spans="1:19" ht="14.4" customHeight="1" x14ac:dyDescent="0.3">
      <c r="A484" s="724"/>
      <c r="B484" s="725" t="s">
        <v>2250</v>
      </c>
      <c r="C484" s="725" t="s">
        <v>553</v>
      </c>
      <c r="D484" s="725" t="s">
        <v>2153</v>
      </c>
      <c r="E484" s="725" t="s">
        <v>2159</v>
      </c>
      <c r="F484" s="725" t="s">
        <v>2195</v>
      </c>
      <c r="G484" s="725" t="s">
        <v>2196</v>
      </c>
      <c r="H484" s="728">
        <v>3</v>
      </c>
      <c r="I484" s="728">
        <v>1400</v>
      </c>
      <c r="J484" s="725"/>
      <c r="K484" s="725">
        <v>466.66666666666669</v>
      </c>
      <c r="L484" s="728"/>
      <c r="M484" s="728"/>
      <c r="N484" s="725"/>
      <c r="O484" s="725"/>
      <c r="P484" s="728"/>
      <c r="Q484" s="728"/>
      <c r="R484" s="741"/>
      <c r="S484" s="729"/>
    </row>
    <row r="485" spans="1:19" ht="14.4" customHeight="1" x14ac:dyDescent="0.3">
      <c r="A485" s="724"/>
      <c r="B485" s="725" t="s">
        <v>2250</v>
      </c>
      <c r="C485" s="725" t="s">
        <v>553</v>
      </c>
      <c r="D485" s="725" t="s">
        <v>2153</v>
      </c>
      <c r="E485" s="725" t="s">
        <v>2159</v>
      </c>
      <c r="F485" s="725" t="s">
        <v>2200</v>
      </c>
      <c r="G485" s="725" t="s">
        <v>2201</v>
      </c>
      <c r="H485" s="728">
        <v>22</v>
      </c>
      <c r="I485" s="728">
        <v>1100</v>
      </c>
      <c r="J485" s="725"/>
      <c r="K485" s="725">
        <v>50</v>
      </c>
      <c r="L485" s="728"/>
      <c r="M485" s="728"/>
      <c r="N485" s="725"/>
      <c r="O485" s="725"/>
      <c r="P485" s="728"/>
      <c r="Q485" s="728"/>
      <c r="R485" s="741"/>
      <c r="S485" s="729"/>
    </row>
    <row r="486" spans="1:19" ht="14.4" customHeight="1" x14ac:dyDescent="0.3">
      <c r="A486" s="724"/>
      <c r="B486" s="725" t="s">
        <v>2250</v>
      </c>
      <c r="C486" s="725" t="s">
        <v>553</v>
      </c>
      <c r="D486" s="725" t="s">
        <v>2153</v>
      </c>
      <c r="E486" s="725" t="s">
        <v>2159</v>
      </c>
      <c r="F486" s="725" t="s">
        <v>2204</v>
      </c>
      <c r="G486" s="725" t="s">
        <v>2205</v>
      </c>
      <c r="H486" s="728">
        <v>1</v>
      </c>
      <c r="I486" s="728">
        <v>101.11</v>
      </c>
      <c r="J486" s="725"/>
      <c r="K486" s="725">
        <v>101.11</v>
      </c>
      <c r="L486" s="728"/>
      <c r="M486" s="728"/>
      <c r="N486" s="725"/>
      <c r="O486" s="725"/>
      <c r="P486" s="728"/>
      <c r="Q486" s="728"/>
      <c r="R486" s="741"/>
      <c r="S486" s="729"/>
    </row>
    <row r="487" spans="1:19" ht="14.4" customHeight="1" x14ac:dyDescent="0.3">
      <c r="A487" s="724"/>
      <c r="B487" s="725" t="s">
        <v>2250</v>
      </c>
      <c r="C487" s="725" t="s">
        <v>553</v>
      </c>
      <c r="D487" s="725" t="s">
        <v>2153</v>
      </c>
      <c r="E487" s="725" t="s">
        <v>2159</v>
      </c>
      <c r="F487" s="725" t="s">
        <v>2251</v>
      </c>
      <c r="G487" s="725" t="s">
        <v>2252</v>
      </c>
      <c r="H487" s="728">
        <v>1</v>
      </c>
      <c r="I487" s="728">
        <v>0</v>
      </c>
      <c r="J487" s="725"/>
      <c r="K487" s="725">
        <v>0</v>
      </c>
      <c r="L487" s="728"/>
      <c r="M487" s="728"/>
      <c r="N487" s="725"/>
      <c r="O487" s="725"/>
      <c r="P487" s="728"/>
      <c r="Q487" s="728"/>
      <c r="R487" s="741"/>
      <c r="S487" s="729"/>
    </row>
    <row r="488" spans="1:19" ht="14.4" customHeight="1" x14ac:dyDescent="0.3">
      <c r="A488" s="724"/>
      <c r="B488" s="725" t="s">
        <v>2250</v>
      </c>
      <c r="C488" s="725" t="s">
        <v>553</v>
      </c>
      <c r="D488" s="725" t="s">
        <v>2153</v>
      </c>
      <c r="E488" s="725" t="s">
        <v>2159</v>
      </c>
      <c r="F488" s="725" t="s">
        <v>2216</v>
      </c>
      <c r="G488" s="725" t="s">
        <v>2217</v>
      </c>
      <c r="H488" s="728">
        <v>92</v>
      </c>
      <c r="I488" s="728">
        <v>0</v>
      </c>
      <c r="J488" s="725"/>
      <c r="K488" s="725">
        <v>0</v>
      </c>
      <c r="L488" s="728"/>
      <c r="M488" s="728"/>
      <c r="N488" s="725"/>
      <c r="O488" s="725"/>
      <c r="P488" s="728"/>
      <c r="Q488" s="728"/>
      <c r="R488" s="741"/>
      <c r="S488" s="729"/>
    </row>
    <row r="489" spans="1:19" ht="14.4" customHeight="1" x14ac:dyDescent="0.3">
      <c r="A489" s="724"/>
      <c r="B489" s="725" t="s">
        <v>2250</v>
      </c>
      <c r="C489" s="725" t="s">
        <v>553</v>
      </c>
      <c r="D489" s="725" t="s">
        <v>2153</v>
      </c>
      <c r="E489" s="725" t="s">
        <v>2159</v>
      </c>
      <c r="F489" s="725" t="s">
        <v>2224</v>
      </c>
      <c r="G489" s="725" t="s">
        <v>2225</v>
      </c>
      <c r="H489" s="728">
        <v>37</v>
      </c>
      <c r="I489" s="728">
        <v>3288.8900000000003</v>
      </c>
      <c r="J489" s="725"/>
      <c r="K489" s="725">
        <v>88.888918918918932</v>
      </c>
      <c r="L489" s="728"/>
      <c r="M489" s="728"/>
      <c r="N489" s="725"/>
      <c r="O489" s="725"/>
      <c r="P489" s="728"/>
      <c r="Q489" s="728"/>
      <c r="R489" s="741"/>
      <c r="S489" s="729"/>
    </row>
    <row r="490" spans="1:19" ht="14.4" customHeight="1" x14ac:dyDescent="0.3">
      <c r="A490" s="724"/>
      <c r="B490" s="725" t="s">
        <v>2250</v>
      </c>
      <c r="C490" s="725" t="s">
        <v>553</v>
      </c>
      <c r="D490" s="725" t="s">
        <v>2153</v>
      </c>
      <c r="E490" s="725" t="s">
        <v>2159</v>
      </c>
      <c r="F490" s="725" t="s">
        <v>2228</v>
      </c>
      <c r="G490" s="725" t="s">
        <v>2229</v>
      </c>
      <c r="H490" s="728">
        <v>10</v>
      </c>
      <c r="I490" s="728">
        <v>966.67000000000007</v>
      </c>
      <c r="J490" s="725"/>
      <c r="K490" s="725">
        <v>96.667000000000002</v>
      </c>
      <c r="L490" s="728"/>
      <c r="M490" s="728"/>
      <c r="N490" s="725"/>
      <c r="O490" s="725"/>
      <c r="P490" s="728"/>
      <c r="Q490" s="728"/>
      <c r="R490" s="741"/>
      <c r="S490" s="729"/>
    </row>
    <row r="491" spans="1:19" ht="14.4" customHeight="1" x14ac:dyDescent="0.3">
      <c r="A491" s="724"/>
      <c r="B491" s="725" t="s">
        <v>2250</v>
      </c>
      <c r="C491" s="725" t="s">
        <v>553</v>
      </c>
      <c r="D491" s="725" t="s">
        <v>2153</v>
      </c>
      <c r="E491" s="725" t="s">
        <v>2159</v>
      </c>
      <c r="F491" s="725" t="s">
        <v>2236</v>
      </c>
      <c r="G491" s="725" t="s">
        <v>2237</v>
      </c>
      <c r="H491" s="728">
        <v>5</v>
      </c>
      <c r="I491" s="728">
        <v>583.34</v>
      </c>
      <c r="J491" s="725"/>
      <c r="K491" s="725">
        <v>116.66800000000001</v>
      </c>
      <c r="L491" s="728"/>
      <c r="M491" s="728"/>
      <c r="N491" s="725"/>
      <c r="O491" s="725"/>
      <c r="P491" s="728"/>
      <c r="Q491" s="728"/>
      <c r="R491" s="741"/>
      <c r="S491" s="729"/>
    </row>
    <row r="492" spans="1:19" ht="14.4" customHeight="1" x14ac:dyDescent="0.3">
      <c r="A492" s="724"/>
      <c r="B492" s="725" t="s">
        <v>2250</v>
      </c>
      <c r="C492" s="725" t="s">
        <v>553</v>
      </c>
      <c r="D492" s="725" t="s">
        <v>2153</v>
      </c>
      <c r="E492" s="725" t="s">
        <v>2159</v>
      </c>
      <c r="F492" s="725" t="s">
        <v>2160</v>
      </c>
      <c r="G492" s="725" t="s">
        <v>2161</v>
      </c>
      <c r="H492" s="728">
        <v>94</v>
      </c>
      <c r="I492" s="728">
        <v>30811.11</v>
      </c>
      <c r="J492" s="725"/>
      <c r="K492" s="725">
        <v>327.77776595744683</v>
      </c>
      <c r="L492" s="728"/>
      <c r="M492" s="728"/>
      <c r="N492" s="725"/>
      <c r="O492" s="725"/>
      <c r="P492" s="728"/>
      <c r="Q492" s="728"/>
      <c r="R492" s="741"/>
      <c r="S492" s="729"/>
    </row>
    <row r="493" spans="1:19" ht="14.4" customHeight="1" x14ac:dyDescent="0.3">
      <c r="A493" s="724"/>
      <c r="B493" s="725" t="s">
        <v>2250</v>
      </c>
      <c r="C493" s="725" t="s">
        <v>553</v>
      </c>
      <c r="D493" s="725" t="s">
        <v>1248</v>
      </c>
      <c r="E493" s="725" t="s">
        <v>2159</v>
      </c>
      <c r="F493" s="725" t="s">
        <v>2183</v>
      </c>
      <c r="G493" s="725" t="s">
        <v>2184</v>
      </c>
      <c r="H493" s="728"/>
      <c r="I493" s="728"/>
      <c r="J493" s="725"/>
      <c r="K493" s="725"/>
      <c r="L493" s="728">
        <v>8</v>
      </c>
      <c r="M493" s="728">
        <v>622.23</v>
      </c>
      <c r="N493" s="725">
        <v>1</v>
      </c>
      <c r="O493" s="725">
        <v>77.778750000000002</v>
      </c>
      <c r="P493" s="728">
        <v>18</v>
      </c>
      <c r="Q493" s="728">
        <v>1400.0100000000002</v>
      </c>
      <c r="R493" s="741">
        <v>2.2499879465792394</v>
      </c>
      <c r="S493" s="729">
        <v>77.77833333333335</v>
      </c>
    </row>
    <row r="494" spans="1:19" ht="14.4" customHeight="1" x14ac:dyDescent="0.3">
      <c r="A494" s="724"/>
      <c r="B494" s="725" t="s">
        <v>2250</v>
      </c>
      <c r="C494" s="725" t="s">
        <v>553</v>
      </c>
      <c r="D494" s="725" t="s">
        <v>1248</v>
      </c>
      <c r="E494" s="725" t="s">
        <v>2159</v>
      </c>
      <c r="F494" s="725" t="s">
        <v>2187</v>
      </c>
      <c r="G494" s="725" t="s">
        <v>2188</v>
      </c>
      <c r="H494" s="728"/>
      <c r="I494" s="728"/>
      <c r="J494" s="725"/>
      <c r="K494" s="725"/>
      <c r="L494" s="728">
        <v>26</v>
      </c>
      <c r="M494" s="728">
        <v>3033.34</v>
      </c>
      <c r="N494" s="725">
        <v>1</v>
      </c>
      <c r="O494" s="725">
        <v>116.66692307692308</v>
      </c>
      <c r="P494" s="728">
        <v>44</v>
      </c>
      <c r="Q494" s="728">
        <v>5133.34</v>
      </c>
      <c r="R494" s="741">
        <v>1.6923061707556686</v>
      </c>
      <c r="S494" s="729">
        <v>116.66681818181819</v>
      </c>
    </row>
    <row r="495" spans="1:19" ht="14.4" customHeight="1" x14ac:dyDescent="0.3">
      <c r="A495" s="724"/>
      <c r="B495" s="725" t="s">
        <v>2250</v>
      </c>
      <c r="C495" s="725" t="s">
        <v>553</v>
      </c>
      <c r="D495" s="725" t="s">
        <v>1248</v>
      </c>
      <c r="E495" s="725" t="s">
        <v>2159</v>
      </c>
      <c r="F495" s="725" t="s">
        <v>2191</v>
      </c>
      <c r="G495" s="725" t="s">
        <v>2192</v>
      </c>
      <c r="H495" s="728"/>
      <c r="I495" s="728"/>
      <c r="J495" s="725"/>
      <c r="K495" s="725"/>
      <c r="L495" s="728">
        <v>8</v>
      </c>
      <c r="M495" s="728">
        <v>1688.88</v>
      </c>
      <c r="N495" s="725">
        <v>1</v>
      </c>
      <c r="O495" s="725">
        <v>211.11</v>
      </c>
      <c r="P495" s="728">
        <v>32</v>
      </c>
      <c r="Q495" s="728">
        <v>6755.56</v>
      </c>
      <c r="R495" s="741">
        <v>4.0000236843351811</v>
      </c>
      <c r="S495" s="729">
        <v>211.11125000000001</v>
      </c>
    </row>
    <row r="496" spans="1:19" ht="14.4" customHeight="1" x14ac:dyDescent="0.3">
      <c r="A496" s="724"/>
      <c r="B496" s="725" t="s">
        <v>2250</v>
      </c>
      <c r="C496" s="725" t="s">
        <v>553</v>
      </c>
      <c r="D496" s="725" t="s">
        <v>1248</v>
      </c>
      <c r="E496" s="725" t="s">
        <v>2159</v>
      </c>
      <c r="F496" s="725" t="s">
        <v>2193</v>
      </c>
      <c r="G496" s="725" t="s">
        <v>2194</v>
      </c>
      <c r="H496" s="728"/>
      <c r="I496" s="728"/>
      <c r="J496" s="725"/>
      <c r="K496" s="725"/>
      <c r="L496" s="728">
        <v>14</v>
      </c>
      <c r="M496" s="728">
        <v>8166.67</v>
      </c>
      <c r="N496" s="725">
        <v>1</v>
      </c>
      <c r="O496" s="725">
        <v>583.33357142857142</v>
      </c>
      <c r="P496" s="728">
        <v>24</v>
      </c>
      <c r="Q496" s="728">
        <v>14000</v>
      </c>
      <c r="R496" s="741">
        <v>1.714285014577545</v>
      </c>
      <c r="S496" s="729">
        <v>583.33333333333337</v>
      </c>
    </row>
    <row r="497" spans="1:19" ht="14.4" customHeight="1" x14ac:dyDescent="0.3">
      <c r="A497" s="724"/>
      <c r="B497" s="725" t="s">
        <v>2250</v>
      </c>
      <c r="C497" s="725" t="s">
        <v>553</v>
      </c>
      <c r="D497" s="725" t="s">
        <v>1248</v>
      </c>
      <c r="E497" s="725" t="s">
        <v>2159</v>
      </c>
      <c r="F497" s="725" t="s">
        <v>2195</v>
      </c>
      <c r="G497" s="725" t="s">
        <v>2196</v>
      </c>
      <c r="H497" s="728"/>
      <c r="I497" s="728"/>
      <c r="J497" s="725"/>
      <c r="K497" s="725"/>
      <c r="L497" s="728"/>
      <c r="M497" s="728"/>
      <c r="N497" s="725"/>
      <c r="O497" s="725"/>
      <c r="P497" s="728">
        <v>3</v>
      </c>
      <c r="Q497" s="728">
        <v>1400.01</v>
      </c>
      <c r="R497" s="741"/>
      <c r="S497" s="729">
        <v>466.67</v>
      </c>
    </row>
    <row r="498" spans="1:19" ht="14.4" customHeight="1" x14ac:dyDescent="0.3">
      <c r="A498" s="724"/>
      <c r="B498" s="725" t="s">
        <v>2250</v>
      </c>
      <c r="C498" s="725" t="s">
        <v>553</v>
      </c>
      <c r="D498" s="725" t="s">
        <v>1248</v>
      </c>
      <c r="E498" s="725" t="s">
        <v>2159</v>
      </c>
      <c r="F498" s="725" t="s">
        <v>2200</v>
      </c>
      <c r="G498" s="725" t="s">
        <v>2201</v>
      </c>
      <c r="H498" s="728"/>
      <c r="I498" s="728"/>
      <c r="J498" s="725"/>
      <c r="K498" s="725"/>
      <c r="L498" s="728">
        <v>16</v>
      </c>
      <c r="M498" s="728">
        <v>800</v>
      </c>
      <c r="N498" s="725">
        <v>1</v>
      </c>
      <c r="O498" s="725">
        <v>50</v>
      </c>
      <c r="P498" s="728">
        <v>39</v>
      </c>
      <c r="Q498" s="728">
        <v>1950</v>
      </c>
      <c r="R498" s="741">
        <v>2.4375</v>
      </c>
      <c r="S498" s="729">
        <v>50</v>
      </c>
    </row>
    <row r="499" spans="1:19" ht="14.4" customHeight="1" x14ac:dyDescent="0.3">
      <c r="A499" s="724"/>
      <c r="B499" s="725" t="s">
        <v>2250</v>
      </c>
      <c r="C499" s="725" t="s">
        <v>553</v>
      </c>
      <c r="D499" s="725" t="s">
        <v>1248</v>
      </c>
      <c r="E499" s="725" t="s">
        <v>2159</v>
      </c>
      <c r="F499" s="725" t="s">
        <v>2216</v>
      </c>
      <c r="G499" s="725" t="s">
        <v>2217</v>
      </c>
      <c r="H499" s="728"/>
      <c r="I499" s="728"/>
      <c r="J499" s="725"/>
      <c r="K499" s="725"/>
      <c r="L499" s="728">
        <v>71</v>
      </c>
      <c r="M499" s="728">
        <v>0</v>
      </c>
      <c r="N499" s="725"/>
      <c r="O499" s="725">
        <v>0</v>
      </c>
      <c r="P499" s="728">
        <v>151</v>
      </c>
      <c r="Q499" s="728">
        <v>0</v>
      </c>
      <c r="R499" s="741"/>
      <c r="S499" s="729">
        <v>0</v>
      </c>
    </row>
    <row r="500" spans="1:19" ht="14.4" customHeight="1" x14ac:dyDescent="0.3">
      <c r="A500" s="724"/>
      <c r="B500" s="725" t="s">
        <v>2250</v>
      </c>
      <c r="C500" s="725" t="s">
        <v>553</v>
      </c>
      <c r="D500" s="725" t="s">
        <v>1248</v>
      </c>
      <c r="E500" s="725" t="s">
        <v>2159</v>
      </c>
      <c r="F500" s="725" t="s">
        <v>2224</v>
      </c>
      <c r="G500" s="725" t="s">
        <v>2225</v>
      </c>
      <c r="H500" s="728"/>
      <c r="I500" s="728"/>
      <c r="J500" s="725"/>
      <c r="K500" s="725"/>
      <c r="L500" s="728">
        <v>27</v>
      </c>
      <c r="M500" s="728">
        <v>2550</v>
      </c>
      <c r="N500" s="725">
        <v>1</v>
      </c>
      <c r="O500" s="725">
        <v>94.444444444444443</v>
      </c>
      <c r="P500" s="728">
        <v>58</v>
      </c>
      <c r="Q500" s="728">
        <v>5477.7600000000011</v>
      </c>
      <c r="R500" s="741">
        <v>2.1481411764705887</v>
      </c>
      <c r="S500" s="729">
        <v>94.444137931034504</v>
      </c>
    </row>
    <row r="501" spans="1:19" ht="14.4" customHeight="1" x14ac:dyDescent="0.3">
      <c r="A501" s="724"/>
      <c r="B501" s="725" t="s">
        <v>2250</v>
      </c>
      <c r="C501" s="725" t="s">
        <v>553</v>
      </c>
      <c r="D501" s="725" t="s">
        <v>1248</v>
      </c>
      <c r="E501" s="725" t="s">
        <v>2159</v>
      </c>
      <c r="F501" s="725" t="s">
        <v>2228</v>
      </c>
      <c r="G501" s="725" t="s">
        <v>2229</v>
      </c>
      <c r="H501" s="728"/>
      <c r="I501" s="728"/>
      <c r="J501" s="725"/>
      <c r="K501" s="725"/>
      <c r="L501" s="728">
        <v>7</v>
      </c>
      <c r="M501" s="728">
        <v>676.67000000000007</v>
      </c>
      <c r="N501" s="725">
        <v>1</v>
      </c>
      <c r="O501" s="725">
        <v>96.667142857142863</v>
      </c>
      <c r="P501" s="728">
        <v>12</v>
      </c>
      <c r="Q501" s="728">
        <v>1159.99</v>
      </c>
      <c r="R501" s="741">
        <v>1.7142624913177766</v>
      </c>
      <c r="S501" s="729">
        <v>96.665833333333339</v>
      </c>
    </row>
    <row r="502" spans="1:19" ht="14.4" customHeight="1" x14ac:dyDescent="0.3">
      <c r="A502" s="724"/>
      <c r="B502" s="725" t="s">
        <v>2250</v>
      </c>
      <c r="C502" s="725" t="s">
        <v>553</v>
      </c>
      <c r="D502" s="725" t="s">
        <v>1248</v>
      </c>
      <c r="E502" s="725" t="s">
        <v>2159</v>
      </c>
      <c r="F502" s="725" t="s">
        <v>2236</v>
      </c>
      <c r="G502" s="725" t="s">
        <v>2237</v>
      </c>
      <c r="H502" s="728"/>
      <c r="I502" s="728"/>
      <c r="J502" s="725"/>
      <c r="K502" s="725"/>
      <c r="L502" s="728">
        <v>8</v>
      </c>
      <c r="M502" s="728">
        <v>933.34</v>
      </c>
      <c r="N502" s="725">
        <v>1</v>
      </c>
      <c r="O502" s="725">
        <v>116.6675</v>
      </c>
      <c r="P502" s="728">
        <v>5</v>
      </c>
      <c r="Q502" s="728">
        <v>583.34</v>
      </c>
      <c r="R502" s="741">
        <v>0.62500267855229608</v>
      </c>
      <c r="S502" s="729">
        <v>116.66800000000001</v>
      </c>
    </row>
    <row r="503" spans="1:19" ht="14.4" customHeight="1" x14ac:dyDescent="0.3">
      <c r="A503" s="724"/>
      <c r="B503" s="725" t="s">
        <v>2250</v>
      </c>
      <c r="C503" s="725" t="s">
        <v>553</v>
      </c>
      <c r="D503" s="725" t="s">
        <v>1248</v>
      </c>
      <c r="E503" s="725" t="s">
        <v>2159</v>
      </c>
      <c r="F503" s="725" t="s">
        <v>2160</v>
      </c>
      <c r="G503" s="725" t="s">
        <v>2161</v>
      </c>
      <c r="H503" s="728"/>
      <c r="I503" s="728"/>
      <c r="J503" s="725"/>
      <c r="K503" s="725"/>
      <c r="L503" s="728">
        <v>73</v>
      </c>
      <c r="M503" s="728">
        <v>25144.449999999997</v>
      </c>
      <c r="N503" s="725">
        <v>1</v>
      </c>
      <c r="O503" s="725">
        <v>344.44452054794516</v>
      </c>
      <c r="P503" s="728">
        <v>155</v>
      </c>
      <c r="Q503" s="728">
        <v>53388.880000000005</v>
      </c>
      <c r="R503" s="741">
        <v>2.1232868485888541</v>
      </c>
      <c r="S503" s="729">
        <v>344.44438709677422</v>
      </c>
    </row>
    <row r="504" spans="1:19" ht="14.4" customHeight="1" x14ac:dyDescent="0.3">
      <c r="A504" s="724"/>
      <c r="B504" s="725" t="s">
        <v>2250</v>
      </c>
      <c r="C504" s="725" t="s">
        <v>553</v>
      </c>
      <c r="D504" s="725" t="s">
        <v>1249</v>
      </c>
      <c r="E504" s="725" t="s">
        <v>2159</v>
      </c>
      <c r="F504" s="725" t="s">
        <v>2183</v>
      </c>
      <c r="G504" s="725" t="s">
        <v>2184</v>
      </c>
      <c r="H504" s="728"/>
      <c r="I504" s="728"/>
      <c r="J504" s="725"/>
      <c r="K504" s="725"/>
      <c r="L504" s="728">
        <v>20</v>
      </c>
      <c r="M504" s="728">
        <v>1555.5500000000002</v>
      </c>
      <c r="N504" s="725">
        <v>1</v>
      </c>
      <c r="O504" s="725">
        <v>77.777500000000003</v>
      </c>
      <c r="P504" s="728">
        <v>24</v>
      </c>
      <c r="Q504" s="728">
        <v>1866.6799999999998</v>
      </c>
      <c r="R504" s="741">
        <v>1.2000128571887754</v>
      </c>
      <c r="S504" s="729">
        <v>77.778333333333322</v>
      </c>
    </row>
    <row r="505" spans="1:19" ht="14.4" customHeight="1" x14ac:dyDescent="0.3">
      <c r="A505" s="724"/>
      <c r="B505" s="725" t="s">
        <v>2250</v>
      </c>
      <c r="C505" s="725" t="s">
        <v>553</v>
      </c>
      <c r="D505" s="725" t="s">
        <v>1249</v>
      </c>
      <c r="E505" s="725" t="s">
        <v>2159</v>
      </c>
      <c r="F505" s="725" t="s">
        <v>2187</v>
      </c>
      <c r="G505" s="725" t="s">
        <v>2188</v>
      </c>
      <c r="H505" s="728">
        <v>19</v>
      </c>
      <c r="I505" s="728">
        <v>2111.1099999999997</v>
      </c>
      <c r="J505" s="725">
        <v>0.30158714285714283</v>
      </c>
      <c r="K505" s="725">
        <v>111.11105263157893</v>
      </c>
      <c r="L505" s="728">
        <v>60</v>
      </c>
      <c r="M505" s="728">
        <v>7000</v>
      </c>
      <c r="N505" s="725">
        <v>1</v>
      </c>
      <c r="O505" s="725">
        <v>116.66666666666667</v>
      </c>
      <c r="P505" s="728">
        <v>53</v>
      </c>
      <c r="Q505" s="728">
        <v>6183.34</v>
      </c>
      <c r="R505" s="741">
        <v>0.88333428571428574</v>
      </c>
      <c r="S505" s="729">
        <v>116.66679245283019</v>
      </c>
    </row>
    <row r="506" spans="1:19" ht="14.4" customHeight="1" x14ac:dyDescent="0.3">
      <c r="A506" s="724"/>
      <c r="B506" s="725" t="s">
        <v>2250</v>
      </c>
      <c r="C506" s="725" t="s">
        <v>553</v>
      </c>
      <c r="D506" s="725" t="s">
        <v>1249</v>
      </c>
      <c r="E506" s="725" t="s">
        <v>2159</v>
      </c>
      <c r="F506" s="725" t="s">
        <v>2191</v>
      </c>
      <c r="G506" s="725" t="s">
        <v>2192</v>
      </c>
      <c r="H506" s="728">
        <v>2</v>
      </c>
      <c r="I506" s="728">
        <v>373.34</v>
      </c>
      <c r="J506" s="725">
        <v>4.2106046696275712E-2</v>
      </c>
      <c r="K506" s="725">
        <v>186.67</v>
      </c>
      <c r="L506" s="728">
        <v>42</v>
      </c>
      <c r="M506" s="728">
        <v>8866.66</v>
      </c>
      <c r="N506" s="725">
        <v>1</v>
      </c>
      <c r="O506" s="725">
        <v>211.11095238095237</v>
      </c>
      <c r="P506" s="728">
        <v>26</v>
      </c>
      <c r="Q506" s="728">
        <v>5488.88</v>
      </c>
      <c r="R506" s="741">
        <v>0.61904708199028724</v>
      </c>
      <c r="S506" s="729">
        <v>211.11076923076922</v>
      </c>
    </row>
    <row r="507" spans="1:19" ht="14.4" customHeight="1" x14ac:dyDescent="0.3">
      <c r="A507" s="724"/>
      <c r="B507" s="725" t="s">
        <v>2250</v>
      </c>
      <c r="C507" s="725" t="s">
        <v>553</v>
      </c>
      <c r="D507" s="725" t="s">
        <v>1249</v>
      </c>
      <c r="E507" s="725" t="s">
        <v>2159</v>
      </c>
      <c r="F507" s="725" t="s">
        <v>2193</v>
      </c>
      <c r="G507" s="725" t="s">
        <v>2194</v>
      </c>
      <c r="H507" s="728">
        <v>19</v>
      </c>
      <c r="I507" s="728">
        <v>11083.33</v>
      </c>
      <c r="J507" s="725">
        <v>1.9000005142860081</v>
      </c>
      <c r="K507" s="725">
        <v>583.33315789473681</v>
      </c>
      <c r="L507" s="728">
        <v>10</v>
      </c>
      <c r="M507" s="728">
        <v>5833.33</v>
      </c>
      <c r="N507" s="725">
        <v>1</v>
      </c>
      <c r="O507" s="725">
        <v>583.33299999999997</v>
      </c>
      <c r="P507" s="728">
        <v>4</v>
      </c>
      <c r="Q507" s="728">
        <v>2333.33</v>
      </c>
      <c r="R507" s="741">
        <v>0.39999965714266122</v>
      </c>
      <c r="S507" s="729">
        <v>583.33249999999998</v>
      </c>
    </row>
    <row r="508" spans="1:19" ht="14.4" customHeight="1" x14ac:dyDescent="0.3">
      <c r="A508" s="724"/>
      <c r="B508" s="725" t="s">
        <v>2250</v>
      </c>
      <c r="C508" s="725" t="s">
        <v>553</v>
      </c>
      <c r="D508" s="725" t="s">
        <v>1249</v>
      </c>
      <c r="E508" s="725" t="s">
        <v>2159</v>
      </c>
      <c r="F508" s="725" t="s">
        <v>2195</v>
      </c>
      <c r="G508" s="725" t="s">
        <v>2196</v>
      </c>
      <c r="H508" s="728"/>
      <c r="I508" s="728"/>
      <c r="J508" s="725"/>
      <c r="K508" s="725"/>
      <c r="L508" s="728">
        <v>4</v>
      </c>
      <c r="M508" s="728">
        <v>1866.68</v>
      </c>
      <c r="N508" s="725">
        <v>1</v>
      </c>
      <c r="O508" s="725">
        <v>466.67</v>
      </c>
      <c r="P508" s="728">
        <v>1</v>
      </c>
      <c r="Q508" s="728">
        <v>466.67</v>
      </c>
      <c r="R508" s="741">
        <v>0.25</v>
      </c>
      <c r="S508" s="729">
        <v>466.67</v>
      </c>
    </row>
    <row r="509" spans="1:19" ht="14.4" customHeight="1" x14ac:dyDescent="0.3">
      <c r="A509" s="724"/>
      <c r="B509" s="725" t="s">
        <v>2250</v>
      </c>
      <c r="C509" s="725" t="s">
        <v>553</v>
      </c>
      <c r="D509" s="725" t="s">
        <v>1249</v>
      </c>
      <c r="E509" s="725" t="s">
        <v>2159</v>
      </c>
      <c r="F509" s="725" t="s">
        <v>2200</v>
      </c>
      <c r="G509" s="725" t="s">
        <v>2201</v>
      </c>
      <c r="H509" s="728">
        <v>12</v>
      </c>
      <c r="I509" s="728">
        <v>600</v>
      </c>
      <c r="J509" s="725">
        <v>0.46153846153846156</v>
      </c>
      <c r="K509" s="725">
        <v>50</v>
      </c>
      <c r="L509" s="728">
        <v>26</v>
      </c>
      <c r="M509" s="728">
        <v>1300</v>
      </c>
      <c r="N509" s="725">
        <v>1</v>
      </c>
      <c r="O509" s="725">
        <v>50</v>
      </c>
      <c r="P509" s="728">
        <v>21</v>
      </c>
      <c r="Q509" s="728">
        <v>1050</v>
      </c>
      <c r="R509" s="741">
        <v>0.80769230769230771</v>
      </c>
      <c r="S509" s="729">
        <v>50</v>
      </c>
    </row>
    <row r="510" spans="1:19" ht="14.4" customHeight="1" x14ac:dyDescent="0.3">
      <c r="A510" s="724"/>
      <c r="B510" s="725" t="s">
        <v>2250</v>
      </c>
      <c r="C510" s="725" t="s">
        <v>553</v>
      </c>
      <c r="D510" s="725" t="s">
        <v>1249</v>
      </c>
      <c r="E510" s="725" t="s">
        <v>2159</v>
      </c>
      <c r="F510" s="725" t="s">
        <v>2204</v>
      </c>
      <c r="G510" s="725" t="s">
        <v>2205</v>
      </c>
      <c r="H510" s="728"/>
      <c r="I510" s="728"/>
      <c r="J510" s="725"/>
      <c r="K510" s="725"/>
      <c r="L510" s="728">
        <v>4</v>
      </c>
      <c r="M510" s="728">
        <v>404.44</v>
      </c>
      <c r="N510" s="725">
        <v>1</v>
      </c>
      <c r="O510" s="725">
        <v>101.11</v>
      </c>
      <c r="P510" s="728"/>
      <c r="Q510" s="728"/>
      <c r="R510" s="741"/>
      <c r="S510" s="729"/>
    </row>
    <row r="511" spans="1:19" ht="14.4" customHeight="1" x14ac:dyDescent="0.3">
      <c r="A511" s="724"/>
      <c r="B511" s="725" t="s">
        <v>2250</v>
      </c>
      <c r="C511" s="725" t="s">
        <v>553</v>
      </c>
      <c r="D511" s="725" t="s">
        <v>1249</v>
      </c>
      <c r="E511" s="725" t="s">
        <v>2159</v>
      </c>
      <c r="F511" s="725" t="s">
        <v>2216</v>
      </c>
      <c r="G511" s="725" t="s">
        <v>2217</v>
      </c>
      <c r="H511" s="728">
        <v>68</v>
      </c>
      <c r="I511" s="728">
        <v>0</v>
      </c>
      <c r="J511" s="725"/>
      <c r="K511" s="725">
        <v>0</v>
      </c>
      <c r="L511" s="728">
        <v>177</v>
      </c>
      <c r="M511" s="728">
        <v>0</v>
      </c>
      <c r="N511" s="725"/>
      <c r="O511" s="725">
        <v>0</v>
      </c>
      <c r="P511" s="728">
        <v>89</v>
      </c>
      <c r="Q511" s="728">
        <v>0</v>
      </c>
      <c r="R511" s="741"/>
      <c r="S511" s="729">
        <v>0</v>
      </c>
    </row>
    <row r="512" spans="1:19" ht="14.4" customHeight="1" x14ac:dyDescent="0.3">
      <c r="A512" s="724"/>
      <c r="B512" s="725" t="s">
        <v>2250</v>
      </c>
      <c r="C512" s="725" t="s">
        <v>553</v>
      </c>
      <c r="D512" s="725" t="s">
        <v>1249</v>
      </c>
      <c r="E512" s="725" t="s">
        <v>2159</v>
      </c>
      <c r="F512" s="725" t="s">
        <v>2224</v>
      </c>
      <c r="G512" s="725" t="s">
        <v>2225</v>
      </c>
      <c r="H512" s="728">
        <v>29</v>
      </c>
      <c r="I512" s="728">
        <v>2577.7800000000002</v>
      </c>
      <c r="J512" s="725">
        <v>0.39556766809991634</v>
      </c>
      <c r="K512" s="725">
        <v>88.888965517241388</v>
      </c>
      <c r="L512" s="728">
        <v>69</v>
      </c>
      <c r="M512" s="728">
        <v>6516.6599999999989</v>
      </c>
      <c r="N512" s="725">
        <v>1</v>
      </c>
      <c r="O512" s="725">
        <v>94.44434782608694</v>
      </c>
      <c r="P512" s="728">
        <v>3</v>
      </c>
      <c r="Q512" s="728">
        <v>283.33</v>
      </c>
      <c r="R512" s="741">
        <v>4.3477793839175286E-2</v>
      </c>
      <c r="S512" s="729">
        <v>94.443333333333328</v>
      </c>
    </row>
    <row r="513" spans="1:19" ht="14.4" customHeight="1" x14ac:dyDescent="0.3">
      <c r="A513" s="724"/>
      <c r="B513" s="725" t="s">
        <v>2250</v>
      </c>
      <c r="C513" s="725" t="s">
        <v>553</v>
      </c>
      <c r="D513" s="725" t="s">
        <v>1249</v>
      </c>
      <c r="E513" s="725" t="s">
        <v>2159</v>
      </c>
      <c r="F513" s="725" t="s">
        <v>2228</v>
      </c>
      <c r="G513" s="725" t="s">
        <v>2229</v>
      </c>
      <c r="H513" s="728">
        <v>5</v>
      </c>
      <c r="I513" s="728">
        <v>483.34000000000003</v>
      </c>
      <c r="J513" s="725">
        <v>0.33334022993262025</v>
      </c>
      <c r="K513" s="725">
        <v>96.668000000000006</v>
      </c>
      <c r="L513" s="728">
        <v>15</v>
      </c>
      <c r="M513" s="728">
        <v>1449.99</v>
      </c>
      <c r="N513" s="725">
        <v>1</v>
      </c>
      <c r="O513" s="725">
        <v>96.665999999999997</v>
      </c>
      <c r="P513" s="728">
        <v>6</v>
      </c>
      <c r="Q513" s="728">
        <v>580.01</v>
      </c>
      <c r="R513" s="741">
        <v>0.40000965523900162</v>
      </c>
      <c r="S513" s="729">
        <v>96.668333333333337</v>
      </c>
    </row>
    <row r="514" spans="1:19" ht="14.4" customHeight="1" x14ac:dyDescent="0.3">
      <c r="A514" s="724"/>
      <c r="B514" s="725" t="s">
        <v>2250</v>
      </c>
      <c r="C514" s="725" t="s">
        <v>553</v>
      </c>
      <c r="D514" s="725" t="s">
        <v>1249</v>
      </c>
      <c r="E514" s="725" t="s">
        <v>2159</v>
      </c>
      <c r="F514" s="725" t="s">
        <v>2236</v>
      </c>
      <c r="G514" s="725" t="s">
        <v>2237</v>
      </c>
      <c r="H514" s="728">
        <v>4</v>
      </c>
      <c r="I514" s="728">
        <v>466.66</v>
      </c>
      <c r="J514" s="725">
        <v>0.66664761931972405</v>
      </c>
      <c r="K514" s="725">
        <v>116.66500000000001</v>
      </c>
      <c r="L514" s="728">
        <v>6</v>
      </c>
      <c r="M514" s="728">
        <v>700.01</v>
      </c>
      <c r="N514" s="725">
        <v>1</v>
      </c>
      <c r="O514" s="725">
        <v>116.66833333333334</v>
      </c>
      <c r="P514" s="728">
        <v>3</v>
      </c>
      <c r="Q514" s="728">
        <v>350</v>
      </c>
      <c r="R514" s="741">
        <v>0.4999928572448965</v>
      </c>
      <c r="S514" s="729">
        <v>116.66666666666667</v>
      </c>
    </row>
    <row r="515" spans="1:19" ht="14.4" customHeight="1" x14ac:dyDescent="0.3">
      <c r="A515" s="724"/>
      <c r="B515" s="725" t="s">
        <v>2250</v>
      </c>
      <c r="C515" s="725" t="s">
        <v>553</v>
      </c>
      <c r="D515" s="725" t="s">
        <v>1249</v>
      </c>
      <c r="E515" s="725" t="s">
        <v>2159</v>
      </c>
      <c r="F515" s="725" t="s">
        <v>2160</v>
      </c>
      <c r="G515" s="725" t="s">
        <v>2161</v>
      </c>
      <c r="H515" s="728">
        <v>69</v>
      </c>
      <c r="I515" s="728">
        <v>22616.66</v>
      </c>
      <c r="J515" s="725">
        <v>0.35301767768409925</v>
      </c>
      <c r="K515" s="725">
        <v>327.7776811594203</v>
      </c>
      <c r="L515" s="728">
        <v>186</v>
      </c>
      <c r="M515" s="728">
        <v>64066.650000000009</v>
      </c>
      <c r="N515" s="725">
        <v>1</v>
      </c>
      <c r="O515" s="725">
        <v>344.44435483870973</v>
      </c>
      <c r="P515" s="728">
        <v>90</v>
      </c>
      <c r="Q515" s="728">
        <v>31000</v>
      </c>
      <c r="R515" s="741">
        <v>0.48387109361891084</v>
      </c>
      <c r="S515" s="729">
        <v>344.44444444444446</v>
      </c>
    </row>
    <row r="516" spans="1:19" ht="14.4" customHeight="1" x14ac:dyDescent="0.3">
      <c r="A516" s="724"/>
      <c r="B516" s="725" t="s">
        <v>2250</v>
      </c>
      <c r="C516" s="725" t="s">
        <v>553</v>
      </c>
      <c r="D516" s="725" t="s">
        <v>1250</v>
      </c>
      <c r="E516" s="725" t="s">
        <v>2159</v>
      </c>
      <c r="F516" s="725" t="s">
        <v>2183</v>
      </c>
      <c r="G516" s="725" t="s">
        <v>2184</v>
      </c>
      <c r="H516" s="728">
        <v>20</v>
      </c>
      <c r="I516" s="728">
        <v>1555.57</v>
      </c>
      <c r="J516" s="725">
        <v>0.95238007775430866</v>
      </c>
      <c r="K516" s="725">
        <v>77.778499999999994</v>
      </c>
      <c r="L516" s="728">
        <v>21</v>
      </c>
      <c r="M516" s="728">
        <v>1633.35</v>
      </c>
      <c r="N516" s="725">
        <v>1</v>
      </c>
      <c r="O516" s="725">
        <v>77.778571428571425</v>
      </c>
      <c r="P516" s="728">
        <v>18</v>
      </c>
      <c r="Q516" s="728">
        <v>1400</v>
      </c>
      <c r="R516" s="741">
        <v>0.85713411087641966</v>
      </c>
      <c r="S516" s="729">
        <v>77.777777777777771</v>
      </c>
    </row>
    <row r="517" spans="1:19" ht="14.4" customHeight="1" x14ac:dyDescent="0.3">
      <c r="A517" s="724"/>
      <c r="B517" s="725" t="s">
        <v>2250</v>
      </c>
      <c r="C517" s="725" t="s">
        <v>553</v>
      </c>
      <c r="D517" s="725" t="s">
        <v>1250</v>
      </c>
      <c r="E517" s="725" t="s">
        <v>2159</v>
      </c>
      <c r="F517" s="725" t="s">
        <v>2187</v>
      </c>
      <c r="G517" s="725" t="s">
        <v>2188</v>
      </c>
      <c r="H517" s="728">
        <v>55</v>
      </c>
      <c r="I517" s="728">
        <v>6111.11</v>
      </c>
      <c r="J517" s="725">
        <v>0.79365064935064933</v>
      </c>
      <c r="K517" s="725">
        <v>111.1110909090909</v>
      </c>
      <c r="L517" s="728">
        <v>66</v>
      </c>
      <c r="M517" s="728">
        <v>7700</v>
      </c>
      <c r="N517" s="725">
        <v>1</v>
      </c>
      <c r="O517" s="725">
        <v>116.66666666666667</v>
      </c>
      <c r="P517" s="728">
        <v>97</v>
      </c>
      <c r="Q517" s="728">
        <v>11316.67</v>
      </c>
      <c r="R517" s="741">
        <v>1.4696974025974026</v>
      </c>
      <c r="S517" s="729">
        <v>116.66670103092784</v>
      </c>
    </row>
    <row r="518" spans="1:19" ht="14.4" customHeight="1" x14ac:dyDescent="0.3">
      <c r="A518" s="724"/>
      <c r="B518" s="725" t="s">
        <v>2250</v>
      </c>
      <c r="C518" s="725" t="s">
        <v>553</v>
      </c>
      <c r="D518" s="725" t="s">
        <v>1250</v>
      </c>
      <c r="E518" s="725" t="s">
        <v>2159</v>
      </c>
      <c r="F518" s="725" t="s">
        <v>2191</v>
      </c>
      <c r="G518" s="725" t="s">
        <v>2192</v>
      </c>
      <c r="H518" s="728">
        <v>37</v>
      </c>
      <c r="I518" s="728">
        <v>6906.66</v>
      </c>
      <c r="J518" s="725">
        <v>0.5192981348106277</v>
      </c>
      <c r="K518" s="725">
        <v>186.66648648648649</v>
      </c>
      <c r="L518" s="728">
        <v>63</v>
      </c>
      <c r="M518" s="728">
        <v>13299.99</v>
      </c>
      <c r="N518" s="725">
        <v>1</v>
      </c>
      <c r="O518" s="725">
        <v>211.11095238095237</v>
      </c>
      <c r="P518" s="728">
        <v>70</v>
      </c>
      <c r="Q518" s="728">
        <v>14777.77</v>
      </c>
      <c r="R518" s="741">
        <v>1.1111113617378661</v>
      </c>
      <c r="S518" s="729">
        <v>211.11100000000002</v>
      </c>
    </row>
    <row r="519" spans="1:19" ht="14.4" customHeight="1" x14ac:dyDescent="0.3">
      <c r="A519" s="724"/>
      <c r="B519" s="725" t="s">
        <v>2250</v>
      </c>
      <c r="C519" s="725" t="s">
        <v>553</v>
      </c>
      <c r="D519" s="725" t="s">
        <v>1250</v>
      </c>
      <c r="E519" s="725" t="s">
        <v>2159</v>
      </c>
      <c r="F519" s="725" t="s">
        <v>2193</v>
      </c>
      <c r="G519" s="725" t="s">
        <v>2194</v>
      </c>
      <c r="H519" s="728">
        <v>5</v>
      </c>
      <c r="I519" s="728">
        <v>2916.66</v>
      </c>
      <c r="J519" s="725">
        <v>0.7142829154564645</v>
      </c>
      <c r="K519" s="725">
        <v>583.33199999999999</v>
      </c>
      <c r="L519" s="728">
        <v>7</v>
      </c>
      <c r="M519" s="728">
        <v>4083.34</v>
      </c>
      <c r="N519" s="725">
        <v>1</v>
      </c>
      <c r="O519" s="725">
        <v>583.33428571428578</v>
      </c>
      <c r="P519" s="728">
        <v>14</v>
      </c>
      <c r="Q519" s="728">
        <v>8166.66</v>
      </c>
      <c r="R519" s="741">
        <v>1.9999951020488129</v>
      </c>
      <c r="S519" s="729">
        <v>583.33285714285716</v>
      </c>
    </row>
    <row r="520" spans="1:19" ht="14.4" customHeight="1" x14ac:dyDescent="0.3">
      <c r="A520" s="724"/>
      <c r="B520" s="725" t="s">
        <v>2250</v>
      </c>
      <c r="C520" s="725" t="s">
        <v>553</v>
      </c>
      <c r="D520" s="725" t="s">
        <v>1250</v>
      </c>
      <c r="E520" s="725" t="s">
        <v>2159</v>
      </c>
      <c r="F520" s="725" t="s">
        <v>2195</v>
      </c>
      <c r="G520" s="725" t="s">
        <v>2196</v>
      </c>
      <c r="H520" s="728">
        <v>3</v>
      </c>
      <c r="I520" s="728">
        <v>1400.01</v>
      </c>
      <c r="J520" s="725">
        <v>1</v>
      </c>
      <c r="K520" s="725">
        <v>466.67</v>
      </c>
      <c r="L520" s="728">
        <v>3</v>
      </c>
      <c r="M520" s="728">
        <v>1400.01</v>
      </c>
      <c r="N520" s="725">
        <v>1</v>
      </c>
      <c r="O520" s="725">
        <v>466.67</v>
      </c>
      <c r="P520" s="728">
        <v>3</v>
      </c>
      <c r="Q520" s="728">
        <v>1400</v>
      </c>
      <c r="R520" s="741">
        <v>0.9999928571938772</v>
      </c>
      <c r="S520" s="729">
        <v>466.66666666666669</v>
      </c>
    </row>
    <row r="521" spans="1:19" ht="14.4" customHeight="1" x14ac:dyDescent="0.3">
      <c r="A521" s="724"/>
      <c r="B521" s="725" t="s">
        <v>2250</v>
      </c>
      <c r="C521" s="725" t="s">
        <v>553</v>
      </c>
      <c r="D521" s="725" t="s">
        <v>1250</v>
      </c>
      <c r="E521" s="725" t="s">
        <v>2159</v>
      </c>
      <c r="F521" s="725" t="s">
        <v>2200</v>
      </c>
      <c r="G521" s="725" t="s">
        <v>2201</v>
      </c>
      <c r="H521" s="728">
        <v>49</v>
      </c>
      <c r="I521" s="728">
        <v>2450</v>
      </c>
      <c r="J521" s="725">
        <v>0.63636363636363635</v>
      </c>
      <c r="K521" s="725">
        <v>50</v>
      </c>
      <c r="L521" s="728">
        <v>77</v>
      </c>
      <c r="M521" s="728">
        <v>3850</v>
      </c>
      <c r="N521" s="725">
        <v>1</v>
      </c>
      <c r="O521" s="725">
        <v>50</v>
      </c>
      <c r="P521" s="728">
        <v>85</v>
      </c>
      <c r="Q521" s="728">
        <v>4250</v>
      </c>
      <c r="R521" s="741">
        <v>1.1038961038961039</v>
      </c>
      <c r="S521" s="729">
        <v>50</v>
      </c>
    </row>
    <row r="522" spans="1:19" ht="14.4" customHeight="1" x14ac:dyDescent="0.3">
      <c r="A522" s="724"/>
      <c r="B522" s="725" t="s">
        <v>2250</v>
      </c>
      <c r="C522" s="725" t="s">
        <v>553</v>
      </c>
      <c r="D522" s="725" t="s">
        <v>1250</v>
      </c>
      <c r="E522" s="725" t="s">
        <v>2159</v>
      </c>
      <c r="F522" s="725" t="s">
        <v>2204</v>
      </c>
      <c r="G522" s="725" t="s">
        <v>2205</v>
      </c>
      <c r="H522" s="728"/>
      <c r="I522" s="728"/>
      <c r="J522" s="725"/>
      <c r="K522" s="725"/>
      <c r="L522" s="728">
        <v>1</v>
      </c>
      <c r="M522" s="728">
        <v>101.11</v>
      </c>
      <c r="N522" s="725">
        <v>1</v>
      </c>
      <c r="O522" s="725">
        <v>101.11</v>
      </c>
      <c r="P522" s="728"/>
      <c r="Q522" s="728"/>
      <c r="R522" s="741"/>
      <c r="S522" s="729"/>
    </row>
    <row r="523" spans="1:19" ht="14.4" customHeight="1" x14ac:dyDescent="0.3">
      <c r="A523" s="724"/>
      <c r="B523" s="725" t="s">
        <v>2250</v>
      </c>
      <c r="C523" s="725" t="s">
        <v>553</v>
      </c>
      <c r="D523" s="725" t="s">
        <v>1250</v>
      </c>
      <c r="E523" s="725" t="s">
        <v>2159</v>
      </c>
      <c r="F523" s="725" t="s">
        <v>2251</v>
      </c>
      <c r="G523" s="725" t="s">
        <v>2252</v>
      </c>
      <c r="H523" s="728">
        <v>1</v>
      </c>
      <c r="I523" s="728">
        <v>0</v>
      </c>
      <c r="J523" s="725"/>
      <c r="K523" s="725">
        <v>0</v>
      </c>
      <c r="L523" s="728"/>
      <c r="M523" s="728"/>
      <c r="N523" s="725"/>
      <c r="O523" s="725"/>
      <c r="P523" s="728">
        <v>2</v>
      </c>
      <c r="Q523" s="728">
        <v>0</v>
      </c>
      <c r="R523" s="741"/>
      <c r="S523" s="729">
        <v>0</v>
      </c>
    </row>
    <row r="524" spans="1:19" ht="14.4" customHeight="1" x14ac:dyDescent="0.3">
      <c r="A524" s="724"/>
      <c r="B524" s="725" t="s">
        <v>2250</v>
      </c>
      <c r="C524" s="725" t="s">
        <v>553</v>
      </c>
      <c r="D524" s="725" t="s">
        <v>1250</v>
      </c>
      <c r="E524" s="725" t="s">
        <v>2159</v>
      </c>
      <c r="F524" s="725" t="s">
        <v>2216</v>
      </c>
      <c r="G524" s="725" t="s">
        <v>2217</v>
      </c>
      <c r="H524" s="728">
        <v>217</v>
      </c>
      <c r="I524" s="728">
        <v>0</v>
      </c>
      <c r="J524" s="725"/>
      <c r="K524" s="725">
        <v>0</v>
      </c>
      <c r="L524" s="728">
        <v>319</v>
      </c>
      <c r="M524" s="728">
        <v>0</v>
      </c>
      <c r="N524" s="725"/>
      <c r="O524" s="725">
        <v>0</v>
      </c>
      <c r="P524" s="728">
        <v>343</v>
      </c>
      <c r="Q524" s="728">
        <v>0</v>
      </c>
      <c r="R524" s="741"/>
      <c r="S524" s="729">
        <v>0</v>
      </c>
    </row>
    <row r="525" spans="1:19" ht="14.4" customHeight="1" x14ac:dyDescent="0.3">
      <c r="A525" s="724"/>
      <c r="B525" s="725" t="s">
        <v>2250</v>
      </c>
      <c r="C525" s="725" t="s">
        <v>553</v>
      </c>
      <c r="D525" s="725" t="s">
        <v>1250</v>
      </c>
      <c r="E525" s="725" t="s">
        <v>2159</v>
      </c>
      <c r="F525" s="725" t="s">
        <v>2220</v>
      </c>
      <c r="G525" s="725" t="s">
        <v>2221</v>
      </c>
      <c r="H525" s="728"/>
      <c r="I525" s="728"/>
      <c r="J525" s="725"/>
      <c r="K525" s="725"/>
      <c r="L525" s="728">
        <v>1</v>
      </c>
      <c r="M525" s="728">
        <v>77.78</v>
      </c>
      <c r="N525" s="725">
        <v>1</v>
      </c>
      <c r="O525" s="725">
        <v>77.78</v>
      </c>
      <c r="P525" s="728">
        <v>2</v>
      </c>
      <c r="Q525" s="728">
        <v>155.56</v>
      </c>
      <c r="R525" s="741">
        <v>2</v>
      </c>
      <c r="S525" s="729">
        <v>77.78</v>
      </c>
    </row>
    <row r="526" spans="1:19" ht="14.4" customHeight="1" x14ac:dyDescent="0.3">
      <c r="A526" s="724"/>
      <c r="B526" s="725" t="s">
        <v>2250</v>
      </c>
      <c r="C526" s="725" t="s">
        <v>553</v>
      </c>
      <c r="D526" s="725" t="s">
        <v>1250</v>
      </c>
      <c r="E526" s="725" t="s">
        <v>2159</v>
      </c>
      <c r="F526" s="725" t="s">
        <v>2224</v>
      </c>
      <c r="G526" s="725" t="s">
        <v>2225</v>
      </c>
      <c r="H526" s="728">
        <v>69</v>
      </c>
      <c r="I526" s="728">
        <v>6133.33</v>
      </c>
      <c r="J526" s="725">
        <v>0.70588269144009363</v>
      </c>
      <c r="K526" s="725">
        <v>88.888840579710148</v>
      </c>
      <c r="L526" s="728">
        <v>92</v>
      </c>
      <c r="M526" s="728">
        <v>8688.8799999999992</v>
      </c>
      <c r="N526" s="725">
        <v>1</v>
      </c>
      <c r="O526" s="725">
        <v>94.444347826086954</v>
      </c>
      <c r="P526" s="728">
        <v>97</v>
      </c>
      <c r="Q526" s="728">
        <v>9161.1099999999988</v>
      </c>
      <c r="R526" s="741">
        <v>1.0543487768273931</v>
      </c>
      <c r="S526" s="729">
        <v>94.444432989690711</v>
      </c>
    </row>
    <row r="527" spans="1:19" ht="14.4" customHeight="1" x14ac:dyDescent="0.3">
      <c r="A527" s="724"/>
      <c r="B527" s="725" t="s">
        <v>2250</v>
      </c>
      <c r="C527" s="725" t="s">
        <v>553</v>
      </c>
      <c r="D527" s="725" t="s">
        <v>1250</v>
      </c>
      <c r="E527" s="725" t="s">
        <v>2159</v>
      </c>
      <c r="F527" s="725" t="s">
        <v>2228</v>
      </c>
      <c r="G527" s="725" t="s">
        <v>2229</v>
      </c>
      <c r="H527" s="728">
        <v>16</v>
      </c>
      <c r="I527" s="728">
        <v>1546.6599999999999</v>
      </c>
      <c r="J527" s="725">
        <v>0.94117432286880898</v>
      </c>
      <c r="K527" s="725">
        <v>96.666249999999991</v>
      </c>
      <c r="L527" s="728">
        <v>17</v>
      </c>
      <c r="M527" s="728">
        <v>1643.33</v>
      </c>
      <c r="N527" s="725">
        <v>1</v>
      </c>
      <c r="O527" s="725">
        <v>96.666470588235285</v>
      </c>
      <c r="P527" s="728">
        <v>15</v>
      </c>
      <c r="Q527" s="728">
        <v>1450.0100000000002</v>
      </c>
      <c r="R527" s="741">
        <v>0.88236081614770023</v>
      </c>
      <c r="S527" s="729">
        <v>96.667333333333346</v>
      </c>
    </row>
    <row r="528" spans="1:19" ht="14.4" customHeight="1" x14ac:dyDescent="0.3">
      <c r="A528" s="724"/>
      <c r="B528" s="725" t="s">
        <v>2250</v>
      </c>
      <c r="C528" s="725" t="s">
        <v>553</v>
      </c>
      <c r="D528" s="725" t="s">
        <v>1250</v>
      </c>
      <c r="E528" s="725" t="s">
        <v>2159</v>
      </c>
      <c r="F528" s="725" t="s">
        <v>2230</v>
      </c>
      <c r="G528" s="725" t="s">
        <v>2231</v>
      </c>
      <c r="H528" s="728"/>
      <c r="I528" s="728"/>
      <c r="J528" s="725"/>
      <c r="K528" s="725"/>
      <c r="L528" s="728">
        <v>1</v>
      </c>
      <c r="M528" s="728">
        <v>333.33</v>
      </c>
      <c r="N528" s="725">
        <v>1</v>
      </c>
      <c r="O528" s="725">
        <v>333.33</v>
      </c>
      <c r="P528" s="728"/>
      <c r="Q528" s="728"/>
      <c r="R528" s="741"/>
      <c r="S528" s="729"/>
    </row>
    <row r="529" spans="1:19" ht="14.4" customHeight="1" x14ac:dyDescent="0.3">
      <c r="A529" s="724"/>
      <c r="B529" s="725" t="s">
        <v>2250</v>
      </c>
      <c r="C529" s="725" t="s">
        <v>553</v>
      </c>
      <c r="D529" s="725" t="s">
        <v>1250</v>
      </c>
      <c r="E529" s="725" t="s">
        <v>2159</v>
      </c>
      <c r="F529" s="725" t="s">
        <v>2232</v>
      </c>
      <c r="G529" s="725" t="s">
        <v>2233</v>
      </c>
      <c r="H529" s="728"/>
      <c r="I529" s="728"/>
      <c r="J529" s="725"/>
      <c r="K529" s="725"/>
      <c r="L529" s="728">
        <v>1</v>
      </c>
      <c r="M529" s="728">
        <v>1283.33</v>
      </c>
      <c r="N529" s="725">
        <v>1</v>
      </c>
      <c r="O529" s="725">
        <v>1283.33</v>
      </c>
      <c r="P529" s="728">
        <v>1</v>
      </c>
      <c r="Q529" s="728">
        <v>1283.33</v>
      </c>
      <c r="R529" s="741">
        <v>1</v>
      </c>
      <c r="S529" s="729">
        <v>1283.33</v>
      </c>
    </row>
    <row r="530" spans="1:19" ht="14.4" customHeight="1" x14ac:dyDescent="0.3">
      <c r="A530" s="724"/>
      <c r="B530" s="725" t="s">
        <v>2250</v>
      </c>
      <c r="C530" s="725" t="s">
        <v>553</v>
      </c>
      <c r="D530" s="725" t="s">
        <v>1250</v>
      </c>
      <c r="E530" s="725" t="s">
        <v>2159</v>
      </c>
      <c r="F530" s="725" t="s">
        <v>2234</v>
      </c>
      <c r="G530" s="725" t="s">
        <v>2235</v>
      </c>
      <c r="H530" s="728">
        <v>1</v>
      </c>
      <c r="I530" s="728">
        <v>466.67</v>
      </c>
      <c r="J530" s="725"/>
      <c r="K530" s="725">
        <v>466.67</v>
      </c>
      <c r="L530" s="728"/>
      <c r="M530" s="728"/>
      <c r="N530" s="725"/>
      <c r="O530" s="725"/>
      <c r="P530" s="728">
        <v>1</v>
      </c>
      <c r="Q530" s="728">
        <v>466.67</v>
      </c>
      <c r="R530" s="741"/>
      <c r="S530" s="729">
        <v>466.67</v>
      </c>
    </row>
    <row r="531" spans="1:19" ht="14.4" customHeight="1" x14ac:dyDescent="0.3">
      <c r="A531" s="724"/>
      <c r="B531" s="725" t="s">
        <v>2250</v>
      </c>
      <c r="C531" s="725" t="s">
        <v>553</v>
      </c>
      <c r="D531" s="725" t="s">
        <v>1250</v>
      </c>
      <c r="E531" s="725" t="s">
        <v>2159</v>
      </c>
      <c r="F531" s="725" t="s">
        <v>2236</v>
      </c>
      <c r="G531" s="725" t="s">
        <v>2237</v>
      </c>
      <c r="H531" s="728">
        <v>18</v>
      </c>
      <c r="I531" s="728">
        <v>2100</v>
      </c>
      <c r="J531" s="725">
        <v>0.72000164571804737</v>
      </c>
      <c r="K531" s="725">
        <v>116.66666666666667</v>
      </c>
      <c r="L531" s="728">
        <v>25</v>
      </c>
      <c r="M531" s="728">
        <v>2916.66</v>
      </c>
      <c r="N531" s="725">
        <v>1</v>
      </c>
      <c r="O531" s="725">
        <v>116.6664</v>
      </c>
      <c r="P531" s="728">
        <v>38</v>
      </c>
      <c r="Q531" s="728">
        <v>4433.34</v>
      </c>
      <c r="R531" s="741">
        <v>1.5200057600131658</v>
      </c>
      <c r="S531" s="729">
        <v>116.66684210526316</v>
      </c>
    </row>
    <row r="532" spans="1:19" ht="14.4" customHeight="1" x14ac:dyDescent="0.3">
      <c r="A532" s="724"/>
      <c r="B532" s="725" t="s">
        <v>2250</v>
      </c>
      <c r="C532" s="725" t="s">
        <v>553</v>
      </c>
      <c r="D532" s="725" t="s">
        <v>1250</v>
      </c>
      <c r="E532" s="725" t="s">
        <v>2159</v>
      </c>
      <c r="F532" s="725" t="s">
        <v>2160</v>
      </c>
      <c r="G532" s="725" t="s">
        <v>2161</v>
      </c>
      <c r="H532" s="728">
        <v>219</v>
      </c>
      <c r="I532" s="728">
        <v>71783.33</v>
      </c>
      <c r="J532" s="725">
        <v>0.63344449424344973</v>
      </c>
      <c r="K532" s="725">
        <v>327.77776255707761</v>
      </c>
      <c r="L532" s="728">
        <v>329</v>
      </c>
      <c r="M532" s="728">
        <v>113322.21</v>
      </c>
      <c r="N532" s="725">
        <v>1</v>
      </c>
      <c r="O532" s="725">
        <v>344.44440729483284</v>
      </c>
      <c r="P532" s="728">
        <v>359</v>
      </c>
      <c r="Q532" s="728">
        <v>123655.55</v>
      </c>
      <c r="R532" s="741">
        <v>1.0911854789983357</v>
      </c>
      <c r="S532" s="729">
        <v>344.44442896935936</v>
      </c>
    </row>
    <row r="533" spans="1:19" ht="14.4" customHeight="1" x14ac:dyDescent="0.3">
      <c r="A533" s="724"/>
      <c r="B533" s="725" t="s">
        <v>2250</v>
      </c>
      <c r="C533" s="725" t="s">
        <v>553</v>
      </c>
      <c r="D533" s="725" t="s">
        <v>2154</v>
      </c>
      <c r="E533" s="725" t="s">
        <v>2159</v>
      </c>
      <c r="F533" s="725" t="s">
        <v>2183</v>
      </c>
      <c r="G533" s="725" t="s">
        <v>2184</v>
      </c>
      <c r="H533" s="728">
        <v>7</v>
      </c>
      <c r="I533" s="728">
        <v>544.45000000000005</v>
      </c>
      <c r="J533" s="725">
        <v>0.70000514284244908</v>
      </c>
      <c r="K533" s="725">
        <v>77.778571428571439</v>
      </c>
      <c r="L533" s="728">
        <v>10</v>
      </c>
      <c r="M533" s="728">
        <v>777.78</v>
      </c>
      <c r="N533" s="725">
        <v>1</v>
      </c>
      <c r="O533" s="725">
        <v>77.777999999999992</v>
      </c>
      <c r="P533" s="728"/>
      <c r="Q533" s="728"/>
      <c r="R533" s="741"/>
      <c r="S533" s="729"/>
    </row>
    <row r="534" spans="1:19" ht="14.4" customHeight="1" x14ac:dyDescent="0.3">
      <c r="A534" s="724"/>
      <c r="B534" s="725" t="s">
        <v>2250</v>
      </c>
      <c r="C534" s="725" t="s">
        <v>553</v>
      </c>
      <c r="D534" s="725" t="s">
        <v>2154</v>
      </c>
      <c r="E534" s="725" t="s">
        <v>2159</v>
      </c>
      <c r="F534" s="725" t="s">
        <v>2187</v>
      </c>
      <c r="G534" s="725" t="s">
        <v>2188</v>
      </c>
      <c r="H534" s="728">
        <v>9</v>
      </c>
      <c r="I534" s="728">
        <v>999.9899999999999</v>
      </c>
      <c r="J534" s="725">
        <v>1.0714102042128271</v>
      </c>
      <c r="K534" s="725">
        <v>111.10999999999999</v>
      </c>
      <c r="L534" s="728">
        <v>8</v>
      </c>
      <c r="M534" s="728">
        <v>933.33999999999992</v>
      </c>
      <c r="N534" s="725">
        <v>1</v>
      </c>
      <c r="O534" s="725">
        <v>116.66749999999999</v>
      </c>
      <c r="P534" s="728"/>
      <c r="Q534" s="728"/>
      <c r="R534" s="741"/>
      <c r="S534" s="729"/>
    </row>
    <row r="535" spans="1:19" ht="14.4" customHeight="1" x14ac:dyDescent="0.3">
      <c r="A535" s="724"/>
      <c r="B535" s="725" t="s">
        <v>2250</v>
      </c>
      <c r="C535" s="725" t="s">
        <v>553</v>
      </c>
      <c r="D535" s="725" t="s">
        <v>2154</v>
      </c>
      <c r="E535" s="725" t="s">
        <v>2159</v>
      </c>
      <c r="F535" s="725" t="s">
        <v>2191</v>
      </c>
      <c r="G535" s="725" t="s">
        <v>2192</v>
      </c>
      <c r="H535" s="728">
        <v>10</v>
      </c>
      <c r="I535" s="728">
        <v>1866.67</v>
      </c>
      <c r="J535" s="725">
        <v>0.88421257063819503</v>
      </c>
      <c r="K535" s="725">
        <v>186.667</v>
      </c>
      <c r="L535" s="728">
        <v>10</v>
      </c>
      <c r="M535" s="728">
        <v>2111.11</v>
      </c>
      <c r="N535" s="725">
        <v>1</v>
      </c>
      <c r="O535" s="725">
        <v>211.11100000000002</v>
      </c>
      <c r="P535" s="728"/>
      <c r="Q535" s="728"/>
      <c r="R535" s="741"/>
      <c r="S535" s="729"/>
    </row>
    <row r="536" spans="1:19" ht="14.4" customHeight="1" x14ac:dyDescent="0.3">
      <c r="A536" s="724"/>
      <c r="B536" s="725" t="s">
        <v>2250</v>
      </c>
      <c r="C536" s="725" t="s">
        <v>553</v>
      </c>
      <c r="D536" s="725" t="s">
        <v>2154</v>
      </c>
      <c r="E536" s="725" t="s">
        <v>2159</v>
      </c>
      <c r="F536" s="725" t="s">
        <v>2193</v>
      </c>
      <c r="G536" s="725" t="s">
        <v>2194</v>
      </c>
      <c r="H536" s="728">
        <v>8</v>
      </c>
      <c r="I536" s="728">
        <v>4666.67</v>
      </c>
      <c r="J536" s="725">
        <v>1.3333342857142858</v>
      </c>
      <c r="K536" s="725">
        <v>583.33375000000001</v>
      </c>
      <c r="L536" s="728">
        <v>6</v>
      </c>
      <c r="M536" s="728">
        <v>3500</v>
      </c>
      <c r="N536" s="725">
        <v>1</v>
      </c>
      <c r="O536" s="725">
        <v>583.33333333333337</v>
      </c>
      <c r="P536" s="728"/>
      <c r="Q536" s="728"/>
      <c r="R536" s="741"/>
      <c r="S536" s="729"/>
    </row>
    <row r="537" spans="1:19" ht="14.4" customHeight="1" x14ac:dyDescent="0.3">
      <c r="A537" s="724"/>
      <c r="B537" s="725" t="s">
        <v>2250</v>
      </c>
      <c r="C537" s="725" t="s">
        <v>553</v>
      </c>
      <c r="D537" s="725" t="s">
        <v>2154</v>
      </c>
      <c r="E537" s="725" t="s">
        <v>2159</v>
      </c>
      <c r="F537" s="725" t="s">
        <v>2195</v>
      </c>
      <c r="G537" s="725" t="s">
        <v>2196</v>
      </c>
      <c r="H537" s="728">
        <v>3</v>
      </c>
      <c r="I537" s="728">
        <v>1400</v>
      </c>
      <c r="J537" s="725">
        <v>2.9999785715816314</v>
      </c>
      <c r="K537" s="725">
        <v>466.66666666666669</v>
      </c>
      <c r="L537" s="728">
        <v>1</v>
      </c>
      <c r="M537" s="728">
        <v>466.67</v>
      </c>
      <c r="N537" s="725">
        <v>1</v>
      </c>
      <c r="O537" s="725">
        <v>466.67</v>
      </c>
      <c r="P537" s="728"/>
      <c r="Q537" s="728"/>
      <c r="R537" s="741"/>
      <c r="S537" s="729"/>
    </row>
    <row r="538" spans="1:19" ht="14.4" customHeight="1" x14ac:dyDescent="0.3">
      <c r="A538" s="724"/>
      <c r="B538" s="725" t="s">
        <v>2250</v>
      </c>
      <c r="C538" s="725" t="s">
        <v>553</v>
      </c>
      <c r="D538" s="725" t="s">
        <v>2154</v>
      </c>
      <c r="E538" s="725" t="s">
        <v>2159</v>
      </c>
      <c r="F538" s="725" t="s">
        <v>2200</v>
      </c>
      <c r="G538" s="725" t="s">
        <v>2201</v>
      </c>
      <c r="H538" s="728">
        <v>8</v>
      </c>
      <c r="I538" s="728">
        <v>400</v>
      </c>
      <c r="J538" s="725">
        <v>2</v>
      </c>
      <c r="K538" s="725">
        <v>50</v>
      </c>
      <c r="L538" s="728">
        <v>4</v>
      </c>
      <c r="M538" s="728">
        <v>200</v>
      </c>
      <c r="N538" s="725">
        <v>1</v>
      </c>
      <c r="O538" s="725">
        <v>50</v>
      </c>
      <c r="P538" s="728"/>
      <c r="Q538" s="728"/>
      <c r="R538" s="741"/>
      <c r="S538" s="729"/>
    </row>
    <row r="539" spans="1:19" ht="14.4" customHeight="1" x14ac:dyDescent="0.3">
      <c r="A539" s="724"/>
      <c r="B539" s="725" t="s">
        <v>2250</v>
      </c>
      <c r="C539" s="725" t="s">
        <v>553</v>
      </c>
      <c r="D539" s="725" t="s">
        <v>2154</v>
      </c>
      <c r="E539" s="725" t="s">
        <v>2159</v>
      </c>
      <c r="F539" s="725" t="s">
        <v>2204</v>
      </c>
      <c r="G539" s="725" t="s">
        <v>2205</v>
      </c>
      <c r="H539" s="728"/>
      <c r="I539" s="728"/>
      <c r="J539" s="725"/>
      <c r="K539" s="725"/>
      <c r="L539" s="728">
        <v>1</v>
      </c>
      <c r="M539" s="728">
        <v>101.11</v>
      </c>
      <c r="N539" s="725">
        <v>1</v>
      </c>
      <c r="O539" s="725">
        <v>101.11</v>
      </c>
      <c r="P539" s="728"/>
      <c r="Q539" s="728"/>
      <c r="R539" s="741"/>
      <c r="S539" s="729"/>
    </row>
    <row r="540" spans="1:19" ht="14.4" customHeight="1" x14ac:dyDescent="0.3">
      <c r="A540" s="724"/>
      <c r="B540" s="725" t="s">
        <v>2250</v>
      </c>
      <c r="C540" s="725" t="s">
        <v>553</v>
      </c>
      <c r="D540" s="725" t="s">
        <v>2154</v>
      </c>
      <c r="E540" s="725" t="s">
        <v>2159</v>
      </c>
      <c r="F540" s="725" t="s">
        <v>2216</v>
      </c>
      <c r="G540" s="725" t="s">
        <v>2217</v>
      </c>
      <c r="H540" s="728">
        <v>57</v>
      </c>
      <c r="I540" s="728">
        <v>0</v>
      </c>
      <c r="J540" s="725"/>
      <c r="K540" s="725">
        <v>0</v>
      </c>
      <c r="L540" s="728">
        <v>38</v>
      </c>
      <c r="M540" s="728">
        <v>0</v>
      </c>
      <c r="N540" s="725"/>
      <c r="O540" s="725">
        <v>0</v>
      </c>
      <c r="P540" s="728"/>
      <c r="Q540" s="728"/>
      <c r="R540" s="741"/>
      <c r="S540" s="729"/>
    </row>
    <row r="541" spans="1:19" ht="14.4" customHeight="1" x14ac:dyDescent="0.3">
      <c r="A541" s="724"/>
      <c r="B541" s="725" t="s">
        <v>2250</v>
      </c>
      <c r="C541" s="725" t="s">
        <v>553</v>
      </c>
      <c r="D541" s="725" t="s">
        <v>2154</v>
      </c>
      <c r="E541" s="725" t="s">
        <v>2159</v>
      </c>
      <c r="F541" s="725" t="s">
        <v>2224</v>
      </c>
      <c r="G541" s="725" t="s">
        <v>2225</v>
      </c>
      <c r="H541" s="728">
        <v>30</v>
      </c>
      <c r="I541" s="728">
        <v>2666.6800000000003</v>
      </c>
      <c r="J541" s="725">
        <v>1.2276288773696955</v>
      </c>
      <c r="K541" s="725">
        <v>88.88933333333334</v>
      </c>
      <c r="L541" s="728">
        <v>23</v>
      </c>
      <c r="M541" s="728">
        <v>2172.2200000000003</v>
      </c>
      <c r="N541" s="725">
        <v>1</v>
      </c>
      <c r="O541" s="725">
        <v>94.444347826086968</v>
      </c>
      <c r="P541" s="728"/>
      <c r="Q541" s="728"/>
      <c r="R541" s="741"/>
      <c r="S541" s="729"/>
    </row>
    <row r="542" spans="1:19" ht="14.4" customHeight="1" x14ac:dyDescent="0.3">
      <c r="A542" s="724"/>
      <c r="B542" s="725" t="s">
        <v>2250</v>
      </c>
      <c r="C542" s="725" t="s">
        <v>553</v>
      </c>
      <c r="D542" s="725" t="s">
        <v>2154</v>
      </c>
      <c r="E542" s="725" t="s">
        <v>2159</v>
      </c>
      <c r="F542" s="725" t="s">
        <v>2228</v>
      </c>
      <c r="G542" s="725" t="s">
        <v>2229</v>
      </c>
      <c r="H542" s="728">
        <v>5</v>
      </c>
      <c r="I542" s="728">
        <v>483.33000000000004</v>
      </c>
      <c r="J542" s="725">
        <v>2.4998965552911971</v>
      </c>
      <c r="K542" s="725">
        <v>96.666000000000011</v>
      </c>
      <c r="L542" s="728">
        <v>2</v>
      </c>
      <c r="M542" s="728">
        <v>193.34</v>
      </c>
      <c r="N542" s="725">
        <v>1</v>
      </c>
      <c r="O542" s="725">
        <v>96.67</v>
      </c>
      <c r="P542" s="728"/>
      <c r="Q542" s="728"/>
      <c r="R542" s="741"/>
      <c r="S542" s="729"/>
    </row>
    <row r="543" spans="1:19" ht="14.4" customHeight="1" x14ac:dyDescent="0.3">
      <c r="A543" s="724"/>
      <c r="B543" s="725" t="s">
        <v>2250</v>
      </c>
      <c r="C543" s="725" t="s">
        <v>553</v>
      </c>
      <c r="D543" s="725" t="s">
        <v>2154</v>
      </c>
      <c r="E543" s="725" t="s">
        <v>2159</v>
      </c>
      <c r="F543" s="725" t="s">
        <v>2236</v>
      </c>
      <c r="G543" s="725" t="s">
        <v>2237</v>
      </c>
      <c r="H543" s="728">
        <v>2</v>
      </c>
      <c r="I543" s="728">
        <v>233.34</v>
      </c>
      <c r="J543" s="725">
        <v>0.66668571428571433</v>
      </c>
      <c r="K543" s="725">
        <v>116.67</v>
      </c>
      <c r="L543" s="728">
        <v>3</v>
      </c>
      <c r="M543" s="728">
        <v>350</v>
      </c>
      <c r="N543" s="725">
        <v>1</v>
      </c>
      <c r="O543" s="725">
        <v>116.66666666666667</v>
      </c>
      <c r="P543" s="728"/>
      <c r="Q543" s="728"/>
      <c r="R543" s="741"/>
      <c r="S543" s="729"/>
    </row>
    <row r="544" spans="1:19" ht="14.4" customHeight="1" x14ac:dyDescent="0.3">
      <c r="A544" s="724"/>
      <c r="B544" s="725" t="s">
        <v>2250</v>
      </c>
      <c r="C544" s="725" t="s">
        <v>553</v>
      </c>
      <c r="D544" s="725" t="s">
        <v>2154</v>
      </c>
      <c r="E544" s="725" t="s">
        <v>2159</v>
      </c>
      <c r="F544" s="725" t="s">
        <v>2160</v>
      </c>
      <c r="G544" s="725" t="s">
        <v>2161</v>
      </c>
      <c r="H544" s="728">
        <v>57</v>
      </c>
      <c r="I544" s="728">
        <v>18683.330000000002</v>
      </c>
      <c r="J544" s="725">
        <v>1.2914741263884502</v>
      </c>
      <c r="K544" s="725">
        <v>327.77771929824564</v>
      </c>
      <c r="L544" s="728">
        <v>42</v>
      </c>
      <c r="M544" s="728">
        <v>14466.670000000002</v>
      </c>
      <c r="N544" s="725">
        <v>1</v>
      </c>
      <c r="O544" s="725">
        <v>344.44452380952384</v>
      </c>
      <c r="P544" s="728"/>
      <c r="Q544" s="728"/>
      <c r="R544" s="741"/>
      <c r="S544" s="729"/>
    </row>
    <row r="545" spans="1:19" ht="14.4" customHeight="1" x14ac:dyDescent="0.3">
      <c r="A545" s="724"/>
      <c r="B545" s="725" t="s">
        <v>2250</v>
      </c>
      <c r="C545" s="725" t="s">
        <v>553</v>
      </c>
      <c r="D545" s="725" t="s">
        <v>1251</v>
      </c>
      <c r="E545" s="725" t="s">
        <v>2159</v>
      </c>
      <c r="F545" s="725" t="s">
        <v>2183</v>
      </c>
      <c r="G545" s="725" t="s">
        <v>2184</v>
      </c>
      <c r="H545" s="728">
        <v>8</v>
      </c>
      <c r="I545" s="728">
        <v>622.22</v>
      </c>
      <c r="J545" s="725">
        <v>0.88888571428571428</v>
      </c>
      <c r="K545" s="725">
        <v>77.777500000000003</v>
      </c>
      <c r="L545" s="728">
        <v>9</v>
      </c>
      <c r="M545" s="728">
        <v>700</v>
      </c>
      <c r="N545" s="725">
        <v>1</v>
      </c>
      <c r="O545" s="725">
        <v>77.777777777777771</v>
      </c>
      <c r="P545" s="728">
        <v>9</v>
      </c>
      <c r="Q545" s="728">
        <v>700</v>
      </c>
      <c r="R545" s="741">
        <v>1</v>
      </c>
      <c r="S545" s="729">
        <v>77.777777777777771</v>
      </c>
    </row>
    <row r="546" spans="1:19" ht="14.4" customHeight="1" x14ac:dyDescent="0.3">
      <c r="A546" s="724"/>
      <c r="B546" s="725" t="s">
        <v>2250</v>
      </c>
      <c r="C546" s="725" t="s">
        <v>553</v>
      </c>
      <c r="D546" s="725" t="s">
        <v>1251</v>
      </c>
      <c r="E546" s="725" t="s">
        <v>2159</v>
      </c>
      <c r="F546" s="725" t="s">
        <v>2187</v>
      </c>
      <c r="G546" s="725" t="s">
        <v>2188</v>
      </c>
      <c r="H546" s="728">
        <v>30</v>
      </c>
      <c r="I546" s="728">
        <v>3333.33</v>
      </c>
      <c r="J546" s="725">
        <v>1.4285659183830901</v>
      </c>
      <c r="K546" s="725">
        <v>111.111</v>
      </c>
      <c r="L546" s="728">
        <v>20</v>
      </c>
      <c r="M546" s="728">
        <v>2333.34</v>
      </c>
      <c r="N546" s="725">
        <v>1</v>
      </c>
      <c r="O546" s="725">
        <v>116.667</v>
      </c>
      <c r="P546" s="728">
        <v>22</v>
      </c>
      <c r="Q546" s="728">
        <v>2566.67</v>
      </c>
      <c r="R546" s="741">
        <v>1.0999982857191837</v>
      </c>
      <c r="S546" s="729">
        <v>116.66681818181819</v>
      </c>
    </row>
    <row r="547" spans="1:19" ht="14.4" customHeight="1" x14ac:dyDescent="0.3">
      <c r="A547" s="724"/>
      <c r="B547" s="725" t="s">
        <v>2250</v>
      </c>
      <c r="C547" s="725" t="s">
        <v>553</v>
      </c>
      <c r="D547" s="725" t="s">
        <v>1251</v>
      </c>
      <c r="E547" s="725" t="s">
        <v>2159</v>
      </c>
      <c r="F547" s="725" t="s">
        <v>2191</v>
      </c>
      <c r="G547" s="725" t="s">
        <v>2192</v>
      </c>
      <c r="H547" s="728">
        <v>38</v>
      </c>
      <c r="I547" s="728">
        <v>7093.33</v>
      </c>
      <c r="J547" s="725">
        <v>1.0500019243465362</v>
      </c>
      <c r="K547" s="725">
        <v>186.66657894736841</v>
      </c>
      <c r="L547" s="728">
        <v>32</v>
      </c>
      <c r="M547" s="728">
        <v>6755.5400000000009</v>
      </c>
      <c r="N547" s="725">
        <v>1</v>
      </c>
      <c r="O547" s="725">
        <v>211.11062500000003</v>
      </c>
      <c r="P547" s="728">
        <v>22</v>
      </c>
      <c r="Q547" s="728">
        <v>4644.4500000000007</v>
      </c>
      <c r="R547" s="741">
        <v>0.68750240543317043</v>
      </c>
      <c r="S547" s="729">
        <v>211.11136363636368</v>
      </c>
    </row>
    <row r="548" spans="1:19" ht="14.4" customHeight="1" x14ac:dyDescent="0.3">
      <c r="A548" s="724"/>
      <c r="B548" s="725" t="s">
        <v>2250</v>
      </c>
      <c r="C548" s="725" t="s">
        <v>553</v>
      </c>
      <c r="D548" s="725" t="s">
        <v>1251</v>
      </c>
      <c r="E548" s="725" t="s">
        <v>2159</v>
      </c>
      <c r="F548" s="725" t="s">
        <v>2193</v>
      </c>
      <c r="G548" s="725" t="s">
        <v>2194</v>
      </c>
      <c r="H548" s="728">
        <v>3</v>
      </c>
      <c r="I548" s="728">
        <v>1750</v>
      </c>
      <c r="J548" s="725">
        <v>1.5000085714775513</v>
      </c>
      <c r="K548" s="725">
        <v>583.33333333333337</v>
      </c>
      <c r="L548" s="728">
        <v>2</v>
      </c>
      <c r="M548" s="728">
        <v>1166.6600000000001</v>
      </c>
      <c r="N548" s="725">
        <v>1</v>
      </c>
      <c r="O548" s="725">
        <v>583.33000000000004</v>
      </c>
      <c r="P548" s="728">
        <v>4</v>
      </c>
      <c r="Q548" s="728">
        <v>2333.3200000000002</v>
      </c>
      <c r="R548" s="741">
        <v>2</v>
      </c>
      <c r="S548" s="729">
        <v>583.33000000000004</v>
      </c>
    </row>
    <row r="549" spans="1:19" ht="14.4" customHeight="1" x14ac:dyDescent="0.3">
      <c r="A549" s="724"/>
      <c r="B549" s="725" t="s">
        <v>2250</v>
      </c>
      <c r="C549" s="725" t="s">
        <v>553</v>
      </c>
      <c r="D549" s="725" t="s">
        <v>1251</v>
      </c>
      <c r="E549" s="725" t="s">
        <v>2159</v>
      </c>
      <c r="F549" s="725" t="s">
        <v>2195</v>
      </c>
      <c r="G549" s="725" t="s">
        <v>2196</v>
      </c>
      <c r="H549" s="728">
        <v>4</v>
      </c>
      <c r="I549" s="728">
        <v>1866.67</v>
      </c>
      <c r="J549" s="725"/>
      <c r="K549" s="725">
        <v>466.66750000000002</v>
      </c>
      <c r="L549" s="728"/>
      <c r="M549" s="728"/>
      <c r="N549" s="725"/>
      <c r="O549" s="725"/>
      <c r="P549" s="728"/>
      <c r="Q549" s="728"/>
      <c r="R549" s="741"/>
      <c r="S549" s="729"/>
    </row>
    <row r="550" spans="1:19" ht="14.4" customHeight="1" x14ac:dyDescent="0.3">
      <c r="A550" s="724"/>
      <c r="B550" s="725" t="s">
        <v>2250</v>
      </c>
      <c r="C550" s="725" t="s">
        <v>553</v>
      </c>
      <c r="D550" s="725" t="s">
        <v>1251</v>
      </c>
      <c r="E550" s="725" t="s">
        <v>2159</v>
      </c>
      <c r="F550" s="725" t="s">
        <v>2200</v>
      </c>
      <c r="G550" s="725" t="s">
        <v>2201</v>
      </c>
      <c r="H550" s="728">
        <v>18</v>
      </c>
      <c r="I550" s="728">
        <v>900</v>
      </c>
      <c r="J550" s="725">
        <v>0.62068965517241381</v>
      </c>
      <c r="K550" s="725">
        <v>50</v>
      </c>
      <c r="L550" s="728">
        <v>29</v>
      </c>
      <c r="M550" s="728">
        <v>1450</v>
      </c>
      <c r="N550" s="725">
        <v>1</v>
      </c>
      <c r="O550" s="725">
        <v>50</v>
      </c>
      <c r="P550" s="728">
        <v>10</v>
      </c>
      <c r="Q550" s="728">
        <v>500</v>
      </c>
      <c r="R550" s="741">
        <v>0.34482758620689657</v>
      </c>
      <c r="S550" s="729">
        <v>50</v>
      </c>
    </row>
    <row r="551" spans="1:19" ht="14.4" customHeight="1" x14ac:dyDescent="0.3">
      <c r="A551" s="724"/>
      <c r="B551" s="725" t="s">
        <v>2250</v>
      </c>
      <c r="C551" s="725" t="s">
        <v>553</v>
      </c>
      <c r="D551" s="725" t="s">
        <v>1251</v>
      </c>
      <c r="E551" s="725" t="s">
        <v>2159</v>
      </c>
      <c r="F551" s="725" t="s">
        <v>2251</v>
      </c>
      <c r="G551" s="725" t="s">
        <v>2252</v>
      </c>
      <c r="H551" s="728">
        <v>1</v>
      </c>
      <c r="I551" s="728">
        <v>0</v>
      </c>
      <c r="J551" s="725"/>
      <c r="K551" s="725">
        <v>0</v>
      </c>
      <c r="L551" s="728"/>
      <c r="M551" s="728"/>
      <c r="N551" s="725"/>
      <c r="O551" s="725"/>
      <c r="P551" s="728"/>
      <c r="Q551" s="728"/>
      <c r="R551" s="741"/>
      <c r="S551" s="729"/>
    </row>
    <row r="552" spans="1:19" ht="14.4" customHeight="1" x14ac:dyDescent="0.3">
      <c r="A552" s="724"/>
      <c r="B552" s="725" t="s">
        <v>2250</v>
      </c>
      <c r="C552" s="725" t="s">
        <v>553</v>
      </c>
      <c r="D552" s="725" t="s">
        <v>1251</v>
      </c>
      <c r="E552" s="725" t="s">
        <v>2159</v>
      </c>
      <c r="F552" s="725" t="s">
        <v>2216</v>
      </c>
      <c r="G552" s="725" t="s">
        <v>2217</v>
      </c>
      <c r="H552" s="728">
        <v>146</v>
      </c>
      <c r="I552" s="728">
        <v>0</v>
      </c>
      <c r="J552" s="725"/>
      <c r="K552" s="725">
        <v>0</v>
      </c>
      <c r="L552" s="728">
        <v>109</v>
      </c>
      <c r="M552" s="728">
        <v>0</v>
      </c>
      <c r="N552" s="725"/>
      <c r="O552" s="725">
        <v>0</v>
      </c>
      <c r="P552" s="728">
        <v>68</v>
      </c>
      <c r="Q552" s="728">
        <v>0</v>
      </c>
      <c r="R552" s="741"/>
      <c r="S552" s="729">
        <v>0</v>
      </c>
    </row>
    <row r="553" spans="1:19" ht="14.4" customHeight="1" x14ac:dyDescent="0.3">
      <c r="A553" s="724"/>
      <c r="B553" s="725" t="s">
        <v>2250</v>
      </c>
      <c r="C553" s="725" t="s">
        <v>553</v>
      </c>
      <c r="D553" s="725" t="s">
        <v>1251</v>
      </c>
      <c r="E553" s="725" t="s">
        <v>2159</v>
      </c>
      <c r="F553" s="725" t="s">
        <v>2224</v>
      </c>
      <c r="G553" s="725" t="s">
        <v>2225</v>
      </c>
      <c r="H553" s="728">
        <v>60</v>
      </c>
      <c r="I553" s="728">
        <v>5333.329999999999</v>
      </c>
      <c r="J553" s="725">
        <v>1.486066722579962</v>
      </c>
      <c r="K553" s="725">
        <v>88.888833333333324</v>
      </c>
      <c r="L553" s="728">
        <v>38</v>
      </c>
      <c r="M553" s="728">
        <v>3588.8899999999994</v>
      </c>
      <c r="N553" s="725">
        <v>1</v>
      </c>
      <c r="O553" s="725">
        <v>94.444473684210507</v>
      </c>
      <c r="P553" s="728">
        <v>20</v>
      </c>
      <c r="Q553" s="728">
        <v>1888.8799999999999</v>
      </c>
      <c r="R553" s="741">
        <v>0.52631314974825094</v>
      </c>
      <c r="S553" s="729">
        <v>94.443999999999988</v>
      </c>
    </row>
    <row r="554" spans="1:19" ht="14.4" customHeight="1" x14ac:dyDescent="0.3">
      <c r="A554" s="724"/>
      <c r="B554" s="725" t="s">
        <v>2250</v>
      </c>
      <c r="C554" s="725" t="s">
        <v>553</v>
      </c>
      <c r="D554" s="725" t="s">
        <v>1251</v>
      </c>
      <c r="E554" s="725" t="s">
        <v>2159</v>
      </c>
      <c r="F554" s="725" t="s">
        <v>2228</v>
      </c>
      <c r="G554" s="725" t="s">
        <v>2229</v>
      </c>
      <c r="H554" s="728">
        <v>15</v>
      </c>
      <c r="I554" s="728">
        <v>1450.0100000000002</v>
      </c>
      <c r="J554" s="725">
        <v>1.8749967672692478</v>
      </c>
      <c r="K554" s="725">
        <v>96.667333333333346</v>
      </c>
      <c r="L554" s="728">
        <v>8</v>
      </c>
      <c r="M554" s="728">
        <v>773.34</v>
      </c>
      <c r="N554" s="725">
        <v>1</v>
      </c>
      <c r="O554" s="725">
        <v>96.667500000000004</v>
      </c>
      <c r="P554" s="728">
        <v>7</v>
      </c>
      <c r="Q554" s="728">
        <v>676.67</v>
      </c>
      <c r="R554" s="741">
        <v>0.87499676726924758</v>
      </c>
      <c r="S554" s="729">
        <v>96.667142857142849</v>
      </c>
    </row>
    <row r="555" spans="1:19" ht="14.4" customHeight="1" x14ac:dyDescent="0.3">
      <c r="A555" s="724"/>
      <c r="B555" s="725" t="s">
        <v>2250</v>
      </c>
      <c r="C555" s="725" t="s">
        <v>553</v>
      </c>
      <c r="D555" s="725" t="s">
        <v>1251</v>
      </c>
      <c r="E555" s="725" t="s">
        <v>2159</v>
      </c>
      <c r="F555" s="725" t="s">
        <v>2234</v>
      </c>
      <c r="G555" s="725" t="s">
        <v>2235</v>
      </c>
      <c r="H555" s="728"/>
      <c r="I555" s="728"/>
      <c r="J555" s="725"/>
      <c r="K555" s="725"/>
      <c r="L555" s="728">
        <v>1</v>
      </c>
      <c r="M555" s="728">
        <v>466.67</v>
      </c>
      <c r="N555" s="725">
        <v>1</v>
      </c>
      <c r="O555" s="725">
        <v>466.67</v>
      </c>
      <c r="P555" s="728"/>
      <c r="Q555" s="728"/>
      <c r="R555" s="741"/>
      <c r="S555" s="729"/>
    </row>
    <row r="556" spans="1:19" ht="14.4" customHeight="1" x14ac:dyDescent="0.3">
      <c r="A556" s="724"/>
      <c r="B556" s="725" t="s">
        <v>2250</v>
      </c>
      <c r="C556" s="725" t="s">
        <v>553</v>
      </c>
      <c r="D556" s="725" t="s">
        <v>1251</v>
      </c>
      <c r="E556" s="725" t="s">
        <v>2159</v>
      </c>
      <c r="F556" s="725" t="s">
        <v>2236</v>
      </c>
      <c r="G556" s="725" t="s">
        <v>2237</v>
      </c>
      <c r="H556" s="728">
        <v>1</v>
      </c>
      <c r="I556" s="728">
        <v>116.67</v>
      </c>
      <c r="J556" s="725">
        <v>0.2500053571045921</v>
      </c>
      <c r="K556" s="725">
        <v>116.67</v>
      </c>
      <c r="L556" s="728">
        <v>4</v>
      </c>
      <c r="M556" s="728">
        <v>466.67</v>
      </c>
      <c r="N556" s="725">
        <v>1</v>
      </c>
      <c r="O556" s="725">
        <v>116.6675</v>
      </c>
      <c r="P556" s="728">
        <v>3</v>
      </c>
      <c r="Q556" s="728">
        <v>350</v>
      </c>
      <c r="R556" s="741">
        <v>0.74999464289540785</v>
      </c>
      <c r="S556" s="729">
        <v>116.66666666666667</v>
      </c>
    </row>
    <row r="557" spans="1:19" ht="14.4" customHeight="1" x14ac:dyDescent="0.3">
      <c r="A557" s="724"/>
      <c r="B557" s="725" t="s">
        <v>2250</v>
      </c>
      <c r="C557" s="725" t="s">
        <v>553</v>
      </c>
      <c r="D557" s="725" t="s">
        <v>1251</v>
      </c>
      <c r="E557" s="725" t="s">
        <v>2159</v>
      </c>
      <c r="F557" s="725" t="s">
        <v>2160</v>
      </c>
      <c r="G557" s="725" t="s">
        <v>2161</v>
      </c>
      <c r="H557" s="728">
        <v>148</v>
      </c>
      <c r="I557" s="728">
        <v>48511.1</v>
      </c>
      <c r="J557" s="725">
        <v>1.257488118808288</v>
      </c>
      <c r="K557" s="725">
        <v>327.7777027027027</v>
      </c>
      <c r="L557" s="728">
        <v>112</v>
      </c>
      <c r="M557" s="728">
        <v>38577.78</v>
      </c>
      <c r="N557" s="725">
        <v>1</v>
      </c>
      <c r="O557" s="725">
        <v>344.44446428571428</v>
      </c>
      <c r="P557" s="728">
        <v>69</v>
      </c>
      <c r="Q557" s="728">
        <v>23766.660000000003</v>
      </c>
      <c r="R557" s="741">
        <v>0.61607122027239525</v>
      </c>
      <c r="S557" s="729">
        <v>344.44434782608698</v>
      </c>
    </row>
    <row r="558" spans="1:19" ht="14.4" customHeight="1" x14ac:dyDescent="0.3">
      <c r="A558" s="724"/>
      <c r="B558" s="725" t="s">
        <v>2250</v>
      </c>
      <c r="C558" s="725" t="s">
        <v>553</v>
      </c>
      <c r="D558" s="725" t="s">
        <v>1252</v>
      </c>
      <c r="E558" s="725" t="s">
        <v>2159</v>
      </c>
      <c r="F558" s="725" t="s">
        <v>2183</v>
      </c>
      <c r="G558" s="725" t="s">
        <v>2184</v>
      </c>
      <c r="H558" s="728"/>
      <c r="I558" s="728"/>
      <c r="J558" s="725"/>
      <c r="K558" s="725"/>
      <c r="L558" s="728"/>
      <c r="M558" s="728"/>
      <c r="N558" s="725"/>
      <c r="O558" s="725"/>
      <c r="P558" s="728">
        <v>2</v>
      </c>
      <c r="Q558" s="728">
        <v>155.56</v>
      </c>
      <c r="R558" s="741"/>
      <c r="S558" s="729">
        <v>77.78</v>
      </c>
    </row>
    <row r="559" spans="1:19" ht="14.4" customHeight="1" x14ac:dyDescent="0.3">
      <c r="A559" s="724"/>
      <c r="B559" s="725" t="s">
        <v>2250</v>
      </c>
      <c r="C559" s="725" t="s">
        <v>553</v>
      </c>
      <c r="D559" s="725" t="s">
        <v>1252</v>
      </c>
      <c r="E559" s="725" t="s">
        <v>2159</v>
      </c>
      <c r="F559" s="725" t="s">
        <v>2187</v>
      </c>
      <c r="G559" s="725" t="s">
        <v>2188</v>
      </c>
      <c r="H559" s="728"/>
      <c r="I559" s="728"/>
      <c r="J559" s="725"/>
      <c r="K559" s="725"/>
      <c r="L559" s="728"/>
      <c r="M559" s="728"/>
      <c r="N559" s="725"/>
      <c r="O559" s="725"/>
      <c r="P559" s="728">
        <v>79</v>
      </c>
      <c r="Q559" s="728">
        <v>9216.66</v>
      </c>
      <c r="R559" s="741"/>
      <c r="S559" s="729">
        <v>116.66658227848102</v>
      </c>
    </row>
    <row r="560" spans="1:19" ht="14.4" customHeight="1" x14ac:dyDescent="0.3">
      <c r="A560" s="724"/>
      <c r="B560" s="725" t="s">
        <v>2250</v>
      </c>
      <c r="C560" s="725" t="s">
        <v>553</v>
      </c>
      <c r="D560" s="725" t="s">
        <v>1252</v>
      </c>
      <c r="E560" s="725" t="s">
        <v>2159</v>
      </c>
      <c r="F560" s="725" t="s">
        <v>2191</v>
      </c>
      <c r="G560" s="725" t="s">
        <v>2192</v>
      </c>
      <c r="H560" s="728"/>
      <c r="I560" s="728"/>
      <c r="J560" s="725"/>
      <c r="K560" s="725"/>
      <c r="L560" s="728"/>
      <c r="M560" s="728"/>
      <c r="N560" s="725"/>
      <c r="O560" s="725"/>
      <c r="P560" s="728">
        <v>25</v>
      </c>
      <c r="Q560" s="728">
        <v>5277.7800000000007</v>
      </c>
      <c r="R560" s="741"/>
      <c r="S560" s="729">
        <v>211.11120000000003</v>
      </c>
    </row>
    <row r="561" spans="1:19" ht="14.4" customHeight="1" x14ac:dyDescent="0.3">
      <c r="A561" s="724"/>
      <c r="B561" s="725" t="s">
        <v>2250</v>
      </c>
      <c r="C561" s="725" t="s">
        <v>553</v>
      </c>
      <c r="D561" s="725" t="s">
        <v>1252</v>
      </c>
      <c r="E561" s="725" t="s">
        <v>2159</v>
      </c>
      <c r="F561" s="725" t="s">
        <v>2193</v>
      </c>
      <c r="G561" s="725" t="s">
        <v>2194</v>
      </c>
      <c r="H561" s="728"/>
      <c r="I561" s="728"/>
      <c r="J561" s="725"/>
      <c r="K561" s="725"/>
      <c r="L561" s="728"/>
      <c r="M561" s="728"/>
      <c r="N561" s="725"/>
      <c r="O561" s="725"/>
      <c r="P561" s="728">
        <v>7</v>
      </c>
      <c r="Q561" s="728">
        <v>4083.33</v>
      </c>
      <c r="R561" s="741"/>
      <c r="S561" s="729">
        <v>583.33285714285716</v>
      </c>
    </row>
    <row r="562" spans="1:19" ht="14.4" customHeight="1" x14ac:dyDescent="0.3">
      <c r="A562" s="724"/>
      <c r="B562" s="725" t="s">
        <v>2250</v>
      </c>
      <c r="C562" s="725" t="s">
        <v>553</v>
      </c>
      <c r="D562" s="725" t="s">
        <v>1252</v>
      </c>
      <c r="E562" s="725" t="s">
        <v>2159</v>
      </c>
      <c r="F562" s="725" t="s">
        <v>2195</v>
      </c>
      <c r="G562" s="725" t="s">
        <v>2196</v>
      </c>
      <c r="H562" s="728"/>
      <c r="I562" s="728"/>
      <c r="J562" s="725"/>
      <c r="K562" s="725"/>
      <c r="L562" s="728"/>
      <c r="M562" s="728"/>
      <c r="N562" s="725"/>
      <c r="O562" s="725"/>
      <c r="P562" s="728">
        <v>4</v>
      </c>
      <c r="Q562" s="728">
        <v>1866.66</v>
      </c>
      <c r="R562" s="741"/>
      <c r="S562" s="729">
        <v>466.66500000000002</v>
      </c>
    </row>
    <row r="563" spans="1:19" ht="14.4" customHeight="1" x14ac:dyDescent="0.3">
      <c r="A563" s="724"/>
      <c r="B563" s="725" t="s">
        <v>2250</v>
      </c>
      <c r="C563" s="725" t="s">
        <v>553</v>
      </c>
      <c r="D563" s="725" t="s">
        <v>1252</v>
      </c>
      <c r="E563" s="725" t="s">
        <v>2159</v>
      </c>
      <c r="F563" s="725" t="s">
        <v>2200</v>
      </c>
      <c r="G563" s="725" t="s">
        <v>2201</v>
      </c>
      <c r="H563" s="728"/>
      <c r="I563" s="728"/>
      <c r="J563" s="725"/>
      <c r="K563" s="725"/>
      <c r="L563" s="728"/>
      <c r="M563" s="728"/>
      <c r="N563" s="725"/>
      <c r="O563" s="725"/>
      <c r="P563" s="728">
        <v>41</v>
      </c>
      <c r="Q563" s="728">
        <v>2050</v>
      </c>
      <c r="R563" s="741"/>
      <c r="S563" s="729">
        <v>50</v>
      </c>
    </row>
    <row r="564" spans="1:19" ht="14.4" customHeight="1" x14ac:dyDescent="0.3">
      <c r="A564" s="724"/>
      <c r="B564" s="725" t="s">
        <v>2250</v>
      </c>
      <c r="C564" s="725" t="s">
        <v>553</v>
      </c>
      <c r="D564" s="725" t="s">
        <v>1252</v>
      </c>
      <c r="E564" s="725" t="s">
        <v>2159</v>
      </c>
      <c r="F564" s="725" t="s">
        <v>2216</v>
      </c>
      <c r="G564" s="725" t="s">
        <v>2217</v>
      </c>
      <c r="H564" s="728"/>
      <c r="I564" s="728"/>
      <c r="J564" s="725"/>
      <c r="K564" s="725"/>
      <c r="L564" s="728"/>
      <c r="M564" s="728"/>
      <c r="N564" s="725"/>
      <c r="O564" s="725"/>
      <c r="P564" s="728">
        <v>240</v>
      </c>
      <c r="Q564" s="728">
        <v>0</v>
      </c>
      <c r="R564" s="741"/>
      <c r="S564" s="729">
        <v>0</v>
      </c>
    </row>
    <row r="565" spans="1:19" ht="14.4" customHeight="1" x14ac:dyDescent="0.3">
      <c r="A565" s="724"/>
      <c r="B565" s="725" t="s">
        <v>2250</v>
      </c>
      <c r="C565" s="725" t="s">
        <v>553</v>
      </c>
      <c r="D565" s="725" t="s">
        <v>1252</v>
      </c>
      <c r="E565" s="725" t="s">
        <v>2159</v>
      </c>
      <c r="F565" s="725" t="s">
        <v>2224</v>
      </c>
      <c r="G565" s="725" t="s">
        <v>2225</v>
      </c>
      <c r="H565" s="728"/>
      <c r="I565" s="728"/>
      <c r="J565" s="725"/>
      <c r="K565" s="725"/>
      <c r="L565" s="728"/>
      <c r="M565" s="728"/>
      <c r="N565" s="725"/>
      <c r="O565" s="725"/>
      <c r="P565" s="728">
        <v>114</v>
      </c>
      <c r="Q565" s="728">
        <v>10766.66</v>
      </c>
      <c r="R565" s="741"/>
      <c r="S565" s="729">
        <v>94.444385964912286</v>
      </c>
    </row>
    <row r="566" spans="1:19" ht="14.4" customHeight="1" x14ac:dyDescent="0.3">
      <c r="A566" s="724"/>
      <c r="B566" s="725" t="s">
        <v>2250</v>
      </c>
      <c r="C566" s="725" t="s">
        <v>553</v>
      </c>
      <c r="D566" s="725" t="s">
        <v>1252</v>
      </c>
      <c r="E566" s="725" t="s">
        <v>2159</v>
      </c>
      <c r="F566" s="725" t="s">
        <v>2228</v>
      </c>
      <c r="G566" s="725" t="s">
        <v>2229</v>
      </c>
      <c r="H566" s="728"/>
      <c r="I566" s="728"/>
      <c r="J566" s="725"/>
      <c r="K566" s="725"/>
      <c r="L566" s="728"/>
      <c r="M566" s="728"/>
      <c r="N566" s="725"/>
      <c r="O566" s="725"/>
      <c r="P566" s="728">
        <v>19</v>
      </c>
      <c r="Q566" s="728">
        <v>1836.6599999999999</v>
      </c>
      <c r="R566" s="741"/>
      <c r="S566" s="729">
        <v>96.666315789473671</v>
      </c>
    </row>
    <row r="567" spans="1:19" ht="14.4" customHeight="1" x14ac:dyDescent="0.3">
      <c r="A567" s="724"/>
      <c r="B567" s="725" t="s">
        <v>2250</v>
      </c>
      <c r="C567" s="725" t="s">
        <v>553</v>
      </c>
      <c r="D567" s="725" t="s">
        <v>1252</v>
      </c>
      <c r="E567" s="725" t="s">
        <v>2159</v>
      </c>
      <c r="F567" s="725" t="s">
        <v>2236</v>
      </c>
      <c r="G567" s="725" t="s">
        <v>2237</v>
      </c>
      <c r="H567" s="728"/>
      <c r="I567" s="728"/>
      <c r="J567" s="725"/>
      <c r="K567" s="725"/>
      <c r="L567" s="728"/>
      <c r="M567" s="728"/>
      <c r="N567" s="725"/>
      <c r="O567" s="725"/>
      <c r="P567" s="728">
        <v>17</v>
      </c>
      <c r="Q567" s="728">
        <v>1983.3400000000001</v>
      </c>
      <c r="R567" s="741"/>
      <c r="S567" s="729">
        <v>116.66705882352942</v>
      </c>
    </row>
    <row r="568" spans="1:19" ht="14.4" customHeight="1" x14ac:dyDescent="0.3">
      <c r="A568" s="724"/>
      <c r="B568" s="725" t="s">
        <v>2250</v>
      </c>
      <c r="C568" s="725" t="s">
        <v>553</v>
      </c>
      <c r="D568" s="725" t="s">
        <v>1252</v>
      </c>
      <c r="E568" s="725" t="s">
        <v>2159</v>
      </c>
      <c r="F568" s="725" t="s">
        <v>2160</v>
      </c>
      <c r="G568" s="725" t="s">
        <v>2161</v>
      </c>
      <c r="H568" s="728"/>
      <c r="I568" s="728"/>
      <c r="J568" s="725"/>
      <c r="K568" s="725"/>
      <c r="L568" s="728"/>
      <c r="M568" s="728"/>
      <c r="N568" s="725"/>
      <c r="O568" s="725"/>
      <c r="P568" s="728">
        <v>250</v>
      </c>
      <c r="Q568" s="728">
        <v>86111.12</v>
      </c>
      <c r="R568" s="741"/>
      <c r="S568" s="729">
        <v>344.44448</v>
      </c>
    </row>
    <row r="569" spans="1:19" ht="14.4" customHeight="1" x14ac:dyDescent="0.3">
      <c r="A569" s="724"/>
      <c r="B569" s="725" t="s">
        <v>2250</v>
      </c>
      <c r="C569" s="725" t="s">
        <v>553</v>
      </c>
      <c r="D569" s="725" t="s">
        <v>1253</v>
      </c>
      <c r="E569" s="725" t="s">
        <v>2159</v>
      </c>
      <c r="F569" s="725" t="s">
        <v>2183</v>
      </c>
      <c r="G569" s="725" t="s">
        <v>2184</v>
      </c>
      <c r="H569" s="728">
        <v>5</v>
      </c>
      <c r="I569" s="728">
        <v>388.89</v>
      </c>
      <c r="J569" s="725">
        <v>4.9998714322447926</v>
      </c>
      <c r="K569" s="725">
        <v>77.777999999999992</v>
      </c>
      <c r="L569" s="728">
        <v>1</v>
      </c>
      <c r="M569" s="728">
        <v>77.78</v>
      </c>
      <c r="N569" s="725">
        <v>1</v>
      </c>
      <c r="O569" s="725">
        <v>77.78</v>
      </c>
      <c r="P569" s="728">
        <v>2</v>
      </c>
      <c r="Q569" s="728">
        <v>155.56</v>
      </c>
      <c r="R569" s="741">
        <v>2</v>
      </c>
      <c r="S569" s="729">
        <v>77.78</v>
      </c>
    </row>
    <row r="570" spans="1:19" ht="14.4" customHeight="1" x14ac:dyDescent="0.3">
      <c r="A570" s="724"/>
      <c r="B570" s="725" t="s">
        <v>2250</v>
      </c>
      <c r="C570" s="725" t="s">
        <v>553</v>
      </c>
      <c r="D570" s="725" t="s">
        <v>1253</v>
      </c>
      <c r="E570" s="725" t="s">
        <v>2159</v>
      </c>
      <c r="F570" s="725" t="s">
        <v>2187</v>
      </c>
      <c r="G570" s="725" t="s">
        <v>2188</v>
      </c>
      <c r="H570" s="728">
        <v>10</v>
      </c>
      <c r="I570" s="728">
        <v>1111.0999999999999</v>
      </c>
      <c r="J570" s="725">
        <v>1.5872857142857142</v>
      </c>
      <c r="K570" s="725">
        <v>111.10999999999999</v>
      </c>
      <c r="L570" s="728">
        <v>6</v>
      </c>
      <c r="M570" s="728">
        <v>700</v>
      </c>
      <c r="N570" s="725">
        <v>1</v>
      </c>
      <c r="O570" s="725">
        <v>116.66666666666667</v>
      </c>
      <c r="P570" s="728">
        <v>14</v>
      </c>
      <c r="Q570" s="728">
        <v>1633.33</v>
      </c>
      <c r="R570" s="741">
        <v>2.3333285714285714</v>
      </c>
      <c r="S570" s="729">
        <v>116.66642857142857</v>
      </c>
    </row>
    <row r="571" spans="1:19" ht="14.4" customHeight="1" x14ac:dyDescent="0.3">
      <c r="A571" s="724"/>
      <c r="B571" s="725" t="s">
        <v>2250</v>
      </c>
      <c r="C571" s="725" t="s">
        <v>553</v>
      </c>
      <c r="D571" s="725" t="s">
        <v>1253</v>
      </c>
      <c r="E571" s="725" t="s">
        <v>2159</v>
      </c>
      <c r="F571" s="725" t="s">
        <v>2191</v>
      </c>
      <c r="G571" s="725" t="s">
        <v>2192</v>
      </c>
      <c r="H571" s="728">
        <v>6</v>
      </c>
      <c r="I571" s="728">
        <v>1120.01</v>
      </c>
      <c r="J571" s="725">
        <v>0.75790549273567609</v>
      </c>
      <c r="K571" s="725">
        <v>186.66833333333332</v>
      </c>
      <c r="L571" s="728">
        <v>7</v>
      </c>
      <c r="M571" s="728">
        <v>1477.77</v>
      </c>
      <c r="N571" s="725">
        <v>1</v>
      </c>
      <c r="O571" s="725">
        <v>211.10999999999999</v>
      </c>
      <c r="P571" s="728">
        <v>5</v>
      </c>
      <c r="Q571" s="728">
        <v>1055.5500000000002</v>
      </c>
      <c r="R571" s="741">
        <v>0.71428571428571441</v>
      </c>
      <c r="S571" s="729">
        <v>211.11000000000004</v>
      </c>
    </row>
    <row r="572" spans="1:19" ht="14.4" customHeight="1" x14ac:dyDescent="0.3">
      <c r="A572" s="724"/>
      <c r="B572" s="725" t="s">
        <v>2250</v>
      </c>
      <c r="C572" s="725" t="s">
        <v>553</v>
      </c>
      <c r="D572" s="725" t="s">
        <v>1253</v>
      </c>
      <c r="E572" s="725" t="s">
        <v>2159</v>
      </c>
      <c r="F572" s="725" t="s">
        <v>2193</v>
      </c>
      <c r="G572" s="725" t="s">
        <v>2194</v>
      </c>
      <c r="H572" s="728">
        <v>30</v>
      </c>
      <c r="I572" s="728">
        <v>17500</v>
      </c>
      <c r="J572" s="725">
        <v>1.8750006696430963</v>
      </c>
      <c r="K572" s="725">
        <v>583.33333333333337</v>
      </c>
      <c r="L572" s="728">
        <v>16</v>
      </c>
      <c r="M572" s="728">
        <v>9333.33</v>
      </c>
      <c r="N572" s="725">
        <v>1</v>
      </c>
      <c r="O572" s="725">
        <v>583.333125</v>
      </c>
      <c r="P572" s="728">
        <v>32</v>
      </c>
      <c r="Q572" s="728">
        <v>18666.66</v>
      </c>
      <c r="R572" s="741">
        <v>2</v>
      </c>
      <c r="S572" s="729">
        <v>583.333125</v>
      </c>
    </row>
    <row r="573" spans="1:19" ht="14.4" customHeight="1" x14ac:dyDescent="0.3">
      <c r="A573" s="724"/>
      <c r="B573" s="725" t="s">
        <v>2250</v>
      </c>
      <c r="C573" s="725" t="s">
        <v>553</v>
      </c>
      <c r="D573" s="725" t="s">
        <v>1253</v>
      </c>
      <c r="E573" s="725" t="s">
        <v>2159</v>
      </c>
      <c r="F573" s="725" t="s">
        <v>2195</v>
      </c>
      <c r="G573" s="725" t="s">
        <v>2196</v>
      </c>
      <c r="H573" s="728">
        <v>3</v>
      </c>
      <c r="I573" s="728">
        <v>1400.01</v>
      </c>
      <c r="J573" s="725">
        <v>0.6000051428644898</v>
      </c>
      <c r="K573" s="725">
        <v>466.67</v>
      </c>
      <c r="L573" s="728">
        <v>5</v>
      </c>
      <c r="M573" s="728">
        <v>2333.33</v>
      </c>
      <c r="N573" s="725">
        <v>1</v>
      </c>
      <c r="O573" s="725">
        <v>466.666</v>
      </c>
      <c r="P573" s="728">
        <v>3</v>
      </c>
      <c r="Q573" s="728">
        <v>1400.01</v>
      </c>
      <c r="R573" s="741">
        <v>0.6000051428644898</v>
      </c>
      <c r="S573" s="729">
        <v>466.67</v>
      </c>
    </row>
    <row r="574" spans="1:19" ht="14.4" customHeight="1" x14ac:dyDescent="0.3">
      <c r="A574" s="724"/>
      <c r="B574" s="725" t="s">
        <v>2250</v>
      </c>
      <c r="C574" s="725" t="s">
        <v>553</v>
      </c>
      <c r="D574" s="725" t="s">
        <v>1253</v>
      </c>
      <c r="E574" s="725" t="s">
        <v>2159</v>
      </c>
      <c r="F574" s="725" t="s">
        <v>2200</v>
      </c>
      <c r="G574" s="725" t="s">
        <v>2201</v>
      </c>
      <c r="H574" s="728">
        <v>32</v>
      </c>
      <c r="I574" s="728">
        <v>1600</v>
      </c>
      <c r="J574" s="725">
        <v>0.71111111111111114</v>
      </c>
      <c r="K574" s="725">
        <v>50</v>
      </c>
      <c r="L574" s="728">
        <v>45</v>
      </c>
      <c r="M574" s="728">
        <v>2250</v>
      </c>
      <c r="N574" s="725">
        <v>1</v>
      </c>
      <c r="O574" s="725">
        <v>50</v>
      </c>
      <c r="P574" s="728">
        <v>24</v>
      </c>
      <c r="Q574" s="728">
        <v>1200</v>
      </c>
      <c r="R574" s="741">
        <v>0.53333333333333333</v>
      </c>
      <c r="S574" s="729">
        <v>50</v>
      </c>
    </row>
    <row r="575" spans="1:19" ht="14.4" customHeight="1" x14ac:dyDescent="0.3">
      <c r="A575" s="724"/>
      <c r="B575" s="725" t="s">
        <v>2250</v>
      </c>
      <c r="C575" s="725" t="s">
        <v>553</v>
      </c>
      <c r="D575" s="725" t="s">
        <v>1253</v>
      </c>
      <c r="E575" s="725" t="s">
        <v>2159</v>
      </c>
      <c r="F575" s="725" t="s">
        <v>2216</v>
      </c>
      <c r="G575" s="725" t="s">
        <v>2217</v>
      </c>
      <c r="H575" s="728">
        <v>156</v>
      </c>
      <c r="I575" s="728">
        <v>0</v>
      </c>
      <c r="J575" s="725"/>
      <c r="K575" s="725">
        <v>0</v>
      </c>
      <c r="L575" s="728">
        <v>163</v>
      </c>
      <c r="M575" s="728">
        <v>0</v>
      </c>
      <c r="N575" s="725"/>
      <c r="O575" s="725">
        <v>0</v>
      </c>
      <c r="P575" s="728">
        <v>133</v>
      </c>
      <c r="Q575" s="728">
        <v>0</v>
      </c>
      <c r="R575" s="741"/>
      <c r="S575" s="729">
        <v>0</v>
      </c>
    </row>
    <row r="576" spans="1:19" ht="14.4" customHeight="1" x14ac:dyDescent="0.3">
      <c r="A576" s="724"/>
      <c r="B576" s="725" t="s">
        <v>2250</v>
      </c>
      <c r="C576" s="725" t="s">
        <v>553</v>
      </c>
      <c r="D576" s="725" t="s">
        <v>1253</v>
      </c>
      <c r="E576" s="725" t="s">
        <v>2159</v>
      </c>
      <c r="F576" s="725" t="s">
        <v>2224</v>
      </c>
      <c r="G576" s="725" t="s">
        <v>2225</v>
      </c>
      <c r="H576" s="728">
        <v>87</v>
      </c>
      <c r="I576" s="728">
        <v>7733.34</v>
      </c>
      <c r="J576" s="725">
        <v>0.82709518716577546</v>
      </c>
      <c r="K576" s="725">
        <v>88.888965517241374</v>
      </c>
      <c r="L576" s="728">
        <v>99</v>
      </c>
      <c r="M576" s="728">
        <v>9350</v>
      </c>
      <c r="N576" s="725">
        <v>1</v>
      </c>
      <c r="O576" s="725">
        <v>94.444444444444443</v>
      </c>
      <c r="P576" s="728">
        <v>91</v>
      </c>
      <c r="Q576" s="728">
        <v>8594.44</v>
      </c>
      <c r="R576" s="741">
        <v>0.91919144385026741</v>
      </c>
      <c r="S576" s="729">
        <v>94.444395604395609</v>
      </c>
    </row>
    <row r="577" spans="1:19" ht="14.4" customHeight="1" x14ac:dyDescent="0.3">
      <c r="A577" s="724"/>
      <c r="B577" s="725" t="s">
        <v>2250</v>
      </c>
      <c r="C577" s="725" t="s">
        <v>553</v>
      </c>
      <c r="D577" s="725" t="s">
        <v>1253</v>
      </c>
      <c r="E577" s="725" t="s">
        <v>2159</v>
      </c>
      <c r="F577" s="725" t="s">
        <v>2228</v>
      </c>
      <c r="G577" s="725" t="s">
        <v>2229</v>
      </c>
      <c r="H577" s="728">
        <v>9</v>
      </c>
      <c r="I577" s="728">
        <v>870.01</v>
      </c>
      <c r="J577" s="725">
        <v>3.0000344827586205</v>
      </c>
      <c r="K577" s="725">
        <v>96.667777777777772</v>
      </c>
      <c r="L577" s="728">
        <v>3</v>
      </c>
      <c r="M577" s="728">
        <v>290</v>
      </c>
      <c r="N577" s="725">
        <v>1</v>
      </c>
      <c r="O577" s="725">
        <v>96.666666666666671</v>
      </c>
      <c r="P577" s="728">
        <v>10</v>
      </c>
      <c r="Q577" s="728">
        <v>966.67</v>
      </c>
      <c r="R577" s="741">
        <v>3.3333448275862065</v>
      </c>
      <c r="S577" s="729">
        <v>96.667000000000002</v>
      </c>
    </row>
    <row r="578" spans="1:19" ht="14.4" customHeight="1" x14ac:dyDescent="0.3">
      <c r="A578" s="724"/>
      <c r="B578" s="725" t="s">
        <v>2250</v>
      </c>
      <c r="C578" s="725" t="s">
        <v>553</v>
      </c>
      <c r="D578" s="725" t="s">
        <v>1253</v>
      </c>
      <c r="E578" s="725" t="s">
        <v>2159</v>
      </c>
      <c r="F578" s="725" t="s">
        <v>2236</v>
      </c>
      <c r="G578" s="725" t="s">
        <v>2237</v>
      </c>
      <c r="H578" s="728">
        <v>13</v>
      </c>
      <c r="I578" s="728">
        <v>1516.68</v>
      </c>
      <c r="J578" s="725">
        <v>0.54166949403752129</v>
      </c>
      <c r="K578" s="725">
        <v>116.66769230769231</v>
      </c>
      <c r="L578" s="728">
        <v>24</v>
      </c>
      <c r="M578" s="728">
        <v>2800.01</v>
      </c>
      <c r="N578" s="725">
        <v>1</v>
      </c>
      <c r="O578" s="725">
        <v>116.66708333333334</v>
      </c>
      <c r="P578" s="728">
        <v>15</v>
      </c>
      <c r="Q578" s="728">
        <v>1750</v>
      </c>
      <c r="R578" s="741">
        <v>0.62499776786511474</v>
      </c>
      <c r="S578" s="729">
        <v>116.66666666666667</v>
      </c>
    </row>
    <row r="579" spans="1:19" ht="14.4" customHeight="1" x14ac:dyDescent="0.3">
      <c r="A579" s="724"/>
      <c r="B579" s="725" t="s">
        <v>2250</v>
      </c>
      <c r="C579" s="725" t="s">
        <v>553</v>
      </c>
      <c r="D579" s="725" t="s">
        <v>1253</v>
      </c>
      <c r="E579" s="725" t="s">
        <v>2159</v>
      </c>
      <c r="F579" s="725" t="s">
        <v>2160</v>
      </c>
      <c r="G579" s="725" t="s">
        <v>2161</v>
      </c>
      <c r="H579" s="728">
        <v>160</v>
      </c>
      <c r="I579" s="728">
        <v>52444.45</v>
      </c>
      <c r="J579" s="725">
        <v>0.89039813242784371</v>
      </c>
      <c r="K579" s="725">
        <v>327.77781249999998</v>
      </c>
      <c r="L579" s="728">
        <v>171</v>
      </c>
      <c r="M579" s="728">
        <v>58900</v>
      </c>
      <c r="N579" s="725">
        <v>1</v>
      </c>
      <c r="O579" s="725">
        <v>344.44444444444446</v>
      </c>
      <c r="P579" s="728">
        <v>141</v>
      </c>
      <c r="Q579" s="728">
        <v>48566.67</v>
      </c>
      <c r="R579" s="741">
        <v>0.82456146010186759</v>
      </c>
      <c r="S579" s="729">
        <v>344.44446808510639</v>
      </c>
    </row>
    <row r="580" spans="1:19" ht="14.4" customHeight="1" x14ac:dyDescent="0.3">
      <c r="A580" s="724"/>
      <c r="B580" s="725" t="s">
        <v>2250</v>
      </c>
      <c r="C580" s="725" t="s">
        <v>553</v>
      </c>
      <c r="D580" s="725" t="s">
        <v>1254</v>
      </c>
      <c r="E580" s="725" t="s">
        <v>2159</v>
      </c>
      <c r="F580" s="725" t="s">
        <v>2183</v>
      </c>
      <c r="G580" s="725" t="s">
        <v>2184</v>
      </c>
      <c r="H580" s="728">
        <v>2</v>
      </c>
      <c r="I580" s="728">
        <v>155.56</v>
      </c>
      <c r="J580" s="725">
        <v>0.22222539678004599</v>
      </c>
      <c r="K580" s="725">
        <v>77.78</v>
      </c>
      <c r="L580" s="728">
        <v>9</v>
      </c>
      <c r="M580" s="728">
        <v>700.01</v>
      </c>
      <c r="N580" s="725">
        <v>1</v>
      </c>
      <c r="O580" s="725">
        <v>77.778888888888886</v>
      </c>
      <c r="P580" s="728">
        <v>7</v>
      </c>
      <c r="Q580" s="728">
        <v>544.45000000000005</v>
      </c>
      <c r="R580" s="741">
        <v>0.77777460321995406</v>
      </c>
      <c r="S580" s="729">
        <v>77.778571428571439</v>
      </c>
    </row>
    <row r="581" spans="1:19" ht="14.4" customHeight="1" x14ac:dyDescent="0.3">
      <c r="A581" s="724"/>
      <c r="B581" s="725" t="s">
        <v>2250</v>
      </c>
      <c r="C581" s="725" t="s">
        <v>553</v>
      </c>
      <c r="D581" s="725" t="s">
        <v>1254</v>
      </c>
      <c r="E581" s="725" t="s">
        <v>2159</v>
      </c>
      <c r="F581" s="725" t="s">
        <v>2187</v>
      </c>
      <c r="G581" s="725" t="s">
        <v>2188</v>
      </c>
      <c r="H581" s="728">
        <v>74</v>
      </c>
      <c r="I581" s="728">
        <v>8222.2199999999993</v>
      </c>
      <c r="J581" s="725">
        <v>1.0068020380399845</v>
      </c>
      <c r="K581" s="725">
        <v>111.11108108108107</v>
      </c>
      <c r="L581" s="728">
        <v>70</v>
      </c>
      <c r="M581" s="728">
        <v>8166.67</v>
      </c>
      <c r="N581" s="725">
        <v>1</v>
      </c>
      <c r="O581" s="725">
        <v>116.66671428571429</v>
      </c>
      <c r="P581" s="728">
        <v>68</v>
      </c>
      <c r="Q581" s="728">
        <v>7933.34</v>
      </c>
      <c r="R581" s="741">
        <v>0.97142899125347293</v>
      </c>
      <c r="S581" s="729">
        <v>116.66676470588236</v>
      </c>
    </row>
    <row r="582" spans="1:19" ht="14.4" customHeight="1" x14ac:dyDescent="0.3">
      <c r="A582" s="724"/>
      <c r="B582" s="725" t="s">
        <v>2250</v>
      </c>
      <c r="C582" s="725" t="s">
        <v>553</v>
      </c>
      <c r="D582" s="725" t="s">
        <v>1254</v>
      </c>
      <c r="E582" s="725" t="s">
        <v>2159</v>
      </c>
      <c r="F582" s="725" t="s">
        <v>2191</v>
      </c>
      <c r="G582" s="725" t="s">
        <v>2192</v>
      </c>
      <c r="H582" s="728">
        <v>51</v>
      </c>
      <c r="I582" s="728">
        <v>9520</v>
      </c>
      <c r="J582" s="725">
        <v>1.0487145535582487</v>
      </c>
      <c r="K582" s="725">
        <v>186.66666666666666</v>
      </c>
      <c r="L582" s="728">
        <v>43</v>
      </c>
      <c r="M582" s="728">
        <v>9077.7800000000007</v>
      </c>
      <c r="N582" s="725">
        <v>1</v>
      </c>
      <c r="O582" s="725">
        <v>211.11116279069768</v>
      </c>
      <c r="P582" s="728">
        <v>66</v>
      </c>
      <c r="Q582" s="728">
        <v>13933.33</v>
      </c>
      <c r="R582" s="741">
        <v>1.5348829779968229</v>
      </c>
      <c r="S582" s="729">
        <v>211.11106060606062</v>
      </c>
    </row>
    <row r="583" spans="1:19" ht="14.4" customHeight="1" x14ac:dyDescent="0.3">
      <c r="A583" s="724"/>
      <c r="B583" s="725" t="s">
        <v>2250</v>
      </c>
      <c r="C583" s="725" t="s">
        <v>553</v>
      </c>
      <c r="D583" s="725" t="s">
        <v>1254</v>
      </c>
      <c r="E583" s="725" t="s">
        <v>2159</v>
      </c>
      <c r="F583" s="725" t="s">
        <v>2193</v>
      </c>
      <c r="G583" s="725" t="s">
        <v>2194</v>
      </c>
      <c r="H583" s="728">
        <v>26</v>
      </c>
      <c r="I583" s="728">
        <v>15166.67</v>
      </c>
      <c r="J583" s="725">
        <v>0.92857239067133934</v>
      </c>
      <c r="K583" s="725">
        <v>583.33346153846151</v>
      </c>
      <c r="L583" s="728">
        <v>28</v>
      </c>
      <c r="M583" s="728">
        <v>16333.32</v>
      </c>
      <c r="N583" s="725">
        <v>1</v>
      </c>
      <c r="O583" s="725">
        <v>583.33285714285716</v>
      </c>
      <c r="P583" s="728">
        <v>22</v>
      </c>
      <c r="Q583" s="728">
        <v>12833.34</v>
      </c>
      <c r="R583" s="741">
        <v>0.78571533527782478</v>
      </c>
      <c r="S583" s="729">
        <v>583.3336363636364</v>
      </c>
    </row>
    <row r="584" spans="1:19" ht="14.4" customHeight="1" x14ac:dyDescent="0.3">
      <c r="A584" s="724"/>
      <c r="B584" s="725" t="s">
        <v>2250</v>
      </c>
      <c r="C584" s="725" t="s">
        <v>553</v>
      </c>
      <c r="D584" s="725" t="s">
        <v>1254</v>
      </c>
      <c r="E584" s="725" t="s">
        <v>2159</v>
      </c>
      <c r="F584" s="725" t="s">
        <v>2195</v>
      </c>
      <c r="G584" s="725" t="s">
        <v>2196</v>
      </c>
      <c r="H584" s="728">
        <v>4</v>
      </c>
      <c r="I584" s="728">
        <v>1866.67</v>
      </c>
      <c r="J584" s="725">
        <v>0.40000042857112245</v>
      </c>
      <c r="K584" s="725">
        <v>466.66750000000002</v>
      </c>
      <c r="L584" s="728">
        <v>10</v>
      </c>
      <c r="M584" s="728">
        <v>4666.67</v>
      </c>
      <c r="N584" s="725">
        <v>1</v>
      </c>
      <c r="O584" s="725">
        <v>466.66700000000003</v>
      </c>
      <c r="P584" s="728">
        <v>14</v>
      </c>
      <c r="Q584" s="728">
        <v>6533.33</v>
      </c>
      <c r="R584" s="741">
        <v>1.3999982857155102</v>
      </c>
      <c r="S584" s="729">
        <v>466.66642857142858</v>
      </c>
    </row>
    <row r="585" spans="1:19" ht="14.4" customHeight="1" x14ac:dyDescent="0.3">
      <c r="A585" s="724"/>
      <c r="B585" s="725" t="s">
        <v>2250</v>
      </c>
      <c r="C585" s="725" t="s">
        <v>553</v>
      </c>
      <c r="D585" s="725" t="s">
        <v>1254</v>
      </c>
      <c r="E585" s="725" t="s">
        <v>2159</v>
      </c>
      <c r="F585" s="725" t="s">
        <v>2200</v>
      </c>
      <c r="G585" s="725" t="s">
        <v>2201</v>
      </c>
      <c r="H585" s="728">
        <v>38</v>
      </c>
      <c r="I585" s="728">
        <v>1900</v>
      </c>
      <c r="J585" s="725">
        <v>0.86363636363636365</v>
      </c>
      <c r="K585" s="725">
        <v>50</v>
      </c>
      <c r="L585" s="728">
        <v>44</v>
      </c>
      <c r="M585" s="728">
        <v>2200</v>
      </c>
      <c r="N585" s="725">
        <v>1</v>
      </c>
      <c r="O585" s="725">
        <v>50</v>
      </c>
      <c r="P585" s="728">
        <v>29</v>
      </c>
      <c r="Q585" s="728">
        <v>1450</v>
      </c>
      <c r="R585" s="741">
        <v>0.65909090909090906</v>
      </c>
      <c r="S585" s="729">
        <v>50</v>
      </c>
    </row>
    <row r="586" spans="1:19" ht="14.4" customHeight="1" x14ac:dyDescent="0.3">
      <c r="A586" s="724"/>
      <c r="B586" s="725" t="s">
        <v>2250</v>
      </c>
      <c r="C586" s="725" t="s">
        <v>553</v>
      </c>
      <c r="D586" s="725" t="s">
        <v>1254</v>
      </c>
      <c r="E586" s="725" t="s">
        <v>2159</v>
      </c>
      <c r="F586" s="725" t="s">
        <v>2251</v>
      </c>
      <c r="G586" s="725" t="s">
        <v>2252</v>
      </c>
      <c r="H586" s="728">
        <v>3</v>
      </c>
      <c r="I586" s="728">
        <v>0</v>
      </c>
      <c r="J586" s="725"/>
      <c r="K586" s="725">
        <v>0</v>
      </c>
      <c r="L586" s="728"/>
      <c r="M586" s="728"/>
      <c r="N586" s="725"/>
      <c r="O586" s="725"/>
      <c r="P586" s="728">
        <v>4</v>
      </c>
      <c r="Q586" s="728">
        <v>0</v>
      </c>
      <c r="R586" s="741"/>
      <c r="S586" s="729">
        <v>0</v>
      </c>
    </row>
    <row r="587" spans="1:19" ht="14.4" customHeight="1" x14ac:dyDescent="0.3">
      <c r="A587" s="724"/>
      <c r="B587" s="725" t="s">
        <v>2250</v>
      </c>
      <c r="C587" s="725" t="s">
        <v>553</v>
      </c>
      <c r="D587" s="725" t="s">
        <v>1254</v>
      </c>
      <c r="E587" s="725" t="s">
        <v>2159</v>
      </c>
      <c r="F587" s="725" t="s">
        <v>2216</v>
      </c>
      <c r="G587" s="725" t="s">
        <v>2217</v>
      </c>
      <c r="H587" s="728">
        <v>283</v>
      </c>
      <c r="I587" s="728">
        <v>0</v>
      </c>
      <c r="J587" s="725"/>
      <c r="K587" s="725">
        <v>0</v>
      </c>
      <c r="L587" s="728">
        <v>271</v>
      </c>
      <c r="M587" s="728">
        <v>0</v>
      </c>
      <c r="N587" s="725"/>
      <c r="O587" s="725">
        <v>0</v>
      </c>
      <c r="P587" s="728">
        <v>282</v>
      </c>
      <c r="Q587" s="728">
        <v>0</v>
      </c>
      <c r="R587" s="741"/>
      <c r="S587" s="729">
        <v>0</v>
      </c>
    </row>
    <row r="588" spans="1:19" ht="14.4" customHeight="1" x14ac:dyDescent="0.3">
      <c r="A588" s="724"/>
      <c r="B588" s="725" t="s">
        <v>2250</v>
      </c>
      <c r="C588" s="725" t="s">
        <v>553</v>
      </c>
      <c r="D588" s="725" t="s">
        <v>1254</v>
      </c>
      <c r="E588" s="725" t="s">
        <v>2159</v>
      </c>
      <c r="F588" s="725" t="s">
        <v>2218</v>
      </c>
      <c r="G588" s="725" t="s">
        <v>2219</v>
      </c>
      <c r="H588" s="728"/>
      <c r="I588" s="728"/>
      <c r="J588" s="725"/>
      <c r="K588" s="725"/>
      <c r="L588" s="728"/>
      <c r="M588" s="728"/>
      <c r="N588" s="725"/>
      <c r="O588" s="725"/>
      <c r="P588" s="728">
        <v>1</v>
      </c>
      <c r="Q588" s="728">
        <v>58.89</v>
      </c>
      <c r="R588" s="741"/>
      <c r="S588" s="729">
        <v>58.89</v>
      </c>
    </row>
    <row r="589" spans="1:19" ht="14.4" customHeight="1" x14ac:dyDescent="0.3">
      <c r="A589" s="724"/>
      <c r="B589" s="725" t="s">
        <v>2250</v>
      </c>
      <c r="C589" s="725" t="s">
        <v>553</v>
      </c>
      <c r="D589" s="725" t="s">
        <v>1254</v>
      </c>
      <c r="E589" s="725" t="s">
        <v>2159</v>
      </c>
      <c r="F589" s="725" t="s">
        <v>2220</v>
      </c>
      <c r="G589" s="725" t="s">
        <v>2221</v>
      </c>
      <c r="H589" s="728"/>
      <c r="I589" s="728"/>
      <c r="J589" s="725"/>
      <c r="K589" s="725"/>
      <c r="L589" s="728">
        <v>1</v>
      </c>
      <c r="M589" s="728">
        <v>77.78</v>
      </c>
      <c r="N589" s="725">
        <v>1</v>
      </c>
      <c r="O589" s="725">
        <v>77.78</v>
      </c>
      <c r="P589" s="728"/>
      <c r="Q589" s="728"/>
      <c r="R589" s="741"/>
      <c r="S589" s="729"/>
    </row>
    <row r="590" spans="1:19" ht="14.4" customHeight="1" x14ac:dyDescent="0.3">
      <c r="A590" s="724"/>
      <c r="B590" s="725" t="s">
        <v>2250</v>
      </c>
      <c r="C590" s="725" t="s">
        <v>553</v>
      </c>
      <c r="D590" s="725" t="s">
        <v>1254</v>
      </c>
      <c r="E590" s="725" t="s">
        <v>2159</v>
      </c>
      <c r="F590" s="725" t="s">
        <v>2224</v>
      </c>
      <c r="G590" s="725" t="s">
        <v>2225</v>
      </c>
      <c r="H590" s="728">
        <v>61</v>
      </c>
      <c r="I590" s="728">
        <v>5422.22</v>
      </c>
      <c r="J590" s="725">
        <v>0.77583421687850285</v>
      </c>
      <c r="K590" s="725">
        <v>88.888852459016391</v>
      </c>
      <c r="L590" s="728">
        <v>74</v>
      </c>
      <c r="M590" s="728">
        <v>6988.89</v>
      </c>
      <c r="N590" s="725">
        <v>1</v>
      </c>
      <c r="O590" s="725">
        <v>94.444459459459466</v>
      </c>
      <c r="P590" s="728">
        <v>84</v>
      </c>
      <c r="Q590" s="728">
        <v>7933.34</v>
      </c>
      <c r="R590" s="741">
        <v>1.1351359085634485</v>
      </c>
      <c r="S590" s="729">
        <v>94.444523809523815</v>
      </c>
    </row>
    <row r="591" spans="1:19" ht="14.4" customHeight="1" x14ac:dyDescent="0.3">
      <c r="A591" s="724"/>
      <c r="B591" s="725" t="s">
        <v>2250</v>
      </c>
      <c r="C591" s="725" t="s">
        <v>553</v>
      </c>
      <c r="D591" s="725" t="s">
        <v>1254</v>
      </c>
      <c r="E591" s="725" t="s">
        <v>2159</v>
      </c>
      <c r="F591" s="725" t="s">
        <v>2228</v>
      </c>
      <c r="G591" s="725" t="s">
        <v>2229</v>
      </c>
      <c r="H591" s="728">
        <v>25</v>
      </c>
      <c r="I591" s="728">
        <v>2416.67</v>
      </c>
      <c r="J591" s="725">
        <v>1.4705932466394456</v>
      </c>
      <c r="K591" s="725">
        <v>96.666800000000009</v>
      </c>
      <c r="L591" s="728">
        <v>17</v>
      </c>
      <c r="M591" s="728">
        <v>1643.33</v>
      </c>
      <c r="N591" s="725">
        <v>1</v>
      </c>
      <c r="O591" s="725">
        <v>96.666470588235285</v>
      </c>
      <c r="P591" s="728">
        <v>27</v>
      </c>
      <c r="Q591" s="728">
        <v>2610.0100000000002</v>
      </c>
      <c r="R591" s="741">
        <v>1.5882446009018276</v>
      </c>
      <c r="S591" s="729">
        <v>96.667037037037048</v>
      </c>
    </row>
    <row r="592" spans="1:19" ht="14.4" customHeight="1" x14ac:dyDescent="0.3">
      <c r="A592" s="724"/>
      <c r="B592" s="725" t="s">
        <v>2250</v>
      </c>
      <c r="C592" s="725" t="s">
        <v>553</v>
      </c>
      <c r="D592" s="725" t="s">
        <v>1254</v>
      </c>
      <c r="E592" s="725" t="s">
        <v>2159</v>
      </c>
      <c r="F592" s="725" t="s">
        <v>2230</v>
      </c>
      <c r="G592" s="725" t="s">
        <v>2231</v>
      </c>
      <c r="H592" s="728"/>
      <c r="I592" s="728"/>
      <c r="J592" s="725"/>
      <c r="K592" s="725"/>
      <c r="L592" s="728">
        <v>1</v>
      </c>
      <c r="M592" s="728">
        <v>333.33</v>
      </c>
      <c r="N592" s="725">
        <v>1</v>
      </c>
      <c r="O592" s="725">
        <v>333.33</v>
      </c>
      <c r="P592" s="728"/>
      <c r="Q592" s="728"/>
      <c r="R592" s="741"/>
      <c r="S592" s="729"/>
    </row>
    <row r="593" spans="1:19" ht="14.4" customHeight="1" x14ac:dyDescent="0.3">
      <c r="A593" s="724"/>
      <c r="B593" s="725" t="s">
        <v>2250</v>
      </c>
      <c r="C593" s="725" t="s">
        <v>553</v>
      </c>
      <c r="D593" s="725" t="s">
        <v>1254</v>
      </c>
      <c r="E593" s="725" t="s">
        <v>2159</v>
      </c>
      <c r="F593" s="725" t="s">
        <v>2236</v>
      </c>
      <c r="G593" s="725" t="s">
        <v>2237</v>
      </c>
      <c r="H593" s="728">
        <v>20</v>
      </c>
      <c r="I593" s="728">
        <v>2333.3500000000004</v>
      </c>
      <c r="J593" s="725">
        <v>1.0000085714408165</v>
      </c>
      <c r="K593" s="725">
        <v>116.66750000000002</v>
      </c>
      <c r="L593" s="728">
        <v>20</v>
      </c>
      <c r="M593" s="728">
        <v>2333.33</v>
      </c>
      <c r="N593" s="725">
        <v>1</v>
      </c>
      <c r="O593" s="725">
        <v>116.6665</v>
      </c>
      <c r="P593" s="728">
        <v>18</v>
      </c>
      <c r="Q593" s="728">
        <v>2100</v>
      </c>
      <c r="R593" s="741">
        <v>0.90000128571612248</v>
      </c>
      <c r="S593" s="729">
        <v>116.66666666666667</v>
      </c>
    </row>
    <row r="594" spans="1:19" ht="14.4" customHeight="1" x14ac:dyDescent="0.3">
      <c r="A594" s="724"/>
      <c r="B594" s="725" t="s">
        <v>2250</v>
      </c>
      <c r="C594" s="725" t="s">
        <v>553</v>
      </c>
      <c r="D594" s="725" t="s">
        <v>1254</v>
      </c>
      <c r="E594" s="725" t="s">
        <v>2159</v>
      </c>
      <c r="F594" s="725" t="s">
        <v>2160</v>
      </c>
      <c r="G594" s="725" t="s">
        <v>2161</v>
      </c>
      <c r="H594" s="728">
        <v>288</v>
      </c>
      <c r="I594" s="728">
        <v>94400</v>
      </c>
      <c r="J594" s="725">
        <v>0.97531855154036795</v>
      </c>
      <c r="K594" s="725">
        <v>327.77777777777777</v>
      </c>
      <c r="L594" s="728">
        <v>281</v>
      </c>
      <c r="M594" s="728">
        <v>96788.89</v>
      </c>
      <c r="N594" s="725">
        <v>1</v>
      </c>
      <c r="O594" s="725">
        <v>344.44444839857653</v>
      </c>
      <c r="P594" s="728">
        <v>291</v>
      </c>
      <c r="Q594" s="728">
        <v>100233.34</v>
      </c>
      <c r="R594" s="741">
        <v>1.0355872456022586</v>
      </c>
      <c r="S594" s="729">
        <v>344.44446735395189</v>
      </c>
    </row>
    <row r="595" spans="1:19" ht="14.4" customHeight="1" x14ac:dyDescent="0.3">
      <c r="A595" s="724"/>
      <c r="B595" s="725" t="s">
        <v>2250</v>
      </c>
      <c r="C595" s="725" t="s">
        <v>553</v>
      </c>
      <c r="D595" s="725" t="s">
        <v>1255</v>
      </c>
      <c r="E595" s="725" t="s">
        <v>2159</v>
      </c>
      <c r="F595" s="725" t="s">
        <v>2187</v>
      </c>
      <c r="G595" s="725" t="s">
        <v>2188</v>
      </c>
      <c r="H595" s="728"/>
      <c r="I595" s="728"/>
      <c r="J595" s="725"/>
      <c r="K595" s="725"/>
      <c r="L595" s="728">
        <v>3</v>
      </c>
      <c r="M595" s="728">
        <v>350</v>
      </c>
      <c r="N595" s="725">
        <v>1</v>
      </c>
      <c r="O595" s="725">
        <v>116.66666666666667</v>
      </c>
      <c r="P595" s="728"/>
      <c r="Q595" s="728"/>
      <c r="R595" s="741"/>
      <c r="S595" s="729"/>
    </row>
    <row r="596" spans="1:19" ht="14.4" customHeight="1" x14ac:dyDescent="0.3">
      <c r="A596" s="724"/>
      <c r="B596" s="725" t="s">
        <v>2250</v>
      </c>
      <c r="C596" s="725" t="s">
        <v>553</v>
      </c>
      <c r="D596" s="725" t="s">
        <v>1255</v>
      </c>
      <c r="E596" s="725" t="s">
        <v>2159</v>
      </c>
      <c r="F596" s="725" t="s">
        <v>2193</v>
      </c>
      <c r="G596" s="725" t="s">
        <v>2194</v>
      </c>
      <c r="H596" s="728"/>
      <c r="I596" s="728"/>
      <c r="J596" s="725"/>
      <c r="K596" s="725"/>
      <c r="L596" s="728">
        <v>1</v>
      </c>
      <c r="M596" s="728">
        <v>583.33000000000004</v>
      </c>
      <c r="N596" s="725">
        <v>1</v>
      </c>
      <c r="O596" s="725">
        <v>583.33000000000004</v>
      </c>
      <c r="P596" s="728"/>
      <c r="Q596" s="728"/>
      <c r="R596" s="741"/>
      <c r="S596" s="729"/>
    </row>
    <row r="597" spans="1:19" ht="14.4" customHeight="1" x14ac:dyDescent="0.3">
      <c r="A597" s="724"/>
      <c r="B597" s="725" t="s">
        <v>2250</v>
      </c>
      <c r="C597" s="725" t="s">
        <v>553</v>
      </c>
      <c r="D597" s="725" t="s">
        <v>1255</v>
      </c>
      <c r="E597" s="725" t="s">
        <v>2159</v>
      </c>
      <c r="F597" s="725" t="s">
        <v>2216</v>
      </c>
      <c r="G597" s="725" t="s">
        <v>2217</v>
      </c>
      <c r="H597" s="728"/>
      <c r="I597" s="728"/>
      <c r="J597" s="725"/>
      <c r="K597" s="725"/>
      <c r="L597" s="728">
        <v>1</v>
      </c>
      <c r="M597" s="728">
        <v>0</v>
      </c>
      <c r="N597" s="725"/>
      <c r="O597" s="725">
        <v>0</v>
      </c>
      <c r="P597" s="728">
        <v>1</v>
      </c>
      <c r="Q597" s="728">
        <v>0</v>
      </c>
      <c r="R597" s="741"/>
      <c r="S597" s="729">
        <v>0</v>
      </c>
    </row>
    <row r="598" spans="1:19" ht="14.4" customHeight="1" x14ac:dyDescent="0.3">
      <c r="A598" s="724"/>
      <c r="B598" s="725" t="s">
        <v>2250</v>
      </c>
      <c r="C598" s="725" t="s">
        <v>553</v>
      </c>
      <c r="D598" s="725" t="s">
        <v>1255</v>
      </c>
      <c r="E598" s="725" t="s">
        <v>2159</v>
      </c>
      <c r="F598" s="725" t="s">
        <v>2160</v>
      </c>
      <c r="G598" s="725" t="s">
        <v>2161</v>
      </c>
      <c r="H598" s="728"/>
      <c r="I598" s="728"/>
      <c r="J598" s="725"/>
      <c r="K598" s="725"/>
      <c r="L598" s="728"/>
      <c r="M598" s="728"/>
      <c r="N598" s="725"/>
      <c r="O598" s="725"/>
      <c r="P598" s="728">
        <v>1</v>
      </c>
      <c r="Q598" s="728">
        <v>344.44</v>
      </c>
      <c r="R598" s="741"/>
      <c r="S598" s="729">
        <v>344.44</v>
      </c>
    </row>
    <row r="599" spans="1:19" ht="14.4" customHeight="1" x14ac:dyDescent="0.3">
      <c r="A599" s="724"/>
      <c r="B599" s="725" t="s">
        <v>2250</v>
      </c>
      <c r="C599" s="725" t="s">
        <v>553</v>
      </c>
      <c r="D599" s="725" t="s">
        <v>1257</v>
      </c>
      <c r="E599" s="725" t="s">
        <v>2159</v>
      </c>
      <c r="F599" s="725" t="s">
        <v>2183</v>
      </c>
      <c r="G599" s="725" t="s">
        <v>2184</v>
      </c>
      <c r="H599" s="728"/>
      <c r="I599" s="728"/>
      <c r="J599" s="725"/>
      <c r="K599" s="725"/>
      <c r="L599" s="728">
        <v>8</v>
      </c>
      <c r="M599" s="728">
        <v>622.23</v>
      </c>
      <c r="N599" s="725">
        <v>1</v>
      </c>
      <c r="O599" s="725">
        <v>77.778750000000002</v>
      </c>
      <c r="P599" s="728">
        <v>9</v>
      </c>
      <c r="Q599" s="728">
        <v>700</v>
      </c>
      <c r="R599" s="741">
        <v>1.1249859376757789</v>
      </c>
      <c r="S599" s="729">
        <v>77.777777777777771</v>
      </c>
    </row>
    <row r="600" spans="1:19" ht="14.4" customHeight="1" x14ac:dyDescent="0.3">
      <c r="A600" s="724"/>
      <c r="B600" s="725" t="s">
        <v>2250</v>
      </c>
      <c r="C600" s="725" t="s">
        <v>553</v>
      </c>
      <c r="D600" s="725" t="s">
        <v>1257</v>
      </c>
      <c r="E600" s="725" t="s">
        <v>2159</v>
      </c>
      <c r="F600" s="725" t="s">
        <v>2187</v>
      </c>
      <c r="G600" s="725" t="s">
        <v>2188</v>
      </c>
      <c r="H600" s="728"/>
      <c r="I600" s="728"/>
      <c r="J600" s="725"/>
      <c r="K600" s="725"/>
      <c r="L600" s="728">
        <v>52</v>
      </c>
      <c r="M600" s="728">
        <v>6066.68</v>
      </c>
      <c r="N600" s="725">
        <v>1</v>
      </c>
      <c r="O600" s="725">
        <v>116.66692307692308</v>
      </c>
      <c r="P600" s="728">
        <v>82</v>
      </c>
      <c r="Q600" s="728">
        <v>9566.66</v>
      </c>
      <c r="R600" s="741">
        <v>1.576918512267006</v>
      </c>
      <c r="S600" s="729">
        <v>116.66658536585366</v>
      </c>
    </row>
    <row r="601" spans="1:19" ht="14.4" customHeight="1" x14ac:dyDescent="0.3">
      <c r="A601" s="724"/>
      <c r="B601" s="725" t="s">
        <v>2250</v>
      </c>
      <c r="C601" s="725" t="s">
        <v>553</v>
      </c>
      <c r="D601" s="725" t="s">
        <v>1257</v>
      </c>
      <c r="E601" s="725" t="s">
        <v>2159</v>
      </c>
      <c r="F601" s="725" t="s">
        <v>2191</v>
      </c>
      <c r="G601" s="725" t="s">
        <v>2192</v>
      </c>
      <c r="H601" s="728"/>
      <c r="I601" s="728"/>
      <c r="J601" s="725"/>
      <c r="K601" s="725"/>
      <c r="L601" s="728">
        <v>26</v>
      </c>
      <c r="M601" s="728">
        <v>5488.89</v>
      </c>
      <c r="N601" s="725">
        <v>1</v>
      </c>
      <c r="O601" s="725">
        <v>211.11115384615385</v>
      </c>
      <c r="P601" s="728">
        <v>13</v>
      </c>
      <c r="Q601" s="728">
        <v>2744.4400000000005</v>
      </c>
      <c r="R601" s="741">
        <v>0.49999908906901036</v>
      </c>
      <c r="S601" s="729">
        <v>211.11076923076928</v>
      </c>
    </row>
    <row r="602" spans="1:19" ht="14.4" customHeight="1" x14ac:dyDescent="0.3">
      <c r="A602" s="724"/>
      <c r="B602" s="725" t="s">
        <v>2250</v>
      </c>
      <c r="C602" s="725" t="s">
        <v>553</v>
      </c>
      <c r="D602" s="725" t="s">
        <v>1257</v>
      </c>
      <c r="E602" s="725" t="s">
        <v>2159</v>
      </c>
      <c r="F602" s="725" t="s">
        <v>2193</v>
      </c>
      <c r="G602" s="725" t="s">
        <v>2194</v>
      </c>
      <c r="H602" s="728"/>
      <c r="I602" s="728"/>
      <c r="J602" s="725"/>
      <c r="K602" s="725"/>
      <c r="L602" s="728">
        <v>33</v>
      </c>
      <c r="M602" s="728">
        <v>19250</v>
      </c>
      <c r="N602" s="725">
        <v>1</v>
      </c>
      <c r="O602" s="725">
        <v>583.33333333333337</v>
      </c>
      <c r="P602" s="728">
        <v>85</v>
      </c>
      <c r="Q602" s="728">
        <v>49583.33</v>
      </c>
      <c r="R602" s="741">
        <v>2.5757574025974028</v>
      </c>
      <c r="S602" s="729">
        <v>583.33329411764703</v>
      </c>
    </row>
    <row r="603" spans="1:19" ht="14.4" customHeight="1" x14ac:dyDescent="0.3">
      <c r="A603" s="724"/>
      <c r="B603" s="725" t="s">
        <v>2250</v>
      </c>
      <c r="C603" s="725" t="s">
        <v>553</v>
      </c>
      <c r="D603" s="725" t="s">
        <v>1257</v>
      </c>
      <c r="E603" s="725" t="s">
        <v>2159</v>
      </c>
      <c r="F603" s="725" t="s">
        <v>2195</v>
      </c>
      <c r="G603" s="725" t="s">
        <v>2196</v>
      </c>
      <c r="H603" s="728"/>
      <c r="I603" s="728"/>
      <c r="J603" s="725"/>
      <c r="K603" s="725"/>
      <c r="L603" s="728">
        <v>4</v>
      </c>
      <c r="M603" s="728">
        <v>1866.67</v>
      </c>
      <c r="N603" s="725">
        <v>1</v>
      </c>
      <c r="O603" s="725">
        <v>466.66750000000002</v>
      </c>
      <c r="P603" s="728">
        <v>3</v>
      </c>
      <c r="Q603" s="728">
        <v>1400</v>
      </c>
      <c r="R603" s="741">
        <v>0.74999866071667731</v>
      </c>
      <c r="S603" s="729">
        <v>466.66666666666669</v>
      </c>
    </row>
    <row r="604" spans="1:19" ht="14.4" customHeight="1" x14ac:dyDescent="0.3">
      <c r="A604" s="724"/>
      <c r="B604" s="725" t="s">
        <v>2250</v>
      </c>
      <c r="C604" s="725" t="s">
        <v>553</v>
      </c>
      <c r="D604" s="725" t="s">
        <v>1257</v>
      </c>
      <c r="E604" s="725" t="s">
        <v>2159</v>
      </c>
      <c r="F604" s="725" t="s">
        <v>2200</v>
      </c>
      <c r="G604" s="725" t="s">
        <v>2201</v>
      </c>
      <c r="H604" s="728"/>
      <c r="I604" s="728"/>
      <c r="J604" s="725"/>
      <c r="K604" s="725"/>
      <c r="L604" s="728">
        <v>28</v>
      </c>
      <c r="M604" s="728">
        <v>1400</v>
      </c>
      <c r="N604" s="725">
        <v>1</v>
      </c>
      <c r="O604" s="725">
        <v>50</v>
      </c>
      <c r="P604" s="728">
        <v>50</v>
      </c>
      <c r="Q604" s="728">
        <v>2500</v>
      </c>
      <c r="R604" s="741">
        <v>1.7857142857142858</v>
      </c>
      <c r="S604" s="729">
        <v>50</v>
      </c>
    </row>
    <row r="605" spans="1:19" ht="14.4" customHeight="1" x14ac:dyDescent="0.3">
      <c r="A605" s="724"/>
      <c r="B605" s="725" t="s">
        <v>2250</v>
      </c>
      <c r="C605" s="725" t="s">
        <v>553</v>
      </c>
      <c r="D605" s="725" t="s">
        <v>1257</v>
      </c>
      <c r="E605" s="725" t="s">
        <v>2159</v>
      </c>
      <c r="F605" s="725" t="s">
        <v>2251</v>
      </c>
      <c r="G605" s="725" t="s">
        <v>2252</v>
      </c>
      <c r="H605" s="728"/>
      <c r="I605" s="728"/>
      <c r="J605" s="725"/>
      <c r="K605" s="725"/>
      <c r="L605" s="728">
        <v>1</v>
      </c>
      <c r="M605" s="728">
        <v>0</v>
      </c>
      <c r="N605" s="725"/>
      <c r="O605" s="725">
        <v>0</v>
      </c>
      <c r="P605" s="728"/>
      <c r="Q605" s="728"/>
      <c r="R605" s="741"/>
      <c r="S605" s="729"/>
    </row>
    <row r="606" spans="1:19" ht="14.4" customHeight="1" x14ac:dyDescent="0.3">
      <c r="A606" s="724"/>
      <c r="B606" s="725" t="s">
        <v>2250</v>
      </c>
      <c r="C606" s="725" t="s">
        <v>553</v>
      </c>
      <c r="D606" s="725" t="s">
        <v>1257</v>
      </c>
      <c r="E606" s="725" t="s">
        <v>2159</v>
      </c>
      <c r="F606" s="725" t="s">
        <v>2216</v>
      </c>
      <c r="G606" s="725" t="s">
        <v>2217</v>
      </c>
      <c r="H606" s="728"/>
      <c r="I606" s="728"/>
      <c r="J606" s="725"/>
      <c r="K606" s="725"/>
      <c r="L606" s="728">
        <v>169</v>
      </c>
      <c r="M606" s="728">
        <v>0</v>
      </c>
      <c r="N606" s="725"/>
      <c r="O606" s="725">
        <v>0</v>
      </c>
      <c r="P606" s="728">
        <v>266</v>
      </c>
      <c r="Q606" s="728">
        <v>0</v>
      </c>
      <c r="R606" s="741"/>
      <c r="S606" s="729">
        <v>0</v>
      </c>
    </row>
    <row r="607" spans="1:19" ht="14.4" customHeight="1" x14ac:dyDescent="0.3">
      <c r="A607" s="724"/>
      <c r="B607" s="725" t="s">
        <v>2250</v>
      </c>
      <c r="C607" s="725" t="s">
        <v>553</v>
      </c>
      <c r="D607" s="725" t="s">
        <v>1257</v>
      </c>
      <c r="E607" s="725" t="s">
        <v>2159</v>
      </c>
      <c r="F607" s="725" t="s">
        <v>2220</v>
      </c>
      <c r="G607" s="725" t="s">
        <v>2221</v>
      </c>
      <c r="H607" s="728"/>
      <c r="I607" s="728"/>
      <c r="J607" s="725"/>
      <c r="K607" s="725"/>
      <c r="L607" s="728">
        <v>1</v>
      </c>
      <c r="M607" s="728">
        <v>77.78</v>
      </c>
      <c r="N607" s="725">
        <v>1</v>
      </c>
      <c r="O607" s="725">
        <v>77.78</v>
      </c>
      <c r="P607" s="728">
        <v>1</v>
      </c>
      <c r="Q607" s="728">
        <v>77.78</v>
      </c>
      <c r="R607" s="741">
        <v>1</v>
      </c>
      <c r="S607" s="729">
        <v>77.78</v>
      </c>
    </row>
    <row r="608" spans="1:19" ht="14.4" customHeight="1" x14ac:dyDescent="0.3">
      <c r="A608" s="724"/>
      <c r="B608" s="725" t="s">
        <v>2250</v>
      </c>
      <c r="C608" s="725" t="s">
        <v>553</v>
      </c>
      <c r="D608" s="725" t="s">
        <v>1257</v>
      </c>
      <c r="E608" s="725" t="s">
        <v>2159</v>
      </c>
      <c r="F608" s="725" t="s">
        <v>2224</v>
      </c>
      <c r="G608" s="725" t="s">
        <v>2225</v>
      </c>
      <c r="H608" s="728"/>
      <c r="I608" s="728"/>
      <c r="J608" s="725"/>
      <c r="K608" s="725"/>
      <c r="L608" s="728">
        <v>80</v>
      </c>
      <c r="M608" s="728">
        <v>7555.56</v>
      </c>
      <c r="N608" s="725">
        <v>1</v>
      </c>
      <c r="O608" s="725">
        <v>94.444500000000005</v>
      </c>
      <c r="P608" s="728">
        <v>119</v>
      </c>
      <c r="Q608" s="728">
        <v>11238.880000000001</v>
      </c>
      <c r="R608" s="741">
        <v>1.4874979485306186</v>
      </c>
      <c r="S608" s="729">
        <v>94.444369747899174</v>
      </c>
    </row>
    <row r="609" spans="1:19" ht="14.4" customHeight="1" x14ac:dyDescent="0.3">
      <c r="A609" s="724"/>
      <c r="B609" s="725" t="s">
        <v>2250</v>
      </c>
      <c r="C609" s="725" t="s">
        <v>553</v>
      </c>
      <c r="D609" s="725" t="s">
        <v>1257</v>
      </c>
      <c r="E609" s="725" t="s">
        <v>2159</v>
      </c>
      <c r="F609" s="725" t="s">
        <v>2228</v>
      </c>
      <c r="G609" s="725" t="s">
        <v>2229</v>
      </c>
      <c r="H609" s="728"/>
      <c r="I609" s="728"/>
      <c r="J609" s="725"/>
      <c r="K609" s="725"/>
      <c r="L609" s="728">
        <v>12</v>
      </c>
      <c r="M609" s="728">
        <v>1160</v>
      </c>
      <c r="N609" s="725">
        <v>1</v>
      </c>
      <c r="O609" s="725">
        <v>96.666666666666671</v>
      </c>
      <c r="P609" s="728">
        <v>18</v>
      </c>
      <c r="Q609" s="728">
        <v>1740.0000000000002</v>
      </c>
      <c r="R609" s="741">
        <v>1.5000000000000002</v>
      </c>
      <c r="S609" s="729">
        <v>96.666666666666686</v>
      </c>
    </row>
    <row r="610" spans="1:19" ht="14.4" customHeight="1" x14ac:dyDescent="0.3">
      <c r="A610" s="724"/>
      <c r="B610" s="725" t="s">
        <v>2250</v>
      </c>
      <c r="C610" s="725" t="s">
        <v>553</v>
      </c>
      <c r="D610" s="725" t="s">
        <v>1257</v>
      </c>
      <c r="E610" s="725" t="s">
        <v>2159</v>
      </c>
      <c r="F610" s="725" t="s">
        <v>2236</v>
      </c>
      <c r="G610" s="725" t="s">
        <v>2237</v>
      </c>
      <c r="H610" s="728"/>
      <c r="I610" s="728"/>
      <c r="J610" s="725"/>
      <c r="K610" s="725"/>
      <c r="L610" s="728">
        <v>11</v>
      </c>
      <c r="M610" s="728">
        <v>1283.3400000000001</v>
      </c>
      <c r="N610" s="725">
        <v>1</v>
      </c>
      <c r="O610" s="725">
        <v>116.66727272727275</v>
      </c>
      <c r="P610" s="728">
        <v>16</v>
      </c>
      <c r="Q610" s="728">
        <v>1866.6599999999999</v>
      </c>
      <c r="R610" s="741">
        <v>1.4545327037262141</v>
      </c>
      <c r="S610" s="729">
        <v>116.66624999999999</v>
      </c>
    </row>
    <row r="611" spans="1:19" ht="14.4" customHeight="1" x14ac:dyDescent="0.3">
      <c r="A611" s="724"/>
      <c r="B611" s="725" t="s">
        <v>2250</v>
      </c>
      <c r="C611" s="725" t="s">
        <v>553</v>
      </c>
      <c r="D611" s="725" t="s">
        <v>1257</v>
      </c>
      <c r="E611" s="725" t="s">
        <v>2159</v>
      </c>
      <c r="F611" s="725" t="s">
        <v>2160</v>
      </c>
      <c r="G611" s="725" t="s">
        <v>2161</v>
      </c>
      <c r="H611" s="728"/>
      <c r="I611" s="728"/>
      <c r="J611" s="725"/>
      <c r="K611" s="725"/>
      <c r="L611" s="728">
        <v>179</v>
      </c>
      <c r="M611" s="728">
        <v>61655.56</v>
      </c>
      <c r="N611" s="725">
        <v>1</v>
      </c>
      <c r="O611" s="725">
        <v>344.44446927374298</v>
      </c>
      <c r="P611" s="728">
        <v>276</v>
      </c>
      <c r="Q611" s="728">
        <v>95066.67</v>
      </c>
      <c r="R611" s="741">
        <v>1.5418993842566673</v>
      </c>
      <c r="S611" s="729">
        <v>344.44445652173914</v>
      </c>
    </row>
    <row r="612" spans="1:19" ht="14.4" customHeight="1" x14ac:dyDescent="0.3">
      <c r="A612" s="724"/>
      <c r="B612" s="725" t="s">
        <v>2250</v>
      </c>
      <c r="C612" s="725" t="s">
        <v>553</v>
      </c>
      <c r="D612" s="725" t="s">
        <v>2155</v>
      </c>
      <c r="E612" s="725" t="s">
        <v>2159</v>
      </c>
      <c r="F612" s="725" t="s">
        <v>2183</v>
      </c>
      <c r="G612" s="725" t="s">
        <v>2184</v>
      </c>
      <c r="H612" s="728">
        <v>24</v>
      </c>
      <c r="I612" s="728">
        <v>1866.67</v>
      </c>
      <c r="J612" s="725"/>
      <c r="K612" s="725">
        <v>77.77791666666667</v>
      </c>
      <c r="L612" s="728"/>
      <c r="M612" s="728"/>
      <c r="N612" s="725"/>
      <c r="O612" s="725"/>
      <c r="P612" s="728"/>
      <c r="Q612" s="728"/>
      <c r="R612" s="741"/>
      <c r="S612" s="729"/>
    </row>
    <row r="613" spans="1:19" ht="14.4" customHeight="1" x14ac:dyDescent="0.3">
      <c r="A613" s="724"/>
      <c r="B613" s="725" t="s">
        <v>2250</v>
      </c>
      <c r="C613" s="725" t="s">
        <v>553</v>
      </c>
      <c r="D613" s="725" t="s">
        <v>2155</v>
      </c>
      <c r="E613" s="725" t="s">
        <v>2159</v>
      </c>
      <c r="F613" s="725" t="s">
        <v>2187</v>
      </c>
      <c r="G613" s="725" t="s">
        <v>2188</v>
      </c>
      <c r="H613" s="728">
        <v>41</v>
      </c>
      <c r="I613" s="728">
        <v>4555.55</v>
      </c>
      <c r="J613" s="725"/>
      <c r="K613" s="725">
        <v>111.1109756097561</v>
      </c>
      <c r="L613" s="728"/>
      <c r="M613" s="728"/>
      <c r="N613" s="725"/>
      <c r="O613" s="725"/>
      <c r="P613" s="728"/>
      <c r="Q613" s="728"/>
      <c r="R613" s="741"/>
      <c r="S613" s="729"/>
    </row>
    <row r="614" spans="1:19" ht="14.4" customHeight="1" x14ac:dyDescent="0.3">
      <c r="A614" s="724"/>
      <c r="B614" s="725" t="s">
        <v>2250</v>
      </c>
      <c r="C614" s="725" t="s">
        <v>553</v>
      </c>
      <c r="D614" s="725" t="s">
        <v>2155</v>
      </c>
      <c r="E614" s="725" t="s">
        <v>2159</v>
      </c>
      <c r="F614" s="725" t="s">
        <v>2191</v>
      </c>
      <c r="G614" s="725" t="s">
        <v>2192</v>
      </c>
      <c r="H614" s="728">
        <v>6</v>
      </c>
      <c r="I614" s="728">
        <v>1120</v>
      </c>
      <c r="J614" s="725"/>
      <c r="K614" s="725">
        <v>186.66666666666666</v>
      </c>
      <c r="L614" s="728"/>
      <c r="M614" s="728"/>
      <c r="N614" s="725"/>
      <c r="O614" s="725"/>
      <c r="P614" s="728"/>
      <c r="Q614" s="728"/>
      <c r="R614" s="741"/>
      <c r="S614" s="729"/>
    </row>
    <row r="615" spans="1:19" ht="14.4" customHeight="1" x14ac:dyDescent="0.3">
      <c r="A615" s="724"/>
      <c r="B615" s="725" t="s">
        <v>2250</v>
      </c>
      <c r="C615" s="725" t="s">
        <v>553</v>
      </c>
      <c r="D615" s="725" t="s">
        <v>2155</v>
      </c>
      <c r="E615" s="725" t="s">
        <v>2159</v>
      </c>
      <c r="F615" s="725" t="s">
        <v>2193</v>
      </c>
      <c r="G615" s="725" t="s">
        <v>2194</v>
      </c>
      <c r="H615" s="728">
        <v>20</v>
      </c>
      <c r="I615" s="728">
        <v>11666.67</v>
      </c>
      <c r="J615" s="725"/>
      <c r="K615" s="725">
        <v>583.33349999999996</v>
      </c>
      <c r="L615" s="728"/>
      <c r="M615" s="728"/>
      <c r="N615" s="725"/>
      <c r="O615" s="725"/>
      <c r="P615" s="728"/>
      <c r="Q615" s="728"/>
      <c r="R615" s="741"/>
      <c r="S615" s="729"/>
    </row>
    <row r="616" spans="1:19" ht="14.4" customHeight="1" x14ac:dyDescent="0.3">
      <c r="A616" s="724"/>
      <c r="B616" s="725" t="s">
        <v>2250</v>
      </c>
      <c r="C616" s="725" t="s">
        <v>553</v>
      </c>
      <c r="D616" s="725" t="s">
        <v>2155</v>
      </c>
      <c r="E616" s="725" t="s">
        <v>2159</v>
      </c>
      <c r="F616" s="725" t="s">
        <v>2195</v>
      </c>
      <c r="G616" s="725" t="s">
        <v>2196</v>
      </c>
      <c r="H616" s="728">
        <v>1</v>
      </c>
      <c r="I616" s="728">
        <v>466.67</v>
      </c>
      <c r="J616" s="725"/>
      <c r="K616" s="725">
        <v>466.67</v>
      </c>
      <c r="L616" s="728"/>
      <c r="M616" s="728"/>
      <c r="N616" s="725"/>
      <c r="O616" s="725"/>
      <c r="P616" s="728"/>
      <c r="Q616" s="728"/>
      <c r="R616" s="741"/>
      <c r="S616" s="729"/>
    </row>
    <row r="617" spans="1:19" ht="14.4" customHeight="1" x14ac:dyDescent="0.3">
      <c r="A617" s="724"/>
      <c r="B617" s="725" t="s">
        <v>2250</v>
      </c>
      <c r="C617" s="725" t="s">
        <v>553</v>
      </c>
      <c r="D617" s="725" t="s">
        <v>2155</v>
      </c>
      <c r="E617" s="725" t="s">
        <v>2159</v>
      </c>
      <c r="F617" s="725" t="s">
        <v>2200</v>
      </c>
      <c r="G617" s="725" t="s">
        <v>2201</v>
      </c>
      <c r="H617" s="728">
        <v>19</v>
      </c>
      <c r="I617" s="728">
        <v>950</v>
      </c>
      <c r="J617" s="725"/>
      <c r="K617" s="725">
        <v>50</v>
      </c>
      <c r="L617" s="728"/>
      <c r="M617" s="728"/>
      <c r="N617" s="725"/>
      <c r="O617" s="725"/>
      <c r="P617" s="728"/>
      <c r="Q617" s="728"/>
      <c r="R617" s="741"/>
      <c r="S617" s="729"/>
    </row>
    <row r="618" spans="1:19" ht="14.4" customHeight="1" x14ac:dyDescent="0.3">
      <c r="A618" s="724"/>
      <c r="B618" s="725" t="s">
        <v>2250</v>
      </c>
      <c r="C618" s="725" t="s">
        <v>553</v>
      </c>
      <c r="D618" s="725" t="s">
        <v>2155</v>
      </c>
      <c r="E618" s="725" t="s">
        <v>2159</v>
      </c>
      <c r="F618" s="725" t="s">
        <v>2251</v>
      </c>
      <c r="G618" s="725" t="s">
        <v>2252</v>
      </c>
      <c r="H618" s="728">
        <v>3</v>
      </c>
      <c r="I618" s="728">
        <v>0</v>
      </c>
      <c r="J618" s="725"/>
      <c r="K618" s="725">
        <v>0</v>
      </c>
      <c r="L618" s="728"/>
      <c r="M618" s="728"/>
      <c r="N618" s="725"/>
      <c r="O618" s="725"/>
      <c r="P618" s="728"/>
      <c r="Q618" s="728"/>
      <c r="R618" s="741"/>
      <c r="S618" s="729"/>
    </row>
    <row r="619" spans="1:19" ht="14.4" customHeight="1" x14ac:dyDescent="0.3">
      <c r="A619" s="724"/>
      <c r="B619" s="725" t="s">
        <v>2250</v>
      </c>
      <c r="C619" s="725" t="s">
        <v>553</v>
      </c>
      <c r="D619" s="725" t="s">
        <v>2155</v>
      </c>
      <c r="E619" s="725" t="s">
        <v>2159</v>
      </c>
      <c r="F619" s="725" t="s">
        <v>2216</v>
      </c>
      <c r="G619" s="725" t="s">
        <v>2217</v>
      </c>
      <c r="H619" s="728">
        <v>102</v>
      </c>
      <c r="I619" s="728">
        <v>0</v>
      </c>
      <c r="J619" s="725"/>
      <c r="K619" s="725">
        <v>0</v>
      </c>
      <c r="L619" s="728"/>
      <c r="M619" s="728"/>
      <c r="N619" s="725"/>
      <c r="O619" s="725"/>
      <c r="P619" s="728"/>
      <c r="Q619" s="728"/>
      <c r="R619" s="741"/>
      <c r="S619" s="729"/>
    </row>
    <row r="620" spans="1:19" ht="14.4" customHeight="1" x14ac:dyDescent="0.3">
      <c r="A620" s="724"/>
      <c r="B620" s="725" t="s">
        <v>2250</v>
      </c>
      <c r="C620" s="725" t="s">
        <v>553</v>
      </c>
      <c r="D620" s="725" t="s">
        <v>2155</v>
      </c>
      <c r="E620" s="725" t="s">
        <v>2159</v>
      </c>
      <c r="F620" s="725" t="s">
        <v>2224</v>
      </c>
      <c r="G620" s="725" t="s">
        <v>2225</v>
      </c>
      <c r="H620" s="728">
        <v>25</v>
      </c>
      <c r="I620" s="728">
        <v>2222.23</v>
      </c>
      <c r="J620" s="725"/>
      <c r="K620" s="725">
        <v>88.889200000000002</v>
      </c>
      <c r="L620" s="728"/>
      <c r="M620" s="728"/>
      <c r="N620" s="725"/>
      <c r="O620" s="725"/>
      <c r="P620" s="728"/>
      <c r="Q620" s="728"/>
      <c r="R620" s="741"/>
      <c r="S620" s="729"/>
    </row>
    <row r="621" spans="1:19" ht="14.4" customHeight="1" x14ac:dyDescent="0.3">
      <c r="A621" s="724"/>
      <c r="B621" s="725" t="s">
        <v>2250</v>
      </c>
      <c r="C621" s="725" t="s">
        <v>553</v>
      </c>
      <c r="D621" s="725" t="s">
        <v>2155</v>
      </c>
      <c r="E621" s="725" t="s">
        <v>2159</v>
      </c>
      <c r="F621" s="725" t="s">
        <v>2228</v>
      </c>
      <c r="G621" s="725" t="s">
        <v>2229</v>
      </c>
      <c r="H621" s="728">
        <v>5</v>
      </c>
      <c r="I621" s="728">
        <v>483.33000000000004</v>
      </c>
      <c r="J621" s="725"/>
      <c r="K621" s="725">
        <v>96.666000000000011</v>
      </c>
      <c r="L621" s="728"/>
      <c r="M621" s="728"/>
      <c r="N621" s="725"/>
      <c r="O621" s="725"/>
      <c r="P621" s="728"/>
      <c r="Q621" s="728"/>
      <c r="R621" s="741"/>
      <c r="S621" s="729"/>
    </row>
    <row r="622" spans="1:19" ht="14.4" customHeight="1" x14ac:dyDescent="0.3">
      <c r="A622" s="724"/>
      <c r="B622" s="725" t="s">
        <v>2250</v>
      </c>
      <c r="C622" s="725" t="s">
        <v>553</v>
      </c>
      <c r="D622" s="725" t="s">
        <v>2155</v>
      </c>
      <c r="E622" s="725" t="s">
        <v>2159</v>
      </c>
      <c r="F622" s="725" t="s">
        <v>2236</v>
      </c>
      <c r="G622" s="725" t="s">
        <v>2237</v>
      </c>
      <c r="H622" s="728">
        <v>5</v>
      </c>
      <c r="I622" s="728">
        <v>583.33000000000004</v>
      </c>
      <c r="J622" s="725"/>
      <c r="K622" s="725">
        <v>116.66600000000001</v>
      </c>
      <c r="L622" s="728"/>
      <c r="M622" s="728"/>
      <c r="N622" s="725"/>
      <c r="O622" s="725"/>
      <c r="P622" s="728"/>
      <c r="Q622" s="728"/>
      <c r="R622" s="741"/>
      <c r="S622" s="729"/>
    </row>
    <row r="623" spans="1:19" ht="14.4" customHeight="1" x14ac:dyDescent="0.3">
      <c r="A623" s="724"/>
      <c r="B623" s="725" t="s">
        <v>2250</v>
      </c>
      <c r="C623" s="725" t="s">
        <v>553</v>
      </c>
      <c r="D623" s="725" t="s">
        <v>2155</v>
      </c>
      <c r="E623" s="725" t="s">
        <v>2159</v>
      </c>
      <c r="F623" s="725" t="s">
        <v>2160</v>
      </c>
      <c r="G623" s="725" t="s">
        <v>2161</v>
      </c>
      <c r="H623" s="728">
        <v>111</v>
      </c>
      <c r="I623" s="728">
        <v>36383.33</v>
      </c>
      <c r="J623" s="725"/>
      <c r="K623" s="725">
        <v>327.77774774774775</v>
      </c>
      <c r="L623" s="728"/>
      <c r="M623" s="728"/>
      <c r="N623" s="725"/>
      <c r="O623" s="725"/>
      <c r="P623" s="728"/>
      <c r="Q623" s="728"/>
      <c r="R623" s="741"/>
      <c r="S623" s="729"/>
    </row>
    <row r="624" spans="1:19" ht="14.4" customHeight="1" x14ac:dyDescent="0.3">
      <c r="A624" s="724"/>
      <c r="B624" s="725" t="s">
        <v>2250</v>
      </c>
      <c r="C624" s="725" t="s">
        <v>553</v>
      </c>
      <c r="D624" s="725" t="s">
        <v>1262</v>
      </c>
      <c r="E624" s="725" t="s">
        <v>2159</v>
      </c>
      <c r="F624" s="725" t="s">
        <v>2183</v>
      </c>
      <c r="G624" s="725" t="s">
        <v>2184</v>
      </c>
      <c r="H624" s="728"/>
      <c r="I624" s="728"/>
      <c r="J624" s="725"/>
      <c r="K624" s="725"/>
      <c r="L624" s="728"/>
      <c r="M624" s="728"/>
      <c r="N624" s="725"/>
      <c r="O624" s="725"/>
      <c r="P624" s="728">
        <v>2</v>
      </c>
      <c r="Q624" s="728">
        <v>155.56</v>
      </c>
      <c r="R624" s="741"/>
      <c r="S624" s="729">
        <v>77.78</v>
      </c>
    </row>
    <row r="625" spans="1:19" ht="14.4" customHeight="1" x14ac:dyDescent="0.3">
      <c r="A625" s="724"/>
      <c r="B625" s="725" t="s">
        <v>2250</v>
      </c>
      <c r="C625" s="725" t="s">
        <v>553</v>
      </c>
      <c r="D625" s="725" t="s">
        <v>1262</v>
      </c>
      <c r="E625" s="725" t="s">
        <v>2159</v>
      </c>
      <c r="F625" s="725" t="s">
        <v>2187</v>
      </c>
      <c r="G625" s="725" t="s">
        <v>2188</v>
      </c>
      <c r="H625" s="728"/>
      <c r="I625" s="728"/>
      <c r="J625" s="725"/>
      <c r="K625" s="725"/>
      <c r="L625" s="728"/>
      <c r="M625" s="728"/>
      <c r="N625" s="725"/>
      <c r="O625" s="725"/>
      <c r="P625" s="728">
        <v>30</v>
      </c>
      <c r="Q625" s="728">
        <v>3500</v>
      </c>
      <c r="R625" s="741"/>
      <c r="S625" s="729">
        <v>116.66666666666667</v>
      </c>
    </row>
    <row r="626" spans="1:19" ht="14.4" customHeight="1" x14ac:dyDescent="0.3">
      <c r="A626" s="724"/>
      <c r="B626" s="725" t="s">
        <v>2250</v>
      </c>
      <c r="C626" s="725" t="s">
        <v>553</v>
      </c>
      <c r="D626" s="725" t="s">
        <v>1262</v>
      </c>
      <c r="E626" s="725" t="s">
        <v>2159</v>
      </c>
      <c r="F626" s="725" t="s">
        <v>2191</v>
      </c>
      <c r="G626" s="725" t="s">
        <v>2192</v>
      </c>
      <c r="H626" s="728"/>
      <c r="I626" s="728"/>
      <c r="J626" s="725"/>
      <c r="K626" s="725"/>
      <c r="L626" s="728"/>
      <c r="M626" s="728"/>
      <c r="N626" s="725"/>
      <c r="O626" s="725"/>
      <c r="P626" s="728">
        <v>17</v>
      </c>
      <c r="Q626" s="728">
        <v>3588.8800000000006</v>
      </c>
      <c r="R626" s="741"/>
      <c r="S626" s="729">
        <v>211.11058823529416</v>
      </c>
    </row>
    <row r="627" spans="1:19" ht="14.4" customHeight="1" x14ac:dyDescent="0.3">
      <c r="A627" s="724"/>
      <c r="B627" s="725" t="s">
        <v>2250</v>
      </c>
      <c r="C627" s="725" t="s">
        <v>553</v>
      </c>
      <c r="D627" s="725" t="s">
        <v>1262</v>
      </c>
      <c r="E627" s="725" t="s">
        <v>2159</v>
      </c>
      <c r="F627" s="725" t="s">
        <v>2193</v>
      </c>
      <c r="G627" s="725" t="s">
        <v>2194</v>
      </c>
      <c r="H627" s="728"/>
      <c r="I627" s="728"/>
      <c r="J627" s="725"/>
      <c r="K627" s="725"/>
      <c r="L627" s="728"/>
      <c r="M627" s="728"/>
      <c r="N627" s="725"/>
      <c r="O627" s="725"/>
      <c r="P627" s="728">
        <v>4</v>
      </c>
      <c r="Q627" s="728">
        <v>2333.33</v>
      </c>
      <c r="R627" s="741"/>
      <c r="S627" s="729">
        <v>583.33249999999998</v>
      </c>
    </row>
    <row r="628" spans="1:19" ht="14.4" customHeight="1" x14ac:dyDescent="0.3">
      <c r="A628" s="724"/>
      <c r="B628" s="725" t="s">
        <v>2250</v>
      </c>
      <c r="C628" s="725" t="s">
        <v>553</v>
      </c>
      <c r="D628" s="725" t="s">
        <v>1262</v>
      </c>
      <c r="E628" s="725" t="s">
        <v>2159</v>
      </c>
      <c r="F628" s="725" t="s">
        <v>2195</v>
      </c>
      <c r="G628" s="725" t="s">
        <v>2196</v>
      </c>
      <c r="H628" s="728"/>
      <c r="I628" s="728"/>
      <c r="J628" s="725"/>
      <c r="K628" s="725"/>
      <c r="L628" s="728"/>
      <c r="M628" s="728"/>
      <c r="N628" s="725"/>
      <c r="O628" s="725"/>
      <c r="P628" s="728">
        <v>1</v>
      </c>
      <c r="Q628" s="728">
        <v>466.67</v>
      </c>
      <c r="R628" s="741"/>
      <c r="S628" s="729">
        <v>466.67</v>
      </c>
    </row>
    <row r="629" spans="1:19" ht="14.4" customHeight="1" x14ac:dyDescent="0.3">
      <c r="A629" s="724"/>
      <c r="B629" s="725" t="s">
        <v>2250</v>
      </c>
      <c r="C629" s="725" t="s">
        <v>553</v>
      </c>
      <c r="D629" s="725" t="s">
        <v>1262</v>
      </c>
      <c r="E629" s="725" t="s">
        <v>2159</v>
      </c>
      <c r="F629" s="725" t="s">
        <v>2200</v>
      </c>
      <c r="G629" s="725" t="s">
        <v>2201</v>
      </c>
      <c r="H629" s="728"/>
      <c r="I629" s="728"/>
      <c r="J629" s="725"/>
      <c r="K629" s="725"/>
      <c r="L629" s="728"/>
      <c r="M629" s="728"/>
      <c r="N629" s="725"/>
      <c r="O629" s="725"/>
      <c r="P629" s="728">
        <v>14</v>
      </c>
      <c r="Q629" s="728">
        <v>700</v>
      </c>
      <c r="R629" s="741"/>
      <c r="S629" s="729">
        <v>50</v>
      </c>
    </row>
    <row r="630" spans="1:19" ht="14.4" customHeight="1" x14ac:dyDescent="0.3">
      <c r="A630" s="724"/>
      <c r="B630" s="725" t="s">
        <v>2250</v>
      </c>
      <c r="C630" s="725" t="s">
        <v>553</v>
      </c>
      <c r="D630" s="725" t="s">
        <v>1262</v>
      </c>
      <c r="E630" s="725" t="s">
        <v>2159</v>
      </c>
      <c r="F630" s="725" t="s">
        <v>2216</v>
      </c>
      <c r="G630" s="725" t="s">
        <v>2217</v>
      </c>
      <c r="H630" s="728"/>
      <c r="I630" s="728"/>
      <c r="J630" s="725"/>
      <c r="K630" s="725"/>
      <c r="L630" s="728"/>
      <c r="M630" s="728"/>
      <c r="N630" s="725"/>
      <c r="O630" s="725"/>
      <c r="P630" s="728">
        <v>81</v>
      </c>
      <c r="Q630" s="728">
        <v>0</v>
      </c>
      <c r="R630" s="741"/>
      <c r="S630" s="729">
        <v>0</v>
      </c>
    </row>
    <row r="631" spans="1:19" ht="14.4" customHeight="1" x14ac:dyDescent="0.3">
      <c r="A631" s="724"/>
      <c r="B631" s="725" t="s">
        <v>2250</v>
      </c>
      <c r="C631" s="725" t="s">
        <v>553</v>
      </c>
      <c r="D631" s="725" t="s">
        <v>1262</v>
      </c>
      <c r="E631" s="725" t="s">
        <v>2159</v>
      </c>
      <c r="F631" s="725" t="s">
        <v>2224</v>
      </c>
      <c r="G631" s="725" t="s">
        <v>2225</v>
      </c>
      <c r="H631" s="728"/>
      <c r="I631" s="728"/>
      <c r="J631" s="725"/>
      <c r="K631" s="725"/>
      <c r="L631" s="728"/>
      <c r="M631" s="728"/>
      <c r="N631" s="725"/>
      <c r="O631" s="725"/>
      <c r="P631" s="728">
        <v>26</v>
      </c>
      <c r="Q631" s="728">
        <v>2455.5499999999997</v>
      </c>
      <c r="R631" s="741"/>
      <c r="S631" s="729">
        <v>94.444230769230757</v>
      </c>
    </row>
    <row r="632" spans="1:19" ht="14.4" customHeight="1" x14ac:dyDescent="0.3">
      <c r="A632" s="724"/>
      <c r="B632" s="725" t="s">
        <v>2250</v>
      </c>
      <c r="C632" s="725" t="s">
        <v>553</v>
      </c>
      <c r="D632" s="725" t="s">
        <v>1262</v>
      </c>
      <c r="E632" s="725" t="s">
        <v>2159</v>
      </c>
      <c r="F632" s="725" t="s">
        <v>2228</v>
      </c>
      <c r="G632" s="725" t="s">
        <v>2229</v>
      </c>
      <c r="H632" s="728"/>
      <c r="I632" s="728"/>
      <c r="J632" s="725"/>
      <c r="K632" s="725"/>
      <c r="L632" s="728"/>
      <c r="M632" s="728"/>
      <c r="N632" s="725"/>
      <c r="O632" s="725"/>
      <c r="P632" s="728">
        <v>2</v>
      </c>
      <c r="Q632" s="728">
        <v>193.34</v>
      </c>
      <c r="R632" s="741"/>
      <c r="S632" s="729">
        <v>96.67</v>
      </c>
    </row>
    <row r="633" spans="1:19" ht="14.4" customHeight="1" x14ac:dyDescent="0.3">
      <c r="A633" s="724"/>
      <c r="B633" s="725" t="s">
        <v>2250</v>
      </c>
      <c r="C633" s="725" t="s">
        <v>553</v>
      </c>
      <c r="D633" s="725" t="s">
        <v>1262</v>
      </c>
      <c r="E633" s="725" t="s">
        <v>2159</v>
      </c>
      <c r="F633" s="725" t="s">
        <v>2236</v>
      </c>
      <c r="G633" s="725" t="s">
        <v>2237</v>
      </c>
      <c r="H633" s="728"/>
      <c r="I633" s="728"/>
      <c r="J633" s="725"/>
      <c r="K633" s="725"/>
      <c r="L633" s="728"/>
      <c r="M633" s="728"/>
      <c r="N633" s="725"/>
      <c r="O633" s="725"/>
      <c r="P633" s="728">
        <v>8</v>
      </c>
      <c r="Q633" s="728">
        <v>933.35</v>
      </c>
      <c r="R633" s="741"/>
      <c r="S633" s="729">
        <v>116.66875</v>
      </c>
    </row>
    <row r="634" spans="1:19" ht="14.4" customHeight="1" x14ac:dyDescent="0.3">
      <c r="A634" s="724"/>
      <c r="B634" s="725" t="s">
        <v>2250</v>
      </c>
      <c r="C634" s="725" t="s">
        <v>553</v>
      </c>
      <c r="D634" s="725" t="s">
        <v>1262</v>
      </c>
      <c r="E634" s="725" t="s">
        <v>2159</v>
      </c>
      <c r="F634" s="725" t="s">
        <v>2160</v>
      </c>
      <c r="G634" s="725" t="s">
        <v>2161</v>
      </c>
      <c r="H634" s="728"/>
      <c r="I634" s="728"/>
      <c r="J634" s="725"/>
      <c r="K634" s="725"/>
      <c r="L634" s="728"/>
      <c r="M634" s="728"/>
      <c r="N634" s="725"/>
      <c r="O634" s="725"/>
      <c r="P634" s="728">
        <v>82</v>
      </c>
      <c r="Q634" s="728">
        <v>28244.449999999997</v>
      </c>
      <c r="R634" s="741"/>
      <c r="S634" s="729">
        <v>344.44451219512189</v>
      </c>
    </row>
    <row r="635" spans="1:19" ht="14.4" customHeight="1" x14ac:dyDescent="0.3">
      <c r="A635" s="724"/>
      <c r="B635" s="725" t="s">
        <v>2250</v>
      </c>
      <c r="C635" s="725" t="s">
        <v>553</v>
      </c>
      <c r="D635" s="725" t="s">
        <v>1264</v>
      </c>
      <c r="E635" s="725" t="s">
        <v>2159</v>
      </c>
      <c r="F635" s="725" t="s">
        <v>2183</v>
      </c>
      <c r="G635" s="725" t="s">
        <v>2184</v>
      </c>
      <c r="H635" s="728"/>
      <c r="I635" s="728"/>
      <c r="J635" s="725"/>
      <c r="K635" s="725"/>
      <c r="L635" s="728"/>
      <c r="M635" s="728"/>
      <c r="N635" s="725"/>
      <c r="O635" s="725"/>
      <c r="P635" s="728">
        <v>8</v>
      </c>
      <c r="Q635" s="728">
        <v>622.23</v>
      </c>
      <c r="R635" s="741"/>
      <c r="S635" s="729">
        <v>77.778750000000002</v>
      </c>
    </row>
    <row r="636" spans="1:19" ht="14.4" customHeight="1" x14ac:dyDescent="0.3">
      <c r="A636" s="724"/>
      <c r="B636" s="725" t="s">
        <v>2250</v>
      </c>
      <c r="C636" s="725" t="s">
        <v>553</v>
      </c>
      <c r="D636" s="725" t="s">
        <v>1264</v>
      </c>
      <c r="E636" s="725" t="s">
        <v>2159</v>
      </c>
      <c r="F636" s="725" t="s">
        <v>2187</v>
      </c>
      <c r="G636" s="725" t="s">
        <v>2188</v>
      </c>
      <c r="H636" s="728"/>
      <c r="I636" s="728"/>
      <c r="J636" s="725"/>
      <c r="K636" s="725"/>
      <c r="L636" s="728"/>
      <c r="M636" s="728"/>
      <c r="N636" s="725"/>
      <c r="O636" s="725"/>
      <c r="P636" s="728">
        <v>40</v>
      </c>
      <c r="Q636" s="728">
        <v>4666.67</v>
      </c>
      <c r="R636" s="741"/>
      <c r="S636" s="729">
        <v>116.66675000000001</v>
      </c>
    </row>
    <row r="637" spans="1:19" ht="14.4" customHeight="1" x14ac:dyDescent="0.3">
      <c r="A637" s="724"/>
      <c r="B637" s="725" t="s">
        <v>2250</v>
      </c>
      <c r="C637" s="725" t="s">
        <v>553</v>
      </c>
      <c r="D637" s="725" t="s">
        <v>1264</v>
      </c>
      <c r="E637" s="725" t="s">
        <v>2159</v>
      </c>
      <c r="F637" s="725" t="s">
        <v>2191</v>
      </c>
      <c r="G637" s="725" t="s">
        <v>2192</v>
      </c>
      <c r="H637" s="728"/>
      <c r="I637" s="728"/>
      <c r="J637" s="725"/>
      <c r="K637" s="725"/>
      <c r="L637" s="728"/>
      <c r="M637" s="728"/>
      <c r="N637" s="725"/>
      <c r="O637" s="725"/>
      <c r="P637" s="728">
        <v>13</v>
      </c>
      <c r="Q637" s="728">
        <v>2744.4500000000003</v>
      </c>
      <c r="R637" s="741"/>
      <c r="S637" s="729">
        <v>211.11153846153849</v>
      </c>
    </row>
    <row r="638" spans="1:19" ht="14.4" customHeight="1" x14ac:dyDescent="0.3">
      <c r="A638" s="724"/>
      <c r="B638" s="725" t="s">
        <v>2250</v>
      </c>
      <c r="C638" s="725" t="s">
        <v>553</v>
      </c>
      <c r="D638" s="725" t="s">
        <v>1264</v>
      </c>
      <c r="E638" s="725" t="s">
        <v>2159</v>
      </c>
      <c r="F638" s="725" t="s">
        <v>2193</v>
      </c>
      <c r="G638" s="725" t="s">
        <v>2194</v>
      </c>
      <c r="H638" s="728"/>
      <c r="I638" s="728"/>
      <c r="J638" s="725"/>
      <c r="K638" s="725"/>
      <c r="L638" s="728"/>
      <c r="M638" s="728"/>
      <c r="N638" s="725"/>
      <c r="O638" s="725"/>
      <c r="P638" s="728">
        <v>19</v>
      </c>
      <c r="Q638" s="728">
        <v>11083.34</v>
      </c>
      <c r="R638" s="741"/>
      <c r="S638" s="729">
        <v>583.33368421052637</v>
      </c>
    </row>
    <row r="639" spans="1:19" ht="14.4" customHeight="1" x14ac:dyDescent="0.3">
      <c r="A639" s="724"/>
      <c r="B639" s="725" t="s">
        <v>2250</v>
      </c>
      <c r="C639" s="725" t="s">
        <v>553</v>
      </c>
      <c r="D639" s="725" t="s">
        <v>1264</v>
      </c>
      <c r="E639" s="725" t="s">
        <v>2159</v>
      </c>
      <c r="F639" s="725" t="s">
        <v>2195</v>
      </c>
      <c r="G639" s="725" t="s">
        <v>2196</v>
      </c>
      <c r="H639" s="728"/>
      <c r="I639" s="728"/>
      <c r="J639" s="725"/>
      <c r="K639" s="725"/>
      <c r="L639" s="728"/>
      <c r="M639" s="728"/>
      <c r="N639" s="725"/>
      <c r="O639" s="725"/>
      <c r="P639" s="728">
        <v>2</v>
      </c>
      <c r="Q639" s="728">
        <v>933.33</v>
      </c>
      <c r="R639" s="741"/>
      <c r="S639" s="729">
        <v>466.66500000000002</v>
      </c>
    </row>
    <row r="640" spans="1:19" ht="14.4" customHeight="1" x14ac:dyDescent="0.3">
      <c r="A640" s="724"/>
      <c r="B640" s="725" t="s">
        <v>2250</v>
      </c>
      <c r="C640" s="725" t="s">
        <v>553</v>
      </c>
      <c r="D640" s="725" t="s">
        <v>1264</v>
      </c>
      <c r="E640" s="725" t="s">
        <v>2159</v>
      </c>
      <c r="F640" s="725" t="s">
        <v>2200</v>
      </c>
      <c r="G640" s="725" t="s">
        <v>2201</v>
      </c>
      <c r="H640" s="728"/>
      <c r="I640" s="728"/>
      <c r="J640" s="725"/>
      <c r="K640" s="725"/>
      <c r="L640" s="728"/>
      <c r="M640" s="728"/>
      <c r="N640" s="725"/>
      <c r="O640" s="725"/>
      <c r="P640" s="728">
        <v>31</v>
      </c>
      <c r="Q640" s="728">
        <v>1550</v>
      </c>
      <c r="R640" s="741"/>
      <c r="S640" s="729">
        <v>50</v>
      </c>
    </row>
    <row r="641" spans="1:19" ht="14.4" customHeight="1" x14ac:dyDescent="0.3">
      <c r="A641" s="724"/>
      <c r="B641" s="725" t="s">
        <v>2250</v>
      </c>
      <c r="C641" s="725" t="s">
        <v>553</v>
      </c>
      <c r="D641" s="725" t="s">
        <v>1264</v>
      </c>
      <c r="E641" s="725" t="s">
        <v>2159</v>
      </c>
      <c r="F641" s="725" t="s">
        <v>2204</v>
      </c>
      <c r="G641" s="725" t="s">
        <v>2205</v>
      </c>
      <c r="H641" s="728"/>
      <c r="I641" s="728"/>
      <c r="J641" s="725"/>
      <c r="K641" s="725"/>
      <c r="L641" s="728"/>
      <c r="M641" s="728"/>
      <c r="N641" s="725"/>
      <c r="O641" s="725"/>
      <c r="P641" s="728">
        <v>2</v>
      </c>
      <c r="Q641" s="728">
        <v>202.22</v>
      </c>
      <c r="R641" s="741"/>
      <c r="S641" s="729">
        <v>101.11</v>
      </c>
    </row>
    <row r="642" spans="1:19" ht="14.4" customHeight="1" x14ac:dyDescent="0.3">
      <c r="A642" s="724"/>
      <c r="B642" s="725" t="s">
        <v>2250</v>
      </c>
      <c r="C642" s="725" t="s">
        <v>553</v>
      </c>
      <c r="D642" s="725" t="s">
        <v>1264</v>
      </c>
      <c r="E642" s="725" t="s">
        <v>2159</v>
      </c>
      <c r="F642" s="725" t="s">
        <v>2216</v>
      </c>
      <c r="G642" s="725" t="s">
        <v>2217</v>
      </c>
      <c r="H642" s="728"/>
      <c r="I642" s="728"/>
      <c r="J642" s="725"/>
      <c r="K642" s="725"/>
      <c r="L642" s="728"/>
      <c r="M642" s="728"/>
      <c r="N642" s="725"/>
      <c r="O642" s="725"/>
      <c r="P642" s="728">
        <v>130</v>
      </c>
      <c r="Q642" s="728">
        <v>0</v>
      </c>
      <c r="R642" s="741"/>
      <c r="S642" s="729">
        <v>0</v>
      </c>
    </row>
    <row r="643" spans="1:19" ht="14.4" customHeight="1" x14ac:dyDescent="0.3">
      <c r="A643" s="724"/>
      <c r="B643" s="725" t="s">
        <v>2250</v>
      </c>
      <c r="C643" s="725" t="s">
        <v>553</v>
      </c>
      <c r="D643" s="725" t="s">
        <v>1264</v>
      </c>
      <c r="E643" s="725" t="s">
        <v>2159</v>
      </c>
      <c r="F643" s="725" t="s">
        <v>2224</v>
      </c>
      <c r="G643" s="725" t="s">
        <v>2225</v>
      </c>
      <c r="H643" s="728"/>
      <c r="I643" s="728"/>
      <c r="J643" s="725"/>
      <c r="K643" s="725"/>
      <c r="L643" s="728"/>
      <c r="M643" s="728"/>
      <c r="N643" s="725"/>
      <c r="O643" s="725"/>
      <c r="P643" s="728">
        <v>46</v>
      </c>
      <c r="Q643" s="728">
        <v>4344.4399999999996</v>
      </c>
      <c r="R643" s="741"/>
      <c r="S643" s="729">
        <v>94.444347826086954</v>
      </c>
    </row>
    <row r="644" spans="1:19" ht="14.4" customHeight="1" x14ac:dyDescent="0.3">
      <c r="A644" s="724"/>
      <c r="B644" s="725" t="s">
        <v>2250</v>
      </c>
      <c r="C644" s="725" t="s">
        <v>553</v>
      </c>
      <c r="D644" s="725" t="s">
        <v>1264</v>
      </c>
      <c r="E644" s="725" t="s">
        <v>2159</v>
      </c>
      <c r="F644" s="725" t="s">
        <v>2228</v>
      </c>
      <c r="G644" s="725" t="s">
        <v>2229</v>
      </c>
      <c r="H644" s="728"/>
      <c r="I644" s="728"/>
      <c r="J644" s="725"/>
      <c r="K644" s="725"/>
      <c r="L644" s="728"/>
      <c r="M644" s="728"/>
      <c r="N644" s="725"/>
      <c r="O644" s="725"/>
      <c r="P644" s="728">
        <v>7</v>
      </c>
      <c r="Q644" s="728">
        <v>676.67000000000007</v>
      </c>
      <c r="R644" s="741"/>
      <c r="S644" s="729">
        <v>96.667142857142863</v>
      </c>
    </row>
    <row r="645" spans="1:19" ht="14.4" customHeight="1" x14ac:dyDescent="0.3">
      <c r="A645" s="724"/>
      <c r="B645" s="725" t="s">
        <v>2250</v>
      </c>
      <c r="C645" s="725" t="s">
        <v>553</v>
      </c>
      <c r="D645" s="725" t="s">
        <v>1264</v>
      </c>
      <c r="E645" s="725" t="s">
        <v>2159</v>
      </c>
      <c r="F645" s="725" t="s">
        <v>2236</v>
      </c>
      <c r="G645" s="725" t="s">
        <v>2237</v>
      </c>
      <c r="H645" s="728"/>
      <c r="I645" s="728"/>
      <c r="J645" s="725"/>
      <c r="K645" s="725"/>
      <c r="L645" s="728"/>
      <c r="M645" s="728"/>
      <c r="N645" s="725"/>
      <c r="O645" s="725"/>
      <c r="P645" s="728">
        <v>2</v>
      </c>
      <c r="Q645" s="728">
        <v>233.34</v>
      </c>
      <c r="R645" s="741"/>
      <c r="S645" s="729">
        <v>116.67</v>
      </c>
    </row>
    <row r="646" spans="1:19" ht="14.4" customHeight="1" x14ac:dyDescent="0.3">
      <c r="A646" s="724"/>
      <c r="B646" s="725" t="s">
        <v>2250</v>
      </c>
      <c r="C646" s="725" t="s">
        <v>553</v>
      </c>
      <c r="D646" s="725" t="s">
        <v>1264</v>
      </c>
      <c r="E646" s="725" t="s">
        <v>2159</v>
      </c>
      <c r="F646" s="725" t="s">
        <v>2160</v>
      </c>
      <c r="G646" s="725" t="s">
        <v>2161</v>
      </c>
      <c r="H646" s="728"/>
      <c r="I646" s="728"/>
      <c r="J646" s="725"/>
      <c r="K646" s="725"/>
      <c r="L646" s="728"/>
      <c r="M646" s="728"/>
      <c r="N646" s="725"/>
      <c r="O646" s="725"/>
      <c r="P646" s="728">
        <v>135</v>
      </c>
      <c r="Q646" s="728">
        <v>46499.98</v>
      </c>
      <c r="R646" s="741"/>
      <c r="S646" s="729">
        <v>344.44429629629633</v>
      </c>
    </row>
    <row r="647" spans="1:19" ht="14.4" customHeight="1" x14ac:dyDescent="0.3">
      <c r="A647" s="724"/>
      <c r="B647" s="725" t="s">
        <v>2250</v>
      </c>
      <c r="C647" s="725" t="s">
        <v>553</v>
      </c>
      <c r="D647" s="725" t="s">
        <v>1266</v>
      </c>
      <c r="E647" s="725" t="s">
        <v>2159</v>
      </c>
      <c r="F647" s="725" t="s">
        <v>2183</v>
      </c>
      <c r="G647" s="725" t="s">
        <v>2184</v>
      </c>
      <c r="H647" s="728"/>
      <c r="I647" s="728"/>
      <c r="J647" s="725"/>
      <c r="K647" s="725"/>
      <c r="L647" s="728">
        <v>13</v>
      </c>
      <c r="M647" s="728">
        <v>1011.1100000000001</v>
      </c>
      <c r="N647" s="725">
        <v>1</v>
      </c>
      <c r="O647" s="725">
        <v>77.77769230769232</v>
      </c>
      <c r="P647" s="728">
        <v>7</v>
      </c>
      <c r="Q647" s="728">
        <v>544.45000000000005</v>
      </c>
      <c r="R647" s="741">
        <v>0.53846762468969744</v>
      </c>
      <c r="S647" s="729">
        <v>77.778571428571439</v>
      </c>
    </row>
    <row r="648" spans="1:19" ht="14.4" customHeight="1" x14ac:dyDescent="0.3">
      <c r="A648" s="724"/>
      <c r="B648" s="725" t="s">
        <v>2250</v>
      </c>
      <c r="C648" s="725" t="s">
        <v>553</v>
      </c>
      <c r="D648" s="725" t="s">
        <v>1266</v>
      </c>
      <c r="E648" s="725" t="s">
        <v>2159</v>
      </c>
      <c r="F648" s="725" t="s">
        <v>2187</v>
      </c>
      <c r="G648" s="725" t="s">
        <v>2188</v>
      </c>
      <c r="H648" s="728"/>
      <c r="I648" s="728"/>
      <c r="J648" s="725"/>
      <c r="K648" s="725"/>
      <c r="L648" s="728">
        <v>49</v>
      </c>
      <c r="M648" s="728">
        <v>5716.67</v>
      </c>
      <c r="N648" s="725">
        <v>1</v>
      </c>
      <c r="O648" s="725">
        <v>116.66673469387756</v>
      </c>
      <c r="P648" s="728">
        <v>30</v>
      </c>
      <c r="Q648" s="728">
        <v>3500</v>
      </c>
      <c r="R648" s="741">
        <v>0.61224454096528225</v>
      </c>
      <c r="S648" s="729">
        <v>116.66666666666667</v>
      </c>
    </row>
    <row r="649" spans="1:19" ht="14.4" customHeight="1" x14ac:dyDescent="0.3">
      <c r="A649" s="724"/>
      <c r="B649" s="725" t="s">
        <v>2250</v>
      </c>
      <c r="C649" s="725" t="s">
        <v>553</v>
      </c>
      <c r="D649" s="725" t="s">
        <v>1266</v>
      </c>
      <c r="E649" s="725" t="s">
        <v>2159</v>
      </c>
      <c r="F649" s="725" t="s">
        <v>2191</v>
      </c>
      <c r="G649" s="725" t="s">
        <v>2192</v>
      </c>
      <c r="H649" s="728"/>
      <c r="I649" s="728"/>
      <c r="J649" s="725"/>
      <c r="K649" s="725"/>
      <c r="L649" s="728">
        <v>28</v>
      </c>
      <c r="M649" s="728">
        <v>5911.11</v>
      </c>
      <c r="N649" s="725">
        <v>1</v>
      </c>
      <c r="O649" s="725">
        <v>211.11107142857142</v>
      </c>
      <c r="P649" s="728">
        <v>12</v>
      </c>
      <c r="Q649" s="728">
        <v>2533.3300000000004</v>
      </c>
      <c r="R649" s="741">
        <v>0.42857094522010258</v>
      </c>
      <c r="S649" s="729">
        <v>211.11083333333337</v>
      </c>
    </row>
    <row r="650" spans="1:19" ht="14.4" customHeight="1" x14ac:dyDescent="0.3">
      <c r="A650" s="724"/>
      <c r="B650" s="725" t="s">
        <v>2250</v>
      </c>
      <c r="C650" s="725" t="s">
        <v>553</v>
      </c>
      <c r="D650" s="725" t="s">
        <v>1266</v>
      </c>
      <c r="E650" s="725" t="s">
        <v>2159</v>
      </c>
      <c r="F650" s="725" t="s">
        <v>2193</v>
      </c>
      <c r="G650" s="725" t="s">
        <v>2194</v>
      </c>
      <c r="H650" s="728"/>
      <c r="I650" s="728"/>
      <c r="J650" s="725"/>
      <c r="K650" s="725"/>
      <c r="L650" s="728">
        <v>5</v>
      </c>
      <c r="M650" s="728">
        <v>2916.6600000000003</v>
      </c>
      <c r="N650" s="725">
        <v>1</v>
      </c>
      <c r="O650" s="725">
        <v>583.33200000000011</v>
      </c>
      <c r="P650" s="728">
        <v>1</v>
      </c>
      <c r="Q650" s="728">
        <v>583.33000000000004</v>
      </c>
      <c r="R650" s="741">
        <v>0.19999931428414694</v>
      </c>
      <c r="S650" s="729">
        <v>583.33000000000004</v>
      </c>
    </row>
    <row r="651" spans="1:19" ht="14.4" customHeight="1" x14ac:dyDescent="0.3">
      <c r="A651" s="724"/>
      <c r="B651" s="725" t="s">
        <v>2250</v>
      </c>
      <c r="C651" s="725" t="s">
        <v>553</v>
      </c>
      <c r="D651" s="725" t="s">
        <v>1266</v>
      </c>
      <c r="E651" s="725" t="s">
        <v>2159</v>
      </c>
      <c r="F651" s="725" t="s">
        <v>2195</v>
      </c>
      <c r="G651" s="725" t="s">
        <v>2196</v>
      </c>
      <c r="H651" s="728"/>
      <c r="I651" s="728"/>
      <c r="J651" s="725"/>
      <c r="K651" s="725"/>
      <c r="L651" s="728"/>
      <c r="M651" s="728"/>
      <c r="N651" s="725"/>
      <c r="O651" s="725"/>
      <c r="P651" s="728">
        <v>1</v>
      </c>
      <c r="Q651" s="728">
        <v>466.67</v>
      </c>
      <c r="R651" s="741"/>
      <c r="S651" s="729">
        <v>466.67</v>
      </c>
    </row>
    <row r="652" spans="1:19" ht="14.4" customHeight="1" x14ac:dyDescent="0.3">
      <c r="A652" s="724"/>
      <c r="B652" s="725" t="s">
        <v>2250</v>
      </c>
      <c r="C652" s="725" t="s">
        <v>553</v>
      </c>
      <c r="D652" s="725" t="s">
        <v>1266</v>
      </c>
      <c r="E652" s="725" t="s">
        <v>2159</v>
      </c>
      <c r="F652" s="725" t="s">
        <v>2200</v>
      </c>
      <c r="G652" s="725" t="s">
        <v>2201</v>
      </c>
      <c r="H652" s="728"/>
      <c r="I652" s="728"/>
      <c r="J652" s="725"/>
      <c r="K652" s="725"/>
      <c r="L652" s="728">
        <v>17</v>
      </c>
      <c r="M652" s="728">
        <v>850</v>
      </c>
      <c r="N652" s="725">
        <v>1</v>
      </c>
      <c r="O652" s="725">
        <v>50</v>
      </c>
      <c r="P652" s="728">
        <v>2</v>
      </c>
      <c r="Q652" s="728">
        <v>100</v>
      </c>
      <c r="R652" s="741">
        <v>0.11764705882352941</v>
      </c>
      <c r="S652" s="729">
        <v>50</v>
      </c>
    </row>
    <row r="653" spans="1:19" ht="14.4" customHeight="1" x14ac:dyDescent="0.3">
      <c r="A653" s="724"/>
      <c r="B653" s="725" t="s">
        <v>2250</v>
      </c>
      <c r="C653" s="725" t="s">
        <v>553</v>
      </c>
      <c r="D653" s="725" t="s">
        <v>1266</v>
      </c>
      <c r="E653" s="725" t="s">
        <v>2159</v>
      </c>
      <c r="F653" s="725" t="s">
        <v>2204</v>
      </c>
      <c r="G653" s="725" t="s">
        <v>2205</v>
      </c>
      <c r="H653" s="728"/>
      <c r="I653" s="728"/>
      <c r="J653" s="725"/>
      <c r="K653" s="725"/>
      <c r="L653" s="728">
        <v>2</v>
      </c>
      <c r="M653" s="728">
        <v>202.22</v>
      </c>
      <c r="N653" s="725">
        <v>1</v>
      </c>
      <c r="O653" s="725">
        <v>101.11</v>
      </c>
      <c r="P653" s="728"/>
      <c r="Q653" s="728"/>
      <c r="R653" s="741"/>
      <c r="S653" s="729"/>
    </row>
    <row r="654" spans="1:19" ht="14.4" customHeight="1" x14ac:dyDescent="0.3">
      <c r="A654" s="724"/>
      <c r="B654" s="725" t="s">
        <v>2250</v>
      </c>
      <c r="C654" s="725" t="s">
        <v>553</v>
      </c>
      <c r="D654" s="725" t="s">
        <v>1266</v>
      </c>
      <c r="E654" s="725" t="s">
        <v>2159</v>
      </c>
      <c r="F654" s="725" t="s">
        <v>2216</v>
      </c>
      <c r="G654" s="725" t="s">
        <v>2217</v>
      </c>
      <c r="H654" s="728"/>
      <c r="I654" s="728"/>
      <c r="J654" s="725"/>
      <c r="K654" s="725"/>
      <c r="L654" s="728">
        <v>109</v>
      </c>
      <c r="M654" s="728">
        <v>0</v>
      </c>
      <c r="N654" s="725"/>
      <c r="O654" s="725">
        <v>0</v>
      </c>
      <c r="P654" s="728">
        <v>44</v>
      </c>
      <c r="Q654" s="728">
        <v>0</v>
      </c>
      <c r="R654" s="741"/>
      <c r="S654" s="729">
        <v>0</v>
      </c>
    </row>
    <row r="655" spans="1:19" ht="14.4" customHeight="1" x14ac:dyDescent="0.3">
      <c r="A655" s="724"/>
      <c r="B655" s="725" t="s">
        <v>2250</v>
      </c>
      <c r="C655" s="725" t="s">
        <v>553</v>
      </c>
      <c r="D655" s="725" t="s">
        <v>1266</v>
      </c>
      <c r="E655" s="725" t="s">
        <v>2159</v>
      </c>
      <c r="F655" s="725" t="s">
        <v>2224</v>
      </c>
      <c r="G655" s="725" t="s">
        <v>2225</v>
      </c>
      <c r="H655" s="728"/>
      <c r="I655" s="728"/>
      <c r="J655" s="725"/>
      <c r="K655" s="725"/>
      <c r="L655" s="728">
        <v>39</v>
      </c>
      <c r="M655" s="728">
        <v>3683.34</v>
      </c>
      <c r="N655" s="725">
        <v>1</v>
      </c>
      <c r="O655" s="725">
        <v>94.444615384615389</v>
      </c>
      <c r="P655" s="728">
        <v>11</v>
      </c>
      <c r="Q655" s="728">
        <v>1038.8800000000001</v>
      </c>
      <c r="R655" s="741">
        <v>0.28204835828351443</v>
      </c>
      <c r="S655" s="729">
        <v>94.443636363636372</v>
      </c>
    </row>
    <row r="656" spans="1:19" ht="14.4" customHeight="1" x14ac:dyDescent="0.3">
      <c r="A656" s="724"/>
      <c r="B656" s="725" t="s">
        <v>2250</v>
      </c>
      <c r="C656" s="725" t="s">
        <v>553</v>
      </c>
      <c r="D656" s="725" t="s">
        <v>1266</v>
      </c>
      <c r="E656" s="725" t="s">
        <v>2159</v>
      </c>
      <c r="F656" s="725" t="s">
        <v>2228</v>
      </c>
      <c r="G656" s="725" t="s">
        <v>2229</v>
      </c>
      <c r="H656" s="728"/>
      <c r="I656" s="728"/>
      <c r="J656" s="725"/>
      <c r="K656" s="725"/>
      <c r="L656" s="728">
        <v>10</v>
      </c>
      <c r="M656" s="728">
        <v>966.67000000000007</v>
      </c>
      <c r="N656" s="725">
        <v>1</v>
      </c>
      <c r="O656" s="725">
        <v>96.667000000000002</v>
      </c>
      <c r="P656" s="728">
        <v>3</v>
      </c>
      <c r="Q656" s="728">
        <v>290.01</v>
      </c>
      <c r="R656" s="741">
        <v>0.30000931031272304</v>
      </c>
      <c r="S656" s="729">
        <v>96.67</v>
      </c>
    </row>
    <row r="657" spans="1:19" ht="14.4" customHeight="1" x14ac:dyDescent="0.3">
      <c r="A657" s="724"/>
      <c r="B657" s="725" t="s">
        <v>2250</v>
      </c>
      <c r="C657" s="725" t="s">
        <v>553</v>
      </c>
      <c r="D657" s="725" t="s">
        <v>1266</v>
      </c>
      <c r="E657" s="725" t="s">
        <v>2159</v>
      </c>
      <c r="F657" s="725" t="s">
        <v>2236</v>
      </c>
      <c r="G657" s="725" t="s">
        <v>2237</v>
      </c>
      <c r="H657" s="728"/>
      <c r="I657" s="728"/>
      <c r="J657" s="725"/>
      <c r="K657" s="725"/>
      <c r="L657" s="728">
        <v>5</v>
      </c>
      <c r="M657" s="728">
        <v>583.34</v>
      </c>
      <c r="N657" s="725">
        <v>1</v>
      </c>
      <c r="O657" s="725">
        <v>116.66800000000001</v>
      </c>
      <c r="P657" s="728">
        <v>2</v>
      </c>
      <c r="Q657" s="728">
        <v>233.34</v>
      </c>
      <c r="R657" s="741">
        <v>0.40000685706449068</v>
      </c>
      <c r="S657" s="729">
        <v>116.67</v>
      </c>
    </row>
    <row r="658" spans="1:19" ht="14.4" customHeight="1" x14ac:dyDescent="0.3">
      <c r="A658" s="724"/>
      <c r="B658" s="725" t="s">
        <v>2250</v>
      </c>
      <c r="C658" s="725" t="s">
        <v>553</v>
      </c>
      <c r="D658" s="725" t="s">
        <v>1266</v>
      </c>
      <c r="E658" s="725" t="s">
        <v>2159</v>
      </c>
      <c r="F658" s="725" t="s">
        <v>2160</v>
      </c>
      <c r="G658" s="725" t="s">
        <v>2161</v>
      </c>
      <c r="H658" s="728"/>
      <c r="I658" s="728"/>
      <c r="J658" s="725"/>
      <c r="K658" s="725"/>
      <c r="L658" s="728">
        <v>112</v>
      </c>
      <c r="M658" s="728">
        <v>38577.78</v>
      </c>
      <c r="N658" s="725">
        <v>1</v>
      </c>
      <c r="O658" s="725">
        <v>344.44446428571428</v>
      </c>
      <c r="P658" s="728">
        <v>45</v>
      </c>
      <c r="Q658" s="728">
        <v>15500.01</v>
      </c>
      <c r="R658" s="741">
        <v>0.40178595035795217</v>
      </c>
      <c r="S658" s="729">
        <v>344.44466666666665</v>
      </c>
    </row>
    <row r="659" spans="1:19" ht="14.4" customHeight="1" x14ac:dyDescent="0.3">
      <c r="A659" s="724"/>
      <c r="B659" s="725" t="s">
        <v>2250</v>
      </c>
      <c r="C659" s="725" t="s">
        <v>553</v>
      </c>
      <c r="D659" s="725" t="s">
        <v>1267</v>
      </c>
      <c r="E659" s="725" t="s">
        <v>2159</v>
      </c>
      <c r="F659" s="725" t="s">
        <v>2183</v>
      </c>
      <c r="G659" s="725" t="s">
        <v>2184</v>
      </c>
      <c r="H659" s="728">
        <v>21</v>
      </c>
      <c r="I659" s="728">
        <v>1633.3400000000001</v>
      </c>
      <c r="J659" s="725">
        <v>2.3333095241496551</v>
      </c>
      <c r="K659" s="725">
        <v>77.778095238095247</v>
      </c>
      <c r="L659" s="728">
        <v>9</v>
      </c>
      <c r="M659" s="728">
        <v>700.01</v>
      </c>
      <c r="N659" s="725">
        <v>1</v>
      </c>
      <c r="O659" s="725">
        <v>77.778888888888886</v>
      </c>
      <c r="P659" s="728">
        <v>12</v>
      </c>
      <c r="Q659" s="728">
        <v>933.33999999999992</v>
      </c>
      <c r="R659" s="741">
        <v>1.3333238096598619</v>
      </c>
      <c r="S659" s="729">
        <v>77.778333333333322</v>
      </c>
    </row>
    <row r="660" spans="1:19" ht="14.4" customHeight="1" x14ac:dyDescent="0.3">
      <c r="A660" s="724"/>
      <c r="B660" s="725" t="s">
        <v>2250</v>
      </c>
      <c r="C660" s="725" t="s">
        <v>553</v>
      </c>
      <c r="D660" s="725" t="s">
        <v>1267</v>
      </c>
      <c r="E660" s="725" t="s">
        <v>2159</v>
      </c>
      <c r="F660" s="725" t="s">
        <v>2187</v>
      </c>
      <c r="G660" s="725" t="s">
        <v>2188</v>
      </c>
      <c r="H660" s="728">
        <v>47</v>
      </c>
      <c r="I660" s="728">
        <v>5222.2299999999996</v>
      </c>
      <c r="J660" s="725">
        <v>1.9461678356078616</v>
      </c>
      <c r="K660" s="725">
        <v>111.11127659574467</v>
      </c>
      <c r="L660" s="728">
        <v>23</v>
      </c>
      <c r="M660" s="728">
        <v>2683.34</v>
      </c>
      <c r="N660" s="725">
        <v>1</v>
      </c>
      <c r="O660" s="725">
        <v>116.66695652173914</v>
      </c>
      <c r="P660" s="728">
        <v>12</v>
      </c>
      <c r="Q660" s="728">
        <v>1400.01</v>
      </c>
      <c r="R660" s="741">
        <v>0.52174156089053192</v>
      </c>
      <c r="S660" s="729">
        <v>116.6675</v>
      </c>
    </row>
    <row r="661" spans="1:19" ht="14.4" customHeight="1" x14ac:dyDescent="0.3">
      <c r="A661" s="724"/>
      <c r="B661" s="725" t="s">
        <v>2250</v>
      </c>
      <c r="C661" s="725" t="s">
        <v>553</v>
      </c>
      <c r="D661" s="725" t="s">
        <v>1267</v>
      </c>
      <c r="E661" s="725" t="s">
        <v>2159</v>
      </c>
      <c r="F661" s="725" t="s">
        <v>2191</v>
      </c>
      <c r="G661" s="725" t="s">
        <v>2192</v>
      </c>
      <c r="H661" s="728">
        <v>40</v>
      </c>
      <c r="I661" s="728">
        <v>7466.66</v>
      </c>
      <c r="J661" s="725">
        <v>3.2153112108241246</v>
      </c>
      <c r="K661" s="725">
        <v>186.66649999999998</v>
      </c>
      <c r="L661" s="728">
        <v>11</v>
      </c>
      <c r="M661" s="728">
        <v>2322.2200000000003</v>
      </c>
      <c r="N661" s="725">
        <v>1</v>
      </c>
      <c r="O661" s="725">
        <v>211.1109090909091</v>
      </c>
      <c r="P661" s="728">
        <v>10</v>
      </c>
      <c r="Q661" s="728">
        <v>2111.11</v>
      </c>
      <c r="R661" s="741">
        <v>0.90909130056583787</v>
      </c>
      <c r="S661" s="729">
        <v>211.11100000000002</v>
      </c>
    </row>
    <row r="662" spans="1:19" ht="14.4" customHeight="1" x14ac:dyDescent="0.3">
      <c r="A662" s="724"/>
      <c r="B662" s="725" t="s">
        <v>2250</v>
      </c>
      <c r="C662" s="725" t="s">
        <v>553</v>
      </c>
      <c r="D662" s="725" t="s">
        <v>1267</v>
      </c>
      <c r="E662" s="725" t="s">
        <v>2159</v>
      </c>
      <c r="F662" s="725" t="s">
        <v>2193</v>
      </c>
      <c r="G662" s="725" t="s">
        <v>2194</v>
      </c>
      <c r="H662" s="728">
        <v>4</v>
      </c>
      <c r="I662" s="728">
        <v>2333.33</v>
      </c>
      <c r="J662" s="725">
        <v>0.57142822157405837</v>
      </c>
      <c r="K662" s="725">
        <v>583.33249999999998</v>
      </c>
      <c r="L662" s="728">
        <v>7</v>
      </c>
      <c r="M662" s="728">
        <v>4083.33</v>
      </c>
      <c r="N662" s="725">
        <v>1</v>
      </c>
      <c r="O662" s="725">
        <v>583.33285714285716</v>
      </c>
      <c r="P662" s="728"/>
      <c r="Q662" s="728"/>
      <c r="R662" s="741"/>
      <c r="S662" s="729"/>
    </row>
    <row r="663" spans="1:19" ht="14.4" customHeight="1" x14ac:dyDescent="0.3">
      <c r="A663" s="724"/>
      <c r="B663" s="725" t="s">
        <v>2250</v>
      </c>
      <c r="C663" s="725" t="s">
        <v>553</v>
      </c>
      <c r="D663" s="725" t="s">
        <v>1267</v>
      </c>
      <c r="E663" s="725" t="s">
        <v>2159</v>
      </c>
      <c r="F663" s="725" t="s">
        <v>2195</v>
      </c>
      <c r="G663" s="725" t="s">
        <v>2196</v>
      </c>
      <c r="H663" s="728">
        <v>6</v>
      </c>
      <c r="I663" s="728">
        <v>2800</v>
      </c>
      <c r="J663" s="725">
        <v>2.9999785715816314</v>
      </c>
      <c r="K663" s="725">
        <v>466.66666666666669</v>
      </c>
      <c r="L663" s="728">
        <v>2</v>
      </c>
      <c r="M663" s="728">
        <v>933.34</v>
      </c>
      <c r="N663" s="725">
        <v>1</v>
      </c>
      <c r="O663" s="725">
        <v>466.67</v>
      </c>
      <c r="P663" s="728"/>
      <c r="Q663" s="728"/>
      <c r="R663" s="741"/>
      <c r="S663" s="729"/>
    </row>
    <row r="664" spans="1:19" ht="14.4" customHeight="1" x14ac:dyDescent="0.3">
      <c r="A664" s="724"/>
      <c r="B664" s="725" t="s">
        <v>2250</v>
      </c>
      <c r="C664" s="725" t="s">
        <v>553</v>
      </c>
      <c r="D664" s="725" t="s">
        <v>1267</v>
      </c>
      <c r="E664" s="725" t="s">
        <v>2159</v>
      </c>
      <c r="F664" s="725" t="s">
        <v>2200</v>
      </c>
      <c r="G664" s="725" t="s">
        <v>2201</v>
      </c>
      <c r="H664" s="728">
        <v>41</v>
      </c>
      <c r="I664" s="728">
        <v>2050</v>
      </c>
      <c r="J664" s="725">
        <v>13.666666666666666</v>
      </c>
      <c r="K664" s="725">
        <v>50</v>
      </c>
      <c r="L664" s="728">
        <v>3</v>
      </c>
      <c r="M664" s="728">
        <v>150</v>
      </c>
      <c r="N664" s="725">
        <v>1</v>
      </c>
      <c r="O664" s="725">
        <v>50</v>
      </c>
      <c r="P664" s="728">
        <v>12</v>
      </c>
      <c r="Q664" s="728">
        <v>600</v>
      </c>
      <c r="R664" s="741">
        <v>4</v>
      </c>
      <c r="S664" s="729">
        <v>50</v>
      </c>
    </row>
    <row r="665" spans="1:19" ht="14.4" customHeight="1" x14ac:dyDescent="0.3">
      <c r="A665" s="724"/>
      <c r="B665" s="725" t="s">
        <v>2250</v>
      </c>
      <c r="C665" s="725" t="s">
        <v>553</v>
      </c>
      <c r="D665" s="725" t="s">
        <v>1267</v>
      </c>
      <c r="E665" s="725" t="s">
        <v>2159</v>
      </c>
      <c r="F665" s="725" t="s">
        <v>2251</v>
      </c>
      <c r="G665" s="725" t="s">
        <v>2252</v>
      </c>
      <c r="H665" s="728">
        <v>2</v>
      </c>
      <c r="I665" s="728">
        <v>0</v>
      </c>
      <c r="J665" s="725"/>
      <c r="K665" s="725">
        <v>0</v>
      </c>
      <c r="L665" s="728"/>
      <c r="M665" s="728"/>
      <c r="N665" s="725"/>
      <c r="O665" s="725"/>
      <c r="P665" s="728"/>
      <c r="Q665" s="728"/>
      <c r="R665" s="741"/>
      <c r="S665" s="729"/>
    </row>
    <row r="666" spans="1:19" ht="14.4" customHeight="1" x14ac:dyDescent="0.3">
      <c r="A666" s="724"/>
      <c r="B666" s="725" t="s">
        <v>2250</v>
      </c>
      <c r="C666" s="725" t="s">
        <v>553</v>
      </c>
      <c r="D666" s="725" t="s">
        <v>1267</v>
      </c>
      <c r="E666" s="725" t="s">
        <v>2159</v>
      </c>
      <c r="F666" s="725" t="s">
        <v>2216</v>
      </c>
      <c r="G666" s="725" t="s">
        <v>2217</v>
      </c>
      <c r="H666" s="728">
        <v>186</v>
      </c>
      <c r="I666" s="728">
        <v>0</v>
      </c>
      <c r="J666" s="725"/>
      <c r="K666" s="725">
        <v>0</v>
      </c>
      <c r="L666" s="728">
        <v>57</v>
      </c>
      <c r="M666" s="728">
        <v>0</v>
      </c>
      <c r="N666" s="725"/>
      <c r="O666" s="725">
        <v>0</v>
      </c>
      <c r="P666" s="728">
        <v>35</v>
      </c>
      <c r="Q666" s="728">
        <v>0</v>
      </c>
      <c r="R666" s="741"/>
      <c r="S666" s="729">
        <v>0</v>
      </c>
    </row>
    <row r="667" spans="1:19" ht="14.4" customHeight="1" x14ac:dyDescent="0.3">
      <c r="A667" s="724"/>
      <c r="B667" s="725" t="s">
        <v>2250</v>
      </c>
      <c r="C667" s="725" t="s">
        <v>553</v>
      </c>
      <c r="D667" s="725" t="s">
        <v>1267</v>
      </c>
      <c r="E667" s="725" t="s">
        <v>2159</v>
      </c>
      <c r="F667" s="725" t="s">
        <v>2224</v>
      </c>
      <c r="G667" s="725" t="s">
        <v>2225</v>
      </c>
      <c r="H667" s="728">
        <v>60</v>
      </c>
      <c r="I667" s="728">
        <v>5333.35</v>
      </c>
      <c r="J667" s="725">
        <v>2.8235365743902507</v>
      </c>
      <c r="K667" s="725">
        <v>88.889166666666668</v>
      </c>
      <c r="L667" s="728">
        <v>20</v>
      </c>
      <c r="M667" s="728">
        <v>1888.8899999999999</v>
      </c>
      <c r="N667" s="725">
        <v>1</v>
      </c>
      <c r="O667" s="725">
        <v>94.444499999999991</v>
      </c>
      <c r="P667" s="728">
        <v>9</v>
      </c>
      <c r="Q667" s="728">
        <v>849.99</v>
      </c>
      <c r="R667" s="741">
        <v>0.44999444117974052</v>
      </c>
      <c r="S667" s="729">
        <v>94.443333333333328</v>
      </c>
    </row>
    <row r="668" spans="1:19" ht="14.4" customHeight="1" x14ac:dyDescent="0.3">
      <c r="A668" s="724"/>
      <c r="B668" s="725" t="s">
        <v>2250</v>
      </c>
      <c r="C668" s="725" t="s">
        <v>553</v>
      </c>
      <c r="D668" s="725" t="s">
        <v>1267</v>
      </c>
      <c r="E668" s="725" t="s">
        <v>2159</v>
      </c>
      <c r="F668" s="725" t="s">
        <v>2228</v>
      </c>
      <c r="G668" s="725" t="s">
        <v>2229</v>
      </c>
      <c r="H668" s="728">
        <v>11</v>
      </c>
      <c r="I668" s="728">
        <v>1063.33</v>
      </c>
      <c r="J668" s="725">
        <v>5.5000775875446122</v>
      </c>
      <c r="K668" s="725">
        <v>96.666363636363627</v>
      </c>
      <c r="L668" s="728">
        <v>2</v>
      </c>
      <c r="M668" s="728">
        <v>193.33</v>
      </c>
      <c r="N668" s="725">
        <v>1</v>
      </c>
      <c r="O668" s="725">
        <v>96.665000000000006</v>
      </c>
      <c r="P668" s="728"/>
      <c r="Q668" s="728"/>
      <c r="R668" s="741"/>
      <c r="S668" s="729"/>
    </row>
    <row r="669" spans="1:19" ht="14.4" customHeight="1" x14ac:dyDescent="0.3">
      <c r="A669" s="724"/>
      <c r="B669" s="725" t="s">
        <v>2250</v>
      </c>
      <c r="C669" s="725" t="s">
        <v>553</v>
      </c>
      <c r="D669" s="725" t="s">
        <v>1267</v>
      </c>
      <c r="E669" s="725" t="s">
        <v>2159</v>
      </c>
      <c r="F669" s="725" t="s">
        <v>2236</v>
      </c>
      <c r="G669" s="725" t="s">
        <v>2237</v>
      </c>
      <c r="H669" s="728">
        <v>6</v>
      </c>
      <c r="I669" s="728">
        <v>700</v>
      </c>
      <c r="J669" s="725">
        <v>1</v>
      </c>
      <c r="K669" s="725">
        <v>116.66666666666667</v>
      </c>
      <c r="L669" s="728">
        <v>6</v>
      </c>
      <c r="M669" s="728">
        <v>700</v>
      </c>
      <c r="N669" s="725">
        <v>1</v>
      </c>
      <c r="O669" s="725">
        <v>116.66666666666667</v>
      </c>
      <c r="P669" s="728">
        <v>1</v>
      </c>
      <c r="Q669" s="728">
        <v>116.67</v>
      </c>
      <c r="R669" s="741">
        <v>0.16667142857142858</v>
      </c>
      <c r="S669" s="729">
        <v>116.67</v>
      </c>
    </row>
    <row r="670" spans="1:19" ht="14.4" customHeight="1" x14ac:dyDescent="0.3">
      <c r="A670" s="724"/>
      <c r="B670" s="725" t="s">
        <v>2250</v>
      </c>
      <c r="C670" s="725" t="s">
        <v>553</v>
      </c>
      <c r="D670" s="725" t="s">
        <v>1267</v>
      </c>
      <c r="E670" s="725" t="s">
        <v>2159</v>
      </c>
      <c r="F670" s="725" t="s">
        <v>2160</v>
      </c>
      <c r="G670" s="725" t="s">
        <v>2161</v>
      </c>
      <c r="H670" s="728">
        <v>188</v>
      </c>
      <c r="I670" s="728">
        <v>61622.22</v>
      </c>
      <c r="J670" s="725">
        <v>3.0845394656160328</v>
      </c>
      <c r="K670" s="725">
        <v>327.77776595744683</v>
      </c>
      <c r="L670" s="728">
        <v>58</v>
      </c>
      <c r="M670" s="728">
        <v>19977.769999999997</v>
      </c>
      <c r="N670" s="725">
        <v>1</v>
      </c>
      <c r="O670" s="725">
        <v>344.44431034482756</v>
      </c>
      <c r="P670" s="728">
        <v>36</v>
      </c>
      <c r="Q670" s="728">
        <v>12399.99</v>
      </c>
      <c r="R670" s="741">
        <v>0.62068939626394748</v>
      </c>
      <c r="S670" s="729">
        <v>344.44416666666666</v>
      </c>
    </row>
    <row r="671" spans="1:19" ht="14.4" customHeight="1" x14ac:dyDescent="0.3">
      <c r="A671" s="724"/>
      <c r="B671" s="725" t="s">
        <v>2250</v>
      </c>
      <c r="C671" s="725" t="s">
        <v>553</v>
      </c>
      <c r="D671" s="725" t="s">
        <v>2156</v>
      </c>
      <c r="E671" s="725" t="s">
        <v>2159</v>
      </c>
      <c r="F671" s="725" t="s">
        <v>2183</v>
      </c>
      <c r="G671" s="725" t="s">
        <v>2184</v>
      </c>
      <c r="H671" s="728">
        <v>15</v>
      </c>
      <c r="I671" s="728">
        <v>1166.68</v>
      </c>
      <c r="J671" s="725"/>
      <c r="K671" s="725">
        <v>77.778666666666666</v>
      </c>
      <c r="L671" s="728"/>
      <c r="M671" s="728"/>
      <c r="N671" s="725"/>
      <c r="O671" s="725"/>
      <c r="P671" s="728"/>
      <c r="Q671" s="728"/>
      <c r="R671" s="741"/>
      <c r="S671" s="729"/>
    </row>
    <row r="672" spans="1:19" ht="14.4" customHeight="1" x14ac:dyDescent="0.3">
      <c r="A672" s="724"/>
      <c r="B672" s="725" t="s">
        <v>2250</v>
      </c>
      <c r="C672" s="725" t="s">
        <v>553</v>
      </c>
      <c r="D672" s="725" t="s">
        <v>2156</v>
      </c>
      <c r="E672" s="725" t="s">
        <v>2159</v>
      </c>
      <c r="F672" s="725" t="s">
        <v>2187</v>
      </c>
      <c r="G672" s="725" t="s">
        <v>2188</v>
      </c>
      <c r="H672" s="728">
        <v>48</v>
      </c>
      <c r="I672" s="728">
        <v>5333.33</v>
      </c>
      <c r="J672" s="725"/>
      <c r="K672" s="725">
        <v>111.11104166666667</v>
      </c>
      <c r="L672" s="728"/>
      <c r="M672" s="728"/>
      <c r="N672" s="725"/>
      <c r="O672" s="725"/>
      <c r="P672" s="728"/>
      <c r="Q672" s="728"/>
      <c r="R672" s="741"/>
      <c r="S672" s="729"/>
    </row>
    <row r="673" spans="1:19" ht="14.4" customHeight="1" x14ac:dyDescent="0.3">
      <c r="A673" s="724"/>
      <c r="B673" s="725" t="s">
        <v>2250</v>
      </c>
      <c r="C673" s="725" t="s">
        <v>553</v>
      </c>
      <c r="D673" s="725" t="s">
        <v>2156</v>
      </c>
      <c r="E673" s="725" t="s">
        <v>2159</v>
      </c>
      <c r="F673" s="725" t="s">
        <v>2191</v>
      </c>
      <c r="G673" s="725" t="s">
        <v>2192</v>
      </c>
      <c r="H673" s="728">
        <v>16</v>
      </c>
      <c r="I673" s="728">
        <v>2986.6800000000003</v>
      </c>
      <c r="J673" s="725"/>
      <c r="K673" s="725">
        <v>186.66750000000002</v>
      </c>
      <c r="L673" s="728"/>
      <c r="M673" s="728"/>
      <c r="N673" s="725"/>
      <c r="O673" s="725"/>
      <c r="P673" s="728"/>
      <c r="Q673" s="728"/>
      <c r="R673" s="741"/>
      <c r="S673" s="729"/>
    </row>
    <row r="674" spans="1:19" ht="14.4" customHeight="1" x14ac:dyDescent="0.3">
      <c r="A674" s="724"/>
      <c r="B674" s="725" t="s">
        <v>2250</v>
      </c>
      <c r="C674" s="725" t="s">
        <v>553</v>
      </c>
      <c r="D674" s="725" t="s">
        <v>2156</v>
      </c>
      <c r="E674" s="725" t="s">
        <v>2159</v>
      </c>
      <c r="F674" s="725" t="s">
        <v>2193</v>
      </c>
      <c r="G674" s="725" t="s">
        <v>2194</v>
      </c>
      <c r="H674" s="728">
        <v>26</v>
      </c>
      <c r="I674" s="728">
        <v>15166.66</v>
      </c>
      <c r="J674" s="725"/>
      <c r="K674" s="725">
        <v>583.33307692307687</v>
      </c>
      <c r="L674" s="728"/>
      <c r="M674" s="728"/>
      <c r="N674" s="725"/>
      <c r="O674" s="725"/>
      <c r="P674" s="728"/>
      <c r="Q674" s="728"/>
      <c r="R674" s="741"/>
      <c r="S674" s="729"/>
    </row>
    <row r="675" spans="1:19" ht="14.4" customHeight="1" x14ac:dyDescent="0.3">
      <c r="A675" s="724"/>
      <c r="B675" s="725" t="s">
        <v>2250</v>
      </c>
      <c r="C675" s="725" t="s">
        <v>553</v>
      </c>
      <c r="D675" s="725" t="s">
        <v>2156</v>
      </c>
      <c r="E675" s="725" t="s">
        <v>2159</v>
      </c>
      <c r="F675" s="725" t="s">
        <v>2200</v>
      </c>
      <c r="G675" s="725" t="s">
        <v>2201</v>
      </c>
      <c r="H675" s="728">
        <v>29</v>
      </c>
      <c r="I675" s="728">
        <v>1450</v>
      </c>
      <c r="J675" s="725"/>
      <c r="K675" s="725">
        <v>50</v>
      </c>
      <c r="L675" s="728"/>
      <c r="M675" s="728"/>
      <c r="N675" s="725"/>
      <c r="O675" s="725"/>
      <c r="P675" s="728"/>
      <c r="Q675" s="728"/>
      <c r="R675" s="741"/>
      <c r="S675" s="729"/>
    </row>
    <row r="676" spans="1:19" ht="14.4" customHeight="1" x14ac:dyDescent="0.3">
      <c r="A676" s="724"/>
      <c r="B676" s="725" t="s">
        <v>2250</v>
      </c>
      <c r="C676" s="725" t="s">
        <v>553</v>
      </c>
      <c r="D676" s="725" t="s">
        <v>2156</v>
      </c>
      <c r="E676" s="725" t="s">
        <v>2159</v>
      </c>
      <c r="F676" s="725" t="s">
        <v>2251</v>
      </c>
      <c r="G676" s="725" t="s">
        <v>2252</v>
      </c>
      <c r="H676" s="728">
        <v>2</v>
      </c>
      <c r="I676" s="728">
        <v>0</v>
      </c>
      <c r="J676" s="725"/>
      <c r="K676" s="725">
        <v>0</v>
      </c>
      <c r="L676" s="728"/>
      <c r="M676" s="728"/>
      <c r="N676" s="725"/>
      <c r="O676" s="725"/>
      <c r="P676" s="728"/>
      <c r="Q676" s="728"/>
      <c r="R676" s="741"/>
      <c r="S676" s="729"/>
    </row>
    <row r="677" spans="1:19" ht="14.4" customHeight="1" x14ac:dyDescent="0.3">
      <c r="A677" s="724"/>
      <c r="B677" s="725" t="s">
        <v>2250</v>
      </c>
      <c r="C677" s="725" t="s">
        <v>553</v>
      </c>
      <c r="D677" s="725" t="s">
        <v>2156</v>
      </c>
      <c r="E677" s="725" t="s">
        <v>2159</v>
      </c>
      <c r="F677" s="725" t="s">
        <v>2216</v>
      </c>
      <c r="G677" s="725" t="s">
        <v>2217</v>
      </c>
      <c r="H677" s="728">
        <v>148</v>
      </c>
      <c r="I677" s="728">
        <v>0</v>
      </c>
      <c r="J677" s="725"/>
      <c r="K677" s="725">
        <v>0</v>
      </c>
      <c r="L677" s="728"/>
      <c r="M677" s="728"/>
      <c r="N677" s="725"/>
      <c r="O677" s="725"/>
      <c r="P677" s="728"/>
      <c r="Q677" s="728"/>
      <c r="R677" s="741"/>
      <c r="S677" s="729"/>
    </row>
    <row r="678" spans="1:19" ht="14.4" customHeight="1" x14ac:dyDescent="0.3">
      <c r="A678" s="724"/>
      <c r="B678" s="725" t="s">
        <v>2250</v>
      </c>
      <c r="C678" s="725" t="s">
        <v>553</v>
      </c>
      <c r="D678" s="725" t="s">
        <v>2156</v>
      </c>
      <c r="E678" s="725" t="s">
        <v>2159</v>
      </c>
      <c r="F678" s="725" t="s">
        <v>2224</v>
      </c>
      <c r="G678" s="725" t="s">
        <v>2225</v>
      </c>
      <c r="H678" s="728">
        <v>54</v>
      </c>
      <c r="I678" s="728">
        <v>4800</v>
      </c>
      <c r="J678" s="725"/>
      <c r="K678" s="725">
        <v>88.888888888888886</v>
      </c>
      <c r="L678" s="728"/>
      <c r="M678" s="728"/>
      <c r="N678" s="725"/>
      <c r="O678" s="725"/>
      <c r="P678" s="728"/>
      <c r="Q678" s="728"/>
      <c r="R678" s="741"/>
      <c r="S678" s="729"/>
    </row>
    <row r="679" spans="1:19" ht="14.4" customHeight="1" x14ac:dyDescent="0.3">
      <c r="A679" s="724"/>
      <c r="B679" s="725" t="s">
        <v>2250</v>
      </c>
      <c r="C679" s="725" t="s">
        <v>553</v>
      </c>
      <c r="D679" s="725" t="s">
        <v>2156</v>
      </c>
      <c r="E679" s="725" t="s">
        <v>2159</v>
      </c>
      <c r="F679" s="725" t="s">
        <v>2228</v>
      </c>
      <c r="G679" s="725" t="s">
        <v>2229</v>
      </c>
      <c r="H679" s="728">
        <v>14</v>
      </c>
      <c r="I679" s="728">
        <v>1353.33</v>
      </c>
      <c r="J679" s="725"/>
      <c r="K679" s="725">
        <v>96.666428571428568</v>
      </c>
      <c r="L679" s="728"/>
      <c r="M679" s="728"/>
      <c r="N679" s="725"/>
      <c r="O679" s="725"/>
      <c r="P679" s="728"/>
      <c r="Q679" s="728"/>
      <c r="R679" s="741"/>
      <c r="S679" s="729"/>
    </row>
    <row r="680" spans="1:19" ht="14.4" customHeight="1" x14ac:dyDescent="0.3">
      <c r="A680" s="724"/>
      <c r="B680" s="725" t="s">
        <v>2250</v>
      </c>
      <c r="C680" s="725" t="s">
        <v>553</v>
      </c>
      <c r="D680" s="725" t="s">
        <v>2156</v>
      </c>
      <c r="E680" s="725" t="s">
        <v>2159</v>
      </c>
      <c r="F680" s="725" t="s">
        <v>2232</v>
      </c>
      <c r="G680" s="725" t="s">
        <v>2233</v>
      </c>
      <c r="H680" s="728">
        <v>1</v>
      </c>
      <c r="I680" s="728">
        <v>1283.33</v>
      </c>
      <c r="J680" s="725"/>
      <c r="K680" s="725">
        <v>1283.33</v>
      </c>
      <c r="L680" s="728"/>
      <c r="M680" s="728"/>
      <c r="N680" s="725"/>
      <c r="O680" s="725"/>
      <c r="P680" s="728"/>
      <c r="Q680" s="728"/>
      <c r="R680" s="741"/>
      <c r="S680" s="729"/>
    </row>
    <row r="681" spans="1:19" ht="14.4" customHeight="1" x14ac:dyDescent="0.3">
      <c r="A681" s="724"/>
      <c r="B681" s="725" t="s">
        <v>2250</v>
      </c>
      <c r="C681" s="725" t="s">
        <v>553</v>
      </c>
      <c r="D681" s="725" t="s">
        <v>2156</v>
      </c>
      <c r="E681" s="725" t="s">
        <v>2159</v>
      </c>
      <c r="F681" s="725" t="s">
        <v>2236</v>
      </c>
      <c r="G681" s="725" t="s">
        <v>2237</v>
      </c>
      <c r="H681" s="728">
        <v>14</v>
      </c>
      <c r="I681" s="728">
        <v>1633.33</v>
      </c>
      <c r="J681" s="725"/>
      <c r="K681" s="725">
        <v>116.66642857142857</v>
      </c>
      <c r="L681" s="728"/>
      <c r="M681" s="728"/>
      <c r="N681" s="725"/>
      <c r="O681" s="725"/>
      <c r="P681" s="728"/>
      <c r="Q681" s="728"/>
      <c r="R681" s="741"/>
      <c r="S681" s="729"/>
    </row>
    <row r="682" spans="1:19" ht="14.4" customHeight="1" x14ac:dyDescent="0.3">
      <c r="A682" s="724"/>
      <c r="B682" s="725" t="s">
        <v>2250</v>
      </c>
      <c r="C682" s="725" t="s">
        <v>553</v>
      </c>
      <c r="D682" s="725" t="s">
        <v>2156</v>
      </c>
      <c r="E682" s="725" t="s">
        <v>2159</v>
      </c>
      <c r="F682" s="725" t="s">
        <v>2160</v>
      </c>
      <c r="G682" s="725" t="s">
        <v>2161</v>
      </c>
      <c r="H682" s="728">
        <v>152</v>
      </c>
      <c r="I682" s="728">
        <v>49822.22</v>
      </c>
      <c r="J682" s="725"/>
      <c r="K682" s="725">
        <v>327.77776315789475</v>
      </c>
      <c r="L682" s="728"/>
      <c r="M682" s="728"/>
      <c r="N682" s="725"/>
      <c r="O682" s="725"/>
      <c r="P682" s="728"/>
      <c r="Q682" s="728"/>
      <c r="R682" s="741"/>
      <c r="S682" s="729"/>
    </row>
    <row r="683" spans="1:19" ht="14.4" customHeight="1" x14ac:dyDescent="0.3">
      <c r="A683" s="724" t="s">
        <v>2253</v>
      </c>
      <c r="B683" s="725" t="s">
        <v>2254</v>
      </c>
      <c r="C683" s="725" t="s">
        <v>550</v>
      </c>
      <c r="D683" s="725" t="s">
        <v>2143</v>
      </c>
      <c r="E683" s="725" t="s">
        <v>2255</v>
      </c>
      <c r="F683" s="725" t="s">
        <v>2256</v>
      </c>
      <c r="G683" s="725" t="s">
        <v>1073</v>
      </c>
      <c r="H683" s="728">
        <v>2</v>
      </c>
      <c r="I683" s="728">
        <v>42.26</v>
      </c>
      <c r="J683" s="725">
        <v>0.5</v>
      </c>
      <c r="K683" s="725">
        <v>21.13</v>
      </c>
      <c r="L683" s="728">
        <v>4</v>
      </c>
      <c r="M683" s="728">
        <v>84.52</v>
      </c>
      <c r="N683" s="725">
        <v>1</v>
      </c>
      <c r="O683" s="725">
        <v>21.13</v>
      </c>
      <c r="P683" s="728">
        <v>3</v>
      </c>
      <c r="Q683" s="728">
        <v>50.4</v>
      </c>
      <c r="R683" s="741">
        <v>0.59630856601987692</v>
      </c>
      <c r="S683" s="729">
        <v>16.8</v>
      </c>
    </row>
    <row r="684" spans="1:19" ht="14.4" customHeight="1" x14ac:dyDescent="0.3">
      <c r="A684" s="724" t="s">
        <v>2253</v>
      </c>
      <c r="B684" s="725" t="s">
        <v>2254</v>
      </c>
      <c r="C684" s="725" t="s">
        <v>550</v>
      </c>
      <c r="D684" s="725" t="s">
        <v>2143</v>
      </c>
      <c r="E684" s="725" t="s">
        <v>2255</v>
      </c>
      <c r="F684" s="725" t="s">
        <v>2257</v>
      </c>
      <c r="G684" s="725" t="s">
        <v>768</v>
      </c>
      <c r="H684" s="728"/>
      <c r="I684" s="728"/>
      <c r="J684" s="725"/>
      <c r="K684" s="725"/>
      <c r="L684" s="728"/>
      <c r="M684" s="728"/>
      <c r="N684" s="725"/>
      <c r="O684" s="725"/>
      <c r="P684" s="728">
        <v>0.5</v>
      </c>
      <c r="Q684" s="728">
        <v>67.77</v>
      </c>
      <c r="R684" s="741"/>
      <c r="S684" s="729">
        <v>135.54</v>
      </c>
    </row>
    <row r="685" spans="1:19" ht="14.4" customHeight="1" x14ac:dyDescent="0.3">
      <c r="A685" s="724" t="s">
        <v>2253</v>
      </c>
      <c r="B685" s="725" t="s">
        <v>2254</v>
      </c>
      <c r="C685" s="725" t="s">
        <v>550</v>
      </c>
      <c r="D685" s="725" t="s">
        <v>2143</v>
      </c>
      <c r="E685" s="725" t="s">
        <v>2159</v>
      </c>
      <c r="F685" s="725" t="s">
        <v>2258</v>
      </c>
      <c r="G685" s="725" t="s">
        <v>2259</v>
      </c>
      <c r="H685" s="728"/>
      <c r="I685" s="728"/>
      <c r="J685" s="725"/>
      <c r="K685" s="725"/>
      <c r="L685" s="728"/>
      <c r="M685" s="728"/>
      <c r="N685" s="725"/>
      <c r="O685" s="725"/>
      <c r="P685" s="728">
        <v>1</v>
      </c>
      <c r="Q685" s="728">
        <v>751</v>
      </c>
      <c r="R685" s="741"/>
      <c r="S685" s="729">
        <v>751</v>
      </c>
    </row>
    <row r="686" spans="1:19" ht="14.4" customHeight="1" x14ac:dyDescent="0.3">
      <c r="A686" s="724" t="s">
        <v>2253</v>
      </c>
      <c r="B686" s="725" t="s">
        <v>2254</v>
      </c>
      <c r="C686" s="725" t="s">
        <v>550</v>
      </c>
      <c r="D686" s="725" t="s">
        <v>2143</v>
      </c>
      <c r="E686" s="725" t="s">
        <v>2159</v>
      </c>
      <c r="F686" s="725" t="s">
        <v>2260</v>
      </c>
      <c r="G686" s="725" t="s">
        <v>2261</v>
      </c>
      <c r="H686" s="728">
        <v>2</v>
      </c>
      <c r="I686" s="728">
        <v>712</v>
      </c>
      <c r="J686" s="725">
        <v>0.93931398416886547</v>
      </c>
      <c r="K686" s="725">
        <v>356</v>
      </c>
      <c r="L686" s="728">
        <v>2</v>
      </c>
      <c r="M686" s="728">
        <v>758</v>
      </c>
      <c r="N686" s="725">
        <v>1</v>
      </c>
      <c r="O686" s="725">
        <v>379</v>
      </c>
      <c r="P686" s="728">
        <v>1</v>
      </c>
      <c r="Q686" s="728">
        <v>380</v>
      </c>
      <c r="R686" s="741">
        <v>0.50131926121372028</v>
      </c>
      <c r="S686" s="729">
        <v>380</v>
      </c>
    </row>
    <row r="687" spans="1:19" ht="14.4" customHeight="1" x14ac:dyDescent="0.3">
      <c r="A687" s="724" t="s">
        <v>2253</v>
      </c>
      <c r="B687" s="725" t="s">
        <v>2254</v>
      </c>
      <c r="C687" s="725" t="s">
        <v>550</v>
      </c>
      <c r="D687" s="725" t="s">
        <v>2143</v>
      </c>
      <c r="E687" s="725" t="s">
        <v>2159</v>
      </c>
      <c r="F687" s="725" t="s">
        <v>2262</v>
      </c>
      <c r="G687" s="725" t="s">
        <v>2263</v>
      </c>
      <c r="H687" s="728">
        <v>1</v>
      </c>
      <c r="I687" s="728">
        <v>155</v>
      </c>
      <c r="J687" s="725">
        <v>0.94512195121951215</v>
      </c>
      <c r="K687" s="725">
        <v>155</v>
      </c>
      <c r="L687" s="728">
        <v>1</v>
      </c>
      <c r="M687" s="728">
        <v>164</v>
      </c>
      <c r="N687" s="725">
        <v>1</v>
      </c>
      <c r="O687" s="725">
        <v>164</v>
      </c>
      <c r="P687" s="728">
        <v>1</v>
      </c>
      <c r="Q687" s="728">
        <v>164</v>
      </c>
      <c r="R687" s="741">
        <v>1</v>
      </c>
      <c r="S687" s="729">
        <v>164</v>
      </c>
    </row>
    <row r="688" spans="1:19" ht="14.4" customHeight="1" x14ac:dyDescent="0.3">
      <c r="A688" s="724" t="s">
        <v>2253</v>
      </c>
      <c r="B688" s="725" t="s">
        <v>2254</v>
      </c>
      <c r="C688" s="725" t="s">
        <v>550</v>
      </c>
      <c r="D688" s="725" t="s">
        <v>2143</v>
      </c>
      <c r="E688" s="725" t="s">
        <v>2159</v>
      </c>
      <c r="F688" s="725" t="s">
        <v>2264</v>
      </c>
      <c r="G688" s="725" t="s">
        <v>2265</v>
      </c>
      <c r="H688" s="728">
        <v>75</v>
      </c>
      <c r="I688" s="728">
        <v>6075</v>
      </c>
      <c r="J688" s="725">
        <v>0.83173603504928806</v>
      </c>
      <c r="K688" s="725">
        <v>81</v>
      </c>
      <c r="L688" s="728">
        <v>88</v>
      </c>
      <c r="M688" s="728">
        <v>7304</v>
      </c>
      <c r="N688" s="725">
        <v>1</v>
      </c>
      <c r="O688" s="725">
        <v>83</v>
      </c>
      <c r="P688" s="728">
        <v>91</v>
      </c>
      <c r="Q688" s="728">
        <v>7553</v>
      </c>
      <c r="R688" s="741">
        <v>1.0340909090909092</v>
      </c>
      <c r="S688" s="729">
        <v>83</v>
      </c>
    </row>
    <row r="689" spans="1:19" ht="14.4" customHeight="1" x14ac:dyDescent="0.3">
      <c r="A689" s="724" t="s">
        <v>2253</v>
      </c>
      <c r="B689" s="725" t="s">
        <v>2254</v>
      </c>
      <c r="C689" s="725" t="s">
        <v>550</v>
      </c>
      <c r="D689" s="725" t="s">
        <v>2143</v>
      </c>
      <c r="E689" s="725" t="s">
        <v>2159</v>
      </c>
      <c r="F689" s="725" t="s">
        <v>2266</v>
      </c>
      <c r="G689" s="725" t="s">
        <v>2267</v>
      </c>
      <c r="H689" s="728">
        <v>236</v>
      </c>
      <c r="I689" s="728">
        <v>8260</v>
      </c>
      <c r="J689" s="725">
        <v>0.808852330591461</v>
      </c>
      <c r="K689" s="725">
        <v>35</v>
      </c>
      <c r="L689" s="728">
        <v>276</v>
      </c>
      <c r="M689" s="728">
        <v>10212</v>
      </c>
      <c r="N689" s="725">
        <v>1</v>
      </c>
      <c r="O689" s="725">
        <v>37</v>
      </c>
      <c r="P689" s="728">
        <v>271</v>
      </c>
      <c r="Q689" s="728">
        <v>10027</v>
      </c>
      <c r="R689" s="741">
        <v>0.98188405797101452</v>
      </c>
      <c r="S689" s="729">
        <v>37</v>
      </c>
    </row>
    <row r="690" spans="1:19" ht="14.4" customHeight="1" x14ac:dyDescent="0.3">
      <c r="A690" s="724" t="s">
        <v>2253</v>
      </c>
      <c r="B690" s="725" t="s">
        <v>2254</v>
      </c>
      <c r="C690" s="725" t="s">
        <v>550</v>
      </c>
      <c r="D690" s="725" t="s">
        <v>2143</v>
      </c>
      <c r="E690" s="725" t="s">
        <v>2159</v>
      </c>
      <c r="F690" s="725" t="s">
        <v>2268</v>
      </c>
      <c r="G690" s="725" t="s">
        <v>2269</v>
      </c>
      <c r="H690" s="728">
        <v>1</v>
      </c>
      <c r="I690" s="728">
        <v>1012</v>
      </c>
      <c r="J690" s="725">
        <v>0.98157129000969934</v>
      </c>
      <c r="K690" s="725">
        <v>1012</v>
      </c>
      <c r="L690" s="728">
        <v>1</v>
      </c>
      <c r="M690" s="728">
        <v>1031</v>
      </c>
      <c r="N690" s="725">
        <v>1</v>
      </c>
      <c r="O690" s="725">
        <v>1031</v>
      </c>
      <c r="P690" s="728">
        <v>3</v>
      </c>
      <c r="Q690" s="728">
        <v>3096</v>
      </c>
      <c r="R690" s="741">
        <v>3.0029097963142579</v>
      </c>
      <c r="S690" s="729">
        <v>1032</v>
      </c>
    </row>
    <row r="691" spans="1:19" ht="14.4" customHeight="1" x14ac:dyDescent="0.3">
      <c r="A691" s="724" t="s">
        <v>2253</v>
      </c>
      <c r="B691" s="725" t="s">
        <v>2254</v>
      </c>
      <c r="C691" s="725" t="s">
        <v>550</v>
      </c>
      <c r="D691" s="725" t="s">
        <v>2143</v>
      </c>
      <c r="E691" s="725" t="s">
        <v>2159</v>
      </c>
      <c r="F691" s="725" t="s">
        <v>2270</v>
      </c>
      <c r="G691" s="725" t="s">
        <v>2271</v>
      </c>
      <c r="H691" s="728">
        <v>128</v>
      </c>
      <c r="I691" s="728">
        <v>15104</v>
      </c>
      <c r="J691" s="725">
        <v>0.74455289362121657</v>
      </c>
      <c r="K691" s="725">
        <v>118</v>
      </c>
      <c r="L691" s="728">
        <v>161</v>
      </c>
      <c r="M691" s="728">
        <v>20286</v>
      </c>
      <c r="N691" s="725">
        <v>1</v>
      </c>
      <c r="O691" s="725">
        <v>126</v>
      </c>
      <c r="P691" s="728">
        <v>172</v>
      </c>
      <c r="Q691" s="728">
        <v>21672</v>
      </c>
      <c r="R691" s="741">
        <v>1.0683229813664596</v>
      </c>
      <c r="S691" s="729">
        <v>126</v>
      </c>
    </row>
    <row r="692" spans="1:19" ht="14.4" customHeight="1" x14ac:dyDescent="0.3">
      <c r="A692" s="724" t="s">
        <v>2253</v>
      </c>
      <c r="B692" s="725" t="s">
        <v>2254</v>
      </c>
      <c r="C692" s="725" t="s">
        <v>550</v>
      </c>
      <c r="D692" s="725" t="s">
        <v>2143</v>
      </c>
      <c r="E692" s="725" t="s">
        <v>2159</v>
      </c>
      <c r="F692" s="725" t="s">
        <v>2212</v>
      </c>
      <c r="G692" s="725" t="s">
        <v>2213</v>
      </c>
      <c r="H692" s="728">
        <v>123</v>
      </c>
      <c r="I692" s="728">
        <v>0</v>
      </c>
      <c r="J692" s="725">
        <v>0</v>
      </c>
      <c r="K692" s="725">
        <v>0</v>
      </c>
      <c r="L692" s="728">
        <v>92</v>
      </c>
      <c r="M692" s="728">
        <v>3066.67</v>
      </c>
      <c r="N692" s="725">
        <v>1</v>
      </c>
      <c r="O692" s="725">
        <v>33.333369565217389</v>
      </c>
      <c r="P692" s="728">
        <v>164</v>
      </c>
      <c r="Q692" s="728">
        <v>5466.67</v>
      </c>
      <c r="R692" s="741">
        <v>1.7826078449914728</v>
      </c>
      <c r="S692" s="729">
        <v>33.333353658536588</v>
      </c>
    </row>
    <row r="693" spans="1:19" ht="14.4" customHeight="1" x14ac:dyDescent="0.3">
      <c r="A693" s="724" t="s">
        <v>2253</v>
      </c>
      <c r="B693" s="725" t="s">
        <v>2254</v>
      </c>
      <c r="C693" s="725" t="s">
        <v>550</v>
      </c>
      <c r="D693" s="725" t="s">
        <v>2143</v>
      </c>
      <c r="E693" s="725" t="s">
        <v>2159</v>
      </c>
      <c r="F693" s="725" t="s">
        <v>2272</v>
      </c>
      <c r="G693" s="725" t="s">
        <v>2273</v>
      </c>
      <c r="H693" s="728">
        <v>9</v>
      </c>
      <c r="I693" s="728">
        <v>324</v>
      </c>
      <c r="J693" s="725">
        <v>0.97297297297297303</v>
      </c>
      <c r="K693" s="725">
        <v>36</v>
      </c>
      <c r="L693" s="728">
        <v>9</v>
      </c>
      <c r="M693" s="728">
        <v>333</v>
      </c>
      <c r="N693" s="725">
        <v>1</v>
      </c>
      <c r="O693" s="725">
        <v>37</v>
      </c>
      <c r="P693" s="728">
        <v>10</v>
      </c>
      <c r="Q693" s="728">
        <v>370</v>
      </c>
      <c r="R693" s="741">
        <v>1.1111111111111112</v>
      </c>
      <c r="S693" s="729">
        <v>37</v>
      </c>
    </row>
    <row r="694" spans="1:19" ht="14.4" customHeight="1" x14ac:dyDescent="0.3">
      <c r="A694" s="724" t="s">
        <v>2253</v>
      </c>
      <c r="B694" s="725" t="s">
        <v>2254</v>
      </c>
      <c r="C694" s="725" t="s">
        <v>550</v>
      </c>
      <c r="D694" s="725" t="s">
        <v>2143</v>
      </c>
      <c r="E694" s="725" t="s">
        <v>2159</v>
      </c>
      <c r="F694" s="725" t="s">
        <v>2274</v>
      </c>
      <c r="G694" s="725" t="s">
        <v>2275</v>
      </c>
      <c r="H694" s="728">
        <v>2</v>
      </c>
      <c r="I694" s="728">
        <v>164</v>
      </c>
      <c r="J694" s="725">
        <v>0.95348837209302328</v>
      </c>
      <c r="K694" s="725">
        <v>82</v>
      </c>
      <c r="L694" s="728">
        <v>2</v>
      </c>
      <c r="M694" s="728">
        <v>172</v>
      </c>
      <c r="N694" s="725">
        <v>1</v>
      </c>
      <c r="O694" s="725">
        <v>86</v>
      </c>
      <c r="P694" s="728">
        <v>3</v>
      </c>
      <c r="Q694" s="728">
        <v>258</v>
      </c>
      <c r="R694" s="741">
        <v>1.5</v>
      </c>
      <c r="S694" s="729">
        <v>86</v>
      </c>
    </row>
    <row r="695" spans="1:19" ht="14.4" customHeight="1" x14ac:dyDescent="0.3">
      <c r="A695" s="724" t="s">
        <v>2253</v>
      </c>
      <c r="B695" s="725" t="s">
        <v>2254</v>
      </c>
      <c r="C695" s="725" t="s">
        <v>550</v>
      </c>
      <c r="D695" s="725" t="s">
        <v>2143</v>
      </c>
      <c r="E695" s="725" t="s">
        <v>2159</v>
      </c>
      <c r="F695" s="725" t="s">
        <v>2276</v>
      </c>
      <c r="G695" s="725" t="s">
        <v>2277</v>
      </c>
      <c r="H695" s="728">
        <v>8</v>
      </c>
      <c r="I695" s="728">
        <v>248</v>
      </c>
      <c r="J695" s="725">
        <v>0.5535714285714286</v>
      </c>
      <c r="K695" s="725">
        <v>31</v>
      </c>
      <c r="L695" s="728">
        <v>14</v>
      </c>
      <c r="M695" s="728">
        <v>448</v>
      </c>
      <c r="N695" s="725">
        <v>1</v>
      </c>
      <c r="O695" s="725">
        <v>32</v>
      </c>
      <c r="P695" s="728">
        <v>17</v>
      </c>
      <c r="Q695" s="728">
        <v>544</v>
      </c>
      <c r="R695" s="741">
        <v>1.2142857142857142</v>
      </c>
      <c r="S695" s="729">
        <v>32</v>
      </c>
    </row>
    <row r="696" spans="1:19" ht="14.4" customHeight="1" x14ac:dyDescent="0.3">
      <c r="A696" s="724" t="s">
        <v>2253</v>
      </c>
      <c r="B696" s="725" t="s">
        <v>2254</v>
      </c>
      <c r="C696" s="725" t="s">
        <v>550</v>
      </c>
      <c r="D696" s="725" t="s">
        <v>2143</v>
      </c>
      <c r="E696" s="725" t="s">
        <v>2159</v>
      </c>
      <c r="F696" s="725" t="s">
        <v>2278</v>
      </c>
      <c r="G696" s="725" t="s">
        <v>2279</v>
      </c>
      <c r="H696" s="728"/>
      <c r="I696" s="728"/>
      <c r="J696" s="725"/>
      <c r="K696" s="725"/>
      <c r="L696" s="728">
        <v>1</v>
      </c>
      <c r="M696" s="728">
        <v>123</v>
      </c>
      <c r="N696" s="725">
        <v>1</v>
      </c>
      <c r="O696" s="725">
        <v>123</v>
      </c>
      <c r="P696" s="728">
        <v>3</v>
      </c>
      <c r="Q696" s="728">
        <v>369</v>
      </c>
      <c r="R696" s="741">
        <v>3</v>
      </c>
      <c r="S696" s="729">
        <v>123</v>
      </c>
    </row>
    <row r="697" spans="1:19" ht="14.4" customHeight="1" x14ac:dyDescent="0.3">
      <c r="A697" s="724" t="s">
        <v>2253</v>
      </c>
      <c r="B697" s="725" t="s">
        <v>2254</v>
      </c>
      <c r="C697" s="725" t="s">
        <v>550</v>
      </c>
      <c r="D697" s="725" t="s">
        <v>2143</v>
      </c>
      <c r="E697" s="725" t="s">
        <v>2159</v>
      </c>
      <c r="F697" s="725" t="s">
        <v>2280</v>
      </c>
      <c r="G697" s="725" t="s">
        <v>2281</v>
      </c>
      <c r="H697" s="728"/>
      <c r="I697" s="728"/>
      <c r="J697" s="725"/>
      <c r="K697" s="725"/>
      <c r="L697" s="728">
        <v>2</v>
      </c>
      <c r="M697" s="728">
        <v>118</v>
      </c>
      <c r="N697" s="725">
        <v>1</v>
      </c>
      <c r="O697" s="725">
        <v>59</v>
      </c>
      <c r="P697" s="728"/>
      <c r="Q697" s="728"/>
      <c r="R697" s="741"/>
      <c r="S697" s="729"/>
    </row>
    <row r="698" spans="1:19" ht="14.4" customHeight="1" x14ac:dyDescent="0.3">
      <c r="A698" s="724" t="s">
        <v>2253</v>
      </c>
      <c r="B698" s="725" t="s">
        <v>2254</v>
      </c>
      <c r="C698" s="725" t="s">
        <v>550</v>
      </c>
      <c r="D698" s="725" t="s">
        <v>2143</v>
      </c>
      <c r="E698" s="725" t="s">
        <v>2159</v>
      </c>
      <c r="F698" s="725" t="s">
        <v>2282</v>
      </c>
      <c r="G698" s="725" t="s">
        <v>2283</v>
      </c>
      <c r="H698" s="728">
        <v>9</v>
      </c>
      <c r="I698" s="728">
        <v>2853</v>
      </c>
      <c r="J698" s="725">
        <v>1.0709459459459461</v>
      </c>
      <c r="K698" s="725">
        <v>317</v>
      </c>
      <c r="L698" s="728">
        <v>8</v>
      </c>
      <c r="M698" s="728">
        <v>2664</v>
      </c>
      <c r="N698" s="725">
        <v>1</v>
      </c>
      <c r="O698" s="725">
        <v>333</v>
      </c>
      <c r="P698" s="728">
        <v>10</v>
      </c>
      <c r="Q698" s="728">
        <v>3340</v>
      </c>
      <c r="R698" s="741">
        <v>1.2537537537537538</v>
      </c>
      <c r="S698" s="729">
        <v>334</v>
      </c>
    </row>
    <row r="699" spans="1:19" ht="14.4" customHeight="1" x14ac:dyDescent="0.3">
      <c r="A699" s="724" t="s">
        <v>2253</v>
      </c>
      <c r="B699" s="725" t="s">
        <v>2254</v>
      </c>
      <c r="C699" s="725" t="s">
        <v>550</v>
      </c>
      <c r="D699" s="725" t="s">
        <v>2143</v>
      </c>
      <c r="E699" s="725" t="s">
        <v>2159</v>
      </c>
      <c r="F699" s="725" t="s">
        <v>2284</v>
      </c>
      <c r="G699" s="725" t="s">
        <v>2285</v>
      </c>
      <c r="H699" s="728"/>
      <c r="I699" s="728"/>
      <c r="J699" s="725"/>
      <c r="K699" s="725"/>
      <c r="L699" s="728">
        <v>4</v>
      </c>
      <c r="M699" s="728">
        <v>1240</v>
      </c>
      <c r="N699" s="725">
        <v>1</v>
      </c>
      <c r="O699" s="725">
        <v>310</v>
      </c>
      <c r="P699" s="728">
        <v>6</v>
      </c>
      <c r="Q699" s="728">
        <v>1860</v>
      </c>
      <c r="R699" s="741">
        <v>1.5</v>
      </c>
      <c r="S699" s="729">
        <v>310</v>
      </c>
    </row>
    <row r="700" spans="1:19" ht="14.4" customHeight="1" x14ac:dyDescent="0.3">
      <c r="A700" s="724" t="s">
        <v>2253</v>
      </c>
      <c r="B700" s="725" t="s">
        <v>2254</v>
      </c>
      <c r="C700" s="725" t="s">
        <v>550</v>
      </c>
      <c r="D700" s="725" t="s">
        <v>1250</v>
      </c>
      <c r="E700" s="725" t="s">
        <v>2159</v>
      </c>
      <c r="F700" s="725" t="s">
        <v>2266</v>
      </c>
      <c r="G700" s="725" t="s">
        <v>2267</v>
      </c>
      <c r="H700" s="728"/>
      <c r="I700" s="728"/>
      <c r="J700" s="725"/>
      <c r="K700" s="725"/>
      <c r="L700" s="728">
        <v>1</v>
      </c>
      <c r="M700" s="728">
        <v>37</v>
      </c>
      <c r="N700" s="725">
        <v>1</v>
      </c>
      <c r="O700" s="725">
        <v>37</v>
      </c>
      <c r="P700" s="728"/>
      <c r="Q700" s="728"/>
      <c r="R700" s="741"/>
      <c r="S700" s="729"/>
    </row>
    <row r="701" spans="1:19" ht="14.4" customHeight="1" x14ac:dyDescent="0.3">
      <c r="A701" s="724" t="s">
        <v>2253</v>
      </c>
      <c r="B701" s="725" t="s">
        <v>2254</v>
      </c>
      <c r="C701" s="725" t="s">
        <v>2145</v>
      </c>
      <c r="D701" s="725" t="s">
        <v>2143</v>
      </c>
      <c r="E701" s="725" t="s">
        <v>2255</v>
      </c>
      <c r="F701" s="725" t="s">
        <v>2257</v>
      </c>
      <c r="G701" s="725" t="s">
        <v>768</v>
      </c>
      <c r="H701" s="728">
        <v>0.4</v>
      </c>
      <c r="I701" s="728">
        <v>54.21</v>
      </c>
      <c r="J701" s="725">
        <v>0.44448999672023615</v>
      </c>
      <c r="K701" s="725">
        <v>135.52500000000001</v>
      </c>
      <c r="L701" s="728">
        <v>0.9</v>
      </c>
      <c r="M701" s="728">
        <v>121.96</v>
      </c>
      <c r="N701" s="725">
        <v>1</v>
      </c>
      <c r="O701" s="725">
        <v>135.51111111111109</v>
      </c>
      <c r="P701" s="728">
        <v>0.7</v>
      </c>
      <c r="Q701" s="728">
        <v>94.85</v>
      </c>
      <c r="R701" s="741">
        <v>0.77771400459166939</v>
      </c>
      <c r="S701" s="729">
        <v>135.5</v>
      </c>
    </row>
    <row r="702" spans="1:19" ht="14.4" customHeight="1" x14ac:dyDescent="0.3">
      <c r="A702" s="724" t="s">
        <v>2253</v>
      </c>
      <c r="B702" s="725" t="s">
        <v>2254</v>
      </c>
      <c r="C702" s="725" t="s">
        <v>2145</v>
      </c>
      <c r="D702" s="725" t="s">
        <v>2143</v>
      </c>
      <c r="E702" s="725" t="s">
        <v>2159</v>
      </c>
      <c r="F702" s="725" t="s">
        <v>2258</v>
      </c>
      <c r="G702" s="725" t="s">
        <v>2259</v>
      </c>
      <c r="H702" s="728"/>
      <c r="I702" s="728"/>
      <c r="J702" s="725"/>
      <c r="K702" s="725"/>
      <c r="L702" s="728"/>
      <c r="M702" s="728"/>
      <c r="N702" s="725"/>
      <c r="O702" s="725"/>
      <c r="P702" s="728">
        <v>1</v>
      </c>
      <c r="Q702" s="728">
        <v>751</v>
      </c>
      <c r="R702" s="741"/>
      <c r="S702" s="729">
        <v>751</v>
      </c>
    </row>
    <row r="703" spans="1:19" ht="14.4" customHeight="1" x14ac:dyDescent="0.3">
      <c r="A703" s="724" t="s">
        <v>2253</v>
      </c>
      <c r="B703" s="725" t="s">
        <v>2254</v>
      </c>
      <c r="C703" s="725" t="s">
        <v>2145</v>
      </c>
      <c r="D703" s="725" t="s">
        <v>2143</v>
      </c>
      <c r="E703" s="725" t="s">
        <v>2159</v>
      </c>
      <c r="F703" s="725" t="s">
        <v>2286</v>
      </c>
      <c r="G703" s="725" t="s">
        <v>2287</v>
      </c>
      <c r="H703" s="728"/>
      <c r="I703" s="728"/>
      <c r="J703" s="725"/>
      <c r="K703" s="725"/>
      <c r="L703" s="728"/>
      <c r="M703" s="728"/>
      <c r="N703" s="725"/>
      <c r="O703" s="725"/>
      <c r="P703" s="728">
        <v>1</v>
      </c>
      <c r="Q703" s="728">
        <v>1914</v>
      </c>
      <c r="R703" s="741"/>
      <c r="S703" s="729">
        <v>1914</v>
      </c>
    </row>
    <row r="704" spans="1:19" ht="14.4" customHeight="1" x14ac:dyDescent="0.3">
      <c r="A704" s="724" t="s">
        <v>2253</v>
      </c>
      <c r="B704" s="725" t="s">
        <v>2254</v>
      </c>
      <c r="C704" s="725" t="s">
        <v>2145</v>
      </c>
      <c r="D704" s="725" t="s">
        <v>2143</v>
      </c>
      <c r="E704" s="725" t="s">
        <v>2159</v>
      </c>
      <c r="F704" s="725" t="s">
        <v>2266</v>
      </c>
      <c r="G704" s="725" t="s">
        <v>2267</v>
      </c>
      <c r="H704" s="728"/>
      <c r="I704" s="728"/>
      <c r="J704" s="725"/>
      <c r="K704" s="725"/>
      <c r="L704" s="728">
        <v>2</v>
      </c>
      <c r="M704" s="728">
        <v>74</v>
      </c>
      <c r="N704" s="725">
        <v>1</v>
      </c>
      <c r="O704" s="725">
        <v>37</v>
      </c>
      <c r="P704" s="728">
        <v>4</v>
      </c>
      <c r="Q704" s="728">
        <v>148</v>
      </c>
      <c r="R704" s="741">
        <v>2</v>
      </c>
      <c r="S704" s="729">
        <v>37</v>
      </c>
    </row>
    <row r="705" spans="1:19" ht="14.4" customHeight="1" x14ac:dyDescent="0.3">
      <c r="A705" s="724" t="s">
        <v>2253</v>
      </c>
      <c r="B705" s="725" t="s">
        <v>2254</v>
      </c>
      <c r="C705" s="725" t="s">
        <v>2145</v>
      </c>
      <c r="D705" s="725" t="s">
        <v>2143</v>
      </c>
      <c r="E705" s="725" t="s">
        <v>2159</v>
      </c>
      <c r="F705" s="725" t="s">
        <v>2268</v>
      </c>
      <c r="G705" s="725" t="s">
        <v>2269</v>
      </c>
      <c r="H705" s="728">
        <v>21</v>
      </c>
      <c r="I705" s="728">
        <v>21252</v>
      </c>
      <c r="J705" s="725">
        <v>0.93695441319107664</v>
      </c>
      <c r="K705" s="725">
        <v>1012</v>
      </c>
      <c r="L705" s="728">
        <v>22</v>
      </c>
      <c r="M705" s="728">
        <v>22682</v>
      </c>
      <c r="N705" s="725">
        <v>1</v>
      </c>
      <c r="O705" s="725">
        <v>1031</v>
      </c>
      <c r="P705" s="728">
        <v>29</v>
      </c>
      <c r="Q705" s="728">
        <v>29928</v>
      </c>
      <c r="R705" s="741">
        <v>1.3194603650471739</v>
      </c>
      <c r="S705" s="729">
        <v>1032</v>
      </c>
    </row>
    <row r="706" spans="1:19" ht="14.4" customHeight="1" x14ac:dyDescent="0.3">
      <c r="A706" s="724" t="s">
        <v>2253</v>
      </c>
      <c r="B706" s="725" t="s">
        <v>2254</v>
      </c>
      <c r="C706" s="725" t="s">
        <v>2145</v>
      </c>
      <c r="D706" s="725" t="s">
        <v>2143</v>
      </c>
      <c r="E706" s="725" t="s">
        <v>2159</v>
      </c>
      <c r="F706" s="725" t="s">
        <v>2274</v>
      </c>
      <c r="G706" s="725" t="s">
        <v>2275</v>
      </c>
      <c r="H706" s="728">
        <v>17</v>
      </c>
      <c r="I706" s="728">
        <v>1394</v>
      </c>
      <c r="J706" s="725">
        <v>0.64837209302325582</v>
      </c>
      <c r="K706" s="725">
        <v>82</v>
      </c>
      <c r="L706" s="728">
        <v>25</v>
      </c>
      <c r="M706" s="728">
        <v>2150</v>
      </c>
      <c r="N706" s="725">
        <v>1</v>
      </c>
      <c r="O706" s="725">
        <v>86</v>
      </c>
      <c r="P706" s="728">
        <v>29</v>
      </c>
      <c r="Q706" s="728">
        <v>2494</v>
      </c>
      <c r="R706" s="741">
        <v>1.1599999999999999</v>
      </c>
      <c r="S706" s="729">
        <v>86</v>
      </c>
    </row>
    <row r="707" spans="1:19" ht="14.4" customHeight="1" x14ac:dyDescent="0.3">
      <c r="A707" s="724" t="s">
        <v>2253</v>
      </c>
      <c r="B707" s="725" t="s">
        <v>2254</v>
      </c>
      <c r="C707" s="725" t="s">
        <v>2145</v>
      </c>
      <c r="D707" s="725" t="s">
        <v>2143</v>
      </c>
      <c r="E707" s="725" t="s">
        <v>2159</v>
      </c>
      <c r="F707" s="725" t="s">
        <v>2288</v>
      </c>
      <c r="G707" s="725" t="s">
        <v>2289</v>
      </c>
      <c r="H707" s="728">
        <v>1</v>
      </c>
      <c r="I707" s="728">
        <v>89</v>
      </c>
      <c r="J707" s="725"/>
      <c r="K707" s="725">
        <v>89</v>
      </c>
      <c r="L707" s="728"/>
      <c r="M707" s="728"/>
      <c r="N707" s="725"/>
      <c r="O707" s="725"/>
      <c r="P707" s="728">
        <v>1</v>
      </c>
      <c r="Q707" s="728">
        <v>91</v>
      </c>
      <c r="R707" s="741"/>
      <c r="S707" s="729">
        <v>91</v>
      </c>
    </row>
    <row r="708" spans="1:19" ht="14.4" customHeight="1" thickBot="1" x14ac:dyDescent="0.35">
      <c r="A708" s="730" t="s">
        <v>2253</v>
      </c>
      <c r="B708" s="731" t="s">
        <v>2254</v>
      </c>
      <c r="C708" s="731" t="s">
        <v>2145</v>
      </c>
      <c r="D708" s="731" t="s">
        <v>2143</v>
      </c>
      <c r="E708" s="731" t="s">
        <v>2159</v>
      </c>
      <c r="F708" s="731" t="s">
        <v>2290</v>
      </c>
      <c r="G708" s="731" t="s">
        <v>2291</v>
      </c>
      <c r="H708" s="734"/>
      <c r="I708" s="734"/>
      <c r="J708" s="731"/>
      <c r="K708" s="731"/>
      <c r="L708" s="734">
        <v>1</v>
      </c>
      <c r="M708" s="734">
        <v>2760</v>
      </c>
      <c r="N708" s="731">
        <v>1</v>
      </c>
      <c r="O708" s="731">
        <v>2760</v>
      </c>
      <c r="P708" s="734"/>
      <c r="Q708" s="734"/>
      <c r="R708" s="742"/>
      <c r="S708" s="735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8" t="s">
        <v>157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</row>
    <row r="2" spans="1:19" ht="14.4" customHeight="1" thickBot="1" x14ac:dyDescent="0.35">
      <c r="A2" s="374" t="s">
        <v>320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1567407</v>
      </c>
      <c r="C3" s="344">
        <f t="shared" ref="C3:R3" si="0">SUBTOTAL(9,C6:C1048576)</f>
        <v>0.74071255928417767</v>
      </c>
      <c r="D3" s="344">
        <f t="shared" si="0"/>
        <v>2114603</v>
      </c>
      <c r="E3" s="344">
        <f t="shared" si="0"/>
        <v>1</v>
      </c>
      <c r="F3" s="344">
        <f t="shared" si="0"/>
        <v>1898411</v>
      </c>
      <c r="G3" s="347">
        <f>IF(D3&lt;&gt;0,F3/D3,"")</f>
        <v>0.89776236957953814</v>
      </c>
      <c r="H3" s="343">
        <f t="shared" si="0"/>
        <v>157465.54000000007</v>
      </c>
      <c r="I3" s="344">
        <f t="shared" si="0"/>
        <v>0.26462617364284313</v>
      </c>
      <c r="J3" s="344">
        <f t="shared" si="0"/>
        <v>595048.99999999965</v>
      </c>
      <c r="K3" s="344">
        <f t="shared" si="0"/>
        <v>1</v>
      </c>
      <c r="L3" s="344">
        <f t="shared" si="0"/>
        <v>292922.62999999995</v>
      </c>
      <c r="M3" s="345">
        <f>IF(J3&lt;&gt;0,L3/J3,"")</f>
        <v>0.49226640159045748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2" t="s">
        <v>129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  <c r="N4" s="603" t="s">
        <v>125</v>
      </c>
      <c r="O4" s="604"/>
      <c r="P4" s="604"/>
      <c r="Q4" s="604"/>
      <c r="R4" s="604"/>
      <c r="S4" s="606"/>
    </row>
    <row r="5" spans="1:19" ht="14.4" customHeight="1" thickBot="1" x14ac:dyDescent="0.35">
      <c r="A5" s="819"/>
      <c r="B5" s="820">
        <v>2015</v>
      </c>
      <c r="C5" s="821"/>
      <c r="D5" s="821">
        <v>2016</v>
      </c>
      <c r="E5" s="821"/>
      <c r="F5" s="821">
        <v>2017</v>
      </c>
      <c r="G5" s="859" t="s">
        <v>2</v>
      </c>
      <c r="H5" s="820">
        <v>2015</v>
      </c>
      <c r="I5" s="821"/>
      <c r="J5" s="821">
        <v>2016</v>
      </c>
      <c r="K5" s="821"/>
      <c r="L5" s="821">
        <v>2017</v>
      </c>
      <c r="M5" s="859" t="s">
        <v>2</v>
      </c>
      <c r="N5" s="820">
        <v>2015</v>
      </c>
      <c r="O5" s="821"/>
      <c r="P5" s="821">
        <v>2016</v>
      </c>
      <c r="Q5" s="821"/>
      <c r="R5" s="821">
        <v>2017</v>
      </c>
      <c r="S5" s="859" t="s">
        <v>2</v>
      </c>
    </row>
    <row r="6" spans="1:19" ht="14.4" customHeight="1" x14ac:dyDescent="0.3">
      <c r="A6" s="814" t="s">
        <v>2294</v>
      </c>
      <c r="B6" s="841"/>
      <c r="C6" s="800"/>
      <c r="D6" s="841"/>
      <c r="E6" s="800"/>
      <c r="F6" s="841">
        <v>1914</v>
      </c>
      <c r="G6" s="805"/>
      <c r="H6" s="841"/>
      <c r="I6" s="800"/>
      <c r="J6" s="841"/>
      <c r="K6" s="800"/>
      <c r="L6" s="841"/>
      <c r="M6" s="805"/>
      <c r="N6" s="841"/>
      <c r="O6" s="800"/>
      <c r="P6" s="841"/>
      <c r="Q6" s="800"/>
      <c r="R6" s="841"/>
      <c r="S6" s="231"/>
    </row>
    <row r="7" spans="1:19" ht="14.4" customHeight="1" x14ac:dyDescent="0.3">
      <c r="A7" s="751" t="s">
        <v>2295</v>
      </c>
      <c r="B7" s="843">
        <v>1094</v>
      </c>
      <c r="C7" s="725"/>
      <c r="D7" s="843"/>
      <c r="E7" s="725"/>
      <c r="F7" s="843"/>
      <c r="G7" s="741"/>
      <c r="H7" s="843"/>
      <c r="I7" s="725"/>
      <c r="J7" s="843"/>
      <c r="K7" s="725"/>
      <c r="L7" s="843"/>
      <c r="M7" s="741"/>
      <c r="N7" s="843"/>
      <c r="O7" s="725"/>
      <c r="P7" s="843"/>
      <c r="Q7" s="725"/>
      <c r="R7" s="843"/>
      <c r="S7" s="764"/>
    </row>
    <row r="8" spans="1:19" ht="14.4" customHeight="1" thickBot="1" x14ac:dyDescent="0.35">
      <c r="A8" s="847" t="s">
        <v>1214</v>
      </c>
      <c r="B8" s="845">
        <v>1566313</v>
      </c>
      <c r="C8" s="731">
        <v>0.74071255928417767</v>
      </c>
      <c r="D8" s="845">
        <v>2114603</v>
      </c>
      <c r="E8" s="731">
        <v>1</v>
      </c>
      <c r="F8" s="845">
        <v>1896497</v>
      </c>
      <c r="G8" s="742">
        <v>0.89685723514059135</v>
      </c>
      <c r="H8" s="845">
        <v>157465.54000000007</v>
      </c>
      <c r="I8" s="731">
        <v>0.26462617364284313</v>
      </c>
      <c r="J8" s="845">
        <v>595048.99999999965</v>
      </c>
      <c r="K8" s="731">
        <v>1</v>
      </c>
      <c r="L8" s="845">
        <v>292922.62999999995</v>
      </c>
      <c r="M8" s="742">
        <v>0.49226640159045748</v>
      </c>
      <c r="N8" s="845"/>
      <c r="O8" s="731"/>
      <c r="P8" s="845"/>
      <c r="Q8" s="731"/>
      <c r="R8" s="845"/>
      <c r="S8" s="76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8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6" t="s">
        <v>2601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320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2492.8000000000002</v>
      </c>
      <c r="G3" s="208">
        <f t="shared" si="0"/>
        <v>1724872.54</v>
      </c>
      <c r="H3" s="208"/>
      <c r="I3" s="208"/>
      <c r="J3" s="208">
        <f t="shared" si="0"/>
        <v>3576.51</v>
      </c>
      <c r="K3" s="208">
        <f t="shared" si="0"/>
        <v>2709652</v>
      </c>
      <c r="L3" s="208"/>
      <c r="M3" s="208"/>
      <c r="N3" s="208">
        <f t="shared" si="0"/>
        <v>3146.6</v>
      </c>
      <c r="O3" s="208">
        <f t="shared" si="0"/>
        <v>2191333.63</v>
      </c>
      <c r="P3" s="79">
        <f>IF(K3=0,0,O3/K3)</f>
        <v>0.80871404519842394</v>
      </c>
      <c r="Q3" s="209">
        <f>IF(N3=0,0,O3/N3)</f>
        <v>696.41315388037879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121</v>
      </c>
      <c r="E4" s="612" t="s">
        <v>81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0"/>
      <c r="B5" s="848"/>
      <c r="C5" s="850"/>
      <c r="D5" s="860"/>
      <c r="E5" s="852"/>
      <c r="F5" s="861" t="s">
        <v>91</v>
      </c>
      <c r="G5" s="862" t="s">
        <v>14</v>
      </c>
      <c r="H5" s="863"/>
      <c r="I5" s="863"/>
      <c r="J5" s="861" t="s">
        <v>91</v>
      </c>
      <c r="K5" s="862" t="s">
        <v>14</v>
      </c>
      <c r="L5" s="863"/>
      <c r="M5" s="863"/>
      <c r="N5" s="861" t="s">
        <v>91</v>
      </c>
      <c r="O5" s="862" t="s">
        <v>14</v>
      </c>
      <c r="P5" s="864"/>
      <c r="Q5" s="857"/>
    </row>
    <row r="6" spans="1:17" ht="14.4" customHeight="1" x14ac:dyDescent="0.3">
      <c r="A6" s="799" t="s">
        <v>2296</v>
      </c>
      <c r="B6" s="800" t="s">
        <v>2254</v>
      </c>
      <c r="C6" s="800" t="s">
        <v>2159</v>
      </c>
      <c r="D6" s="800" t="s">
        <v>2286</v>
      </c>
      <c r="E6" s="800" t="s">
        <v>2287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1914</v>
      </c>
      <c r="P6" s="805"/>
      <c r="Q6" s="813">
        <v>1914</v>
      </c>
    </row>
    <row r="7" spans="1:17" ht="14.4" customHeight="1" x14ac:dyDescent="0.3">
      <c r="A7" s="724" t="s">
        <v>2297</v>
      </c>
      <c r="B7" s="725" t="s">
        <v>2254</v>
      </c>
      <c r="C7" s="725" t="s">
        <v>2159</v>
      </c>
      <c r="D7" s="725" t="s">
        <v>2268</v>
      </c>
      <c r="E7" s="725" t="s">
        <v>2269</v>
      </c>
      <c r="F7" s="728">
        <v>1</v>
      </c>
      <c r="G7" s="728">
        <v>1012</v>
      </c>
      <c r="H7" s="728"/>
      <c r="I7" s="728">
        <v>1012</v>
      </c>
      <c r="J7" s="728"/>
      <c r="K7" s="728"/>
      <c r="L7" s="728"/>
      <c r="M7" s="728"/>
      <c r="N7" s="728"/>
      <c r="O7" s="728"/>
      <c r="P7" s="741"/>
      <c r="Q7" s="729"/>
    </row>
    <row r="8" spans="1:17" ht="14.4" customHeight="1" x14ac:dyDescent="0.3">
      <c r="A8" s="724" t="s">
        <v>2297</v>
      </c>
      <c r="B8" s="725" t="s">
        <v>2254</v>
      </c>
      <c r="C8" s="725" t="s">
        <v>2159</v>
      </c>
      <c r="D8" s="725" t="s">
        <v>2274</v>
      </c>
      <c r="E8" s="725" t="s">
        <v>2275</v>
      </c>
      <c r="F8" s="728">
        <v>1</v>
      </c>
      <c r="G8" s="728">
        <v>82</v>
      </c>
      <c r="H8" s="728"/>
      <c r="I8" s="728">
        <v>82</v>
      </c>
      <c r="J8" s="728"/>
      <c r="K8" s="728"/>
      <c r="L8" s="728"/>
      <c r="M8" s="728"/>
      <c r="N8" s="728"/>
      <c r="O8" s="728"/>
      <c r="P8" s="741"/>
      <c r="Q8" s="729"/>
    </row>
    <row r="9" spans="1:17" ht="14.4" customHeight="1" x14ac:dyDescent="0.3">
      <c r="A9" s="724" t="s">
        <v>540</v>
      </c>
      <c r="B9" s="725" t="s">
        <v>2298</v>
      </c>
      <c r="C9" s="725" t="s">
        <v>2159</v>
      </c>
      <c r="D9" s="725" t="s">
        <v>588</v>
      </c>
      <c r="E9" s="725" t="s">
        <v>2299</v>
      </c>
      <c r="F9" s="728"/>
      <c r="G9" s="728"/>
      <c r="H9" s="728"/>
      <c r="I9" s="728"/>
      <c r="J9" s="728">
        <v>2</v>
      </c>
      <c r="K9" s="728">
        <v>4924</v>
      </c>
      <c r="L9" s="728">
        <v>1</v>
      </c>
      <c r="M9" s="728">
        <v>2462</v>
      </c>
      <c r="N9" s="728"/>
      <c r="O9" s="728"/>
      <c r="P9" s="741"/>
      <c r="Q9" s="729"/>
    </row>
    <row r="10" spans="1:17" ht="14.4" customHeight="1" x14ac:dyDescent="0.3">
      <c r="A10" s="724" t="s">
        <v>540</v>
      </c>
      <c r="B10" s="725" t="s">
        <v>2298</v>
      </c>
      <c r="C10" s="725" t="s">
        <v>2159</v>
      </c>
      <c r="D10" s="725" t="s">
        <v>2300</v>
      </c>
      <c r="E10" s="725" t="s">
        <v>2301</v>
      </c>
      <c r="F10" s="728">
        <v>1</v>
      </c>
      <c r="G10" s="728">
        <v>2242</v>
      </c>
      <c r="H10" s="728"/>
      <c r="I10" s="728">
        <v>2242</v>
      </c>
      <c r="J10" s="728"/>
      <c r="K10" s="728"/>
      <c r="L10" s="728"/>
      <c r="M10" s="728"/>
      <c r="N10" s="728"/>
      <c r="O10" s="728"/>
      <c r="P10" s="741"/>
      <c r="Q10" s="729"/>
    </row>
    <row r="11" spans="1:17" ht="14.4" customHeight="1" x14ac:dyDescent="0.3">
      <c r="A11" s="724" t="s">
        <v>540</v>
      </c>
      <c r="B11" s="725" t="s">
        <v>2302</v>
      </c>
      <c r="C11" s="725" t="s">
        <v>2159</v>
      </c>
      <c r="D11" s="725" t="s">
        <v>2303</v>
      </c>
      <c r="E11" s="725" t="s">
        <v>2304</v>
      </c>
      <c r="F11" s="728">
        <v>1</v>
      </c>
      <c r="G11" s="728">
        <v>1193</v>
      </c>
      <c r="H11" s="728"/>
      <c r="I11" s="728">
        <v>1193</v>
      </c>
      <c r="J11" s="728"/>
      <c r="K11" s="728"/>
      <c r="L11" s="728"/>
      <c r="M11" s="728"/>
      <c r="N11" s="728"/>
      <c r="O11" s="728"/>
      <c r="P11" s="741"/>
      <c r="Q11" s="729"/>
    </row>
    <row r="12" spans="1:17" ht="14.4" customHeight="1" x14ac:dyDescent="0.3">
      <c r="A12" s="724" t="s">
        <v>540</v>
      </c>
      <c r="B12" s="725" t="s">
        <v>2302</v>
      </c>
      <c r="C12" s="725" t="s">
        <v>2159</v>
      </c>
      <c r="D12" s="725" t="s">
        <v>2305</v>
      </c>
      <c r="E12" s="725" t="s">
        <v>2306</v>
      </c>
      <c r="F12" s="728">
        <v>1</v>
      </c>
      <c r="G12" s="728">
        <v>691</v>
      </c>
      <c r="H12" s="728"/>
      <c r="I12" s="728">
        <v>691</v>
      </c>
      <c r="J12" s="728"/>
      <c r="K12" s="728"/>
      <c r="L12" s="728"/>
      <c r="M12" s="728"/>
      <c r="N12" s="728"/>
      <c r="O12" s="728"/>
      <c r="P12" s="741"/>
      <c r="Q12" s="729"/>
    </row>
    <row r="13" spans="1:17" ht="14.4" customHeight="1" x14ac:dyDescent="0.3">
      <c r="A13" s="724" t="s">
        <v>540</v>
      </c>
      <c r="B13" s="725" t="s">
        <v>2302</v>
      </c>
      <c r="C13" s="725" t="s">
        <v>2159</v>
      </c>
      <c r="D13" s="725" t="s">
        <v>2307</v>
      </c>
      <c r="E13" s="725" t="s">
        <v>2308</v>
      </c>
      <c r="F13" s="728">
        <v>1</v>
      </c>
      <c r="G13" s="728">
        <v>1803</v>
      </c>
      <c r="H13" s="728"/>
      <c r="I13" s="728">
        <v>1803</v>
      </c>
      <c r="J13" s="728"/>
      <c r="K13" s="728"/>
      <c r="L13" s="728"/>
      <c r="M13" s="728"/>
      <c r="N13" s="728"/>
      <c r="O13" s="728"/>
      <c r="P13" s="741"/>
      <c r="Q13" s="729"/>
    </row>
    <row r="14" spans="1:17" ht="14.4" customHeight="1" x14ac:dyDescent="0.3">
      <c r="A14" s="724" t="s">
        <v>540</v>
      </c>
      <c r="B14" s="725" t="s">
        <v>2309</v>
      </c>
      <c r="C14" s="725" t="s">
        <v>2255</v>
      </c>
      <c r="D14" s="725" t="s">
        <v>2310</v>
      </c>
      <c r="E14" s="725" t="s">
        <v>1274</v>
      </c>
      <c r="F14" s="728">
        <v>103</v>
      </c>
      <c r="G14" s="728">
        <v>11631.75</v>
      </c>
      <c r="H14" s="728">
        <v>0.70505538974059323</v>
      </c>
      <c r="I14" s="728">
        <v>112.92961165048544</v>
      </c>
      <c r="J14" s="728">
        <v>193</v>
      </c>
      <c r="K14" s="728">
        <v>16497.64</v>
      </c>
      <c r="L14" s="728">
        <v>1</v>
      </c>
      <c r="M14" s="728">
        <v>85.48</v>
      </c>
      <c r="N14" s="728">
        <v>160</v>
      </c>
      <c r="O14" s="728">
        <v>12812.800000000001</v>
      </c>
      <c r="P14" s="741">
        <v>0.77664441701964659</v>
      </c>
      <c r="Q14" s="729">
        <v>80.080000000000013</v>
      </c>
    </row>
    <row r="15" spans="1:17" ht="14.4" customHeight="1" x14ac:dyDescent="0.3">
      <c r="A15" s="724" t="s">
        <v>540</v>
      </c>
      <c r="B15" s="725" t="s">
        <v>2309</v>
      </c>
      <c r="C15" s="725" t="s">
        <v>2255</v>
      </c>
      <c r="D15" s="725" t="s">
        <v>2311</v>
      </c>
      <c r="E15" s="725" t="s">
        <v>1274</v>
      </c>
      <c r="F15" s="728"/>
      <c r="G15" s="728"/>
      <c r="H15" s="728"/>
      <c r="I15" s="728"/>
      <c r="J15" s="728">
        <v>110</v>
      </c>
      <c r="K15" s="728">
        <v>8374.2999999999993</v>
      </c>
      <c r="L15" s="728">
        <v>1</v>
      </c>
      <c r="M15" s="728">
        <v>76.13</v>
      </c>
      <c r="N15" s="728">
        <v>3</v>
      </c>
      <c r="O15" s="728">
        <v>228.39</v>
      </c>
      <c r="P15" s="741">
        <v>2.7272727272727275E-2</v>
      </c>
      <c r="Q15" s="729">
        <v>76.13</v>
      </c>
    </row>
    <row r="16" spans="1:17" ht="14.4" customHeight="1" x14ac:dyDescent="0.3">
      <c r="A16" s="724" t="s">
        <v>540</v>
      </c>
      <c r="B16" s="725" t="s">
        <v>2309</v>
      </c>
      <c r="C16" s="725" t="s">
        <v>2255</v>
      </c>
      <c r="D16" s="725" t="s">
        <v>2312</v>
      </c>
      <c r="E16" s="725" t="s">
        <v>2313</v>
      </c>
      <c r="F16" s="728"/>
      <c r="G16" s="728"/>
      <c r="H16" s="728"/>
      <c r="I16" s="728"/>
      <c r="J16" s="728"/>
      <c r="K16" s="728"/>
      <c r="L16" s="728"/>
      <c r="M16" s="728"/>
      <c r="N16" s="728">
        <v>0.6</v>
      </c>
      <c r="O16" s="728">
        <v>264.74</v>
      </c>
      <c r="P16" s="741"/>
      <c r="Q16" s="729">
        <v>441.23333333333335</v>
      </c>
    </row>
    <row r="17" spans="1:17" ht="14.4" customHeight="1" x14ac:dyDescent="0.3">
      <c r="A17" s="724" t="s">
        <v>540</v>
      </c>
      <c r="B17" s="725" t="s">
        <v>2309</v>
      </c>
      <c r="C17" s="725" t="s">
        <v>2255</v>
      </c>
      <c r="D17" s="725" t="s">
        <v>2314</v>
      </c>
      <c r="E17" s="725" t="s">
        <v>2315</v>
      </c>
      <c r="F17" s="728"/>
      <c r="G17" s="728"/>
      <c r="H17" s="728"/>
      <c r="I17" s="728"/>
      <c r="J17" s="728">
        <v>1</v>
      </c>
      <c r="K17" s="728">
        <v>58.4</v>
      </c>
      <c r="L17" s="728">
        <v>1</v>
      </c>
      <c r="M17" s="728">
        <v>58.4</v>
      </c>
      <c r="N17" s="728"/>
      <c r="O17" s="728"/>
      <c r="P17" s="741"/>
      <c r="Q17" s="729"/>
    </row>
    <row r="18" spans="1:17" ht="14.4" customHeight="1" x14ac:dyDescent="0.3">
      <c r="A18" s="724" t="s">
        <v>540</v>
      </c>
      <c r="B18" s="725" t="s">
        <v>2309</v>
      </c>
      <c r="C18" s="725" t="s">
        <v>2255</v>
      </c>
      <c r="D18" s="725" t="s">
        <v>2316</v>
      </c>
      <c r="E18" s="725" t="s">
        <v>2317</v>
      </c>
      <c r="F18" s="728"/>
      <c r="G18" s="728"/>
      <c r="H18" s="728"/>
      <c r="I18" s="728"/>
      <c r="J18" s="728">
        <v>2</v>
      </c>
      <c r="K18" s="728">
        <v>1384.5</v>
      </c>
      <c r="L18" s="728">
        <v>1</v>
      </c>
      <c r="M18" s="728">
        <v>692.25</v>
      </c>
      <c r="N18" s="728"/>
      <c r="O18" s="728"/>
      <c r="P18" s="741"/>
      <c r="Q18" s="729"/>
    </row>
    <row r="19" spans="1:17" ht="14.4" customHeight="1" x14ac:dyDescent="0.3">
      <c r="A19" s="724" t="s">
        <v>540</v>
      </c>
      <c r="B19" s="725" t="s">
        <v>2309</v>
      </c>
      <c r="C19" s="725" t="s">
        <v>2255</v>
      </c>
      <c r="D19" s="725" t="s">
        <v>2318</v>
      </c>
      <c r="E19" s="725" t="s">
        <v>2319</v>
      </c>
      <c r="F19" s="728">
        <v>16</v>
      </c>
      <c r="G19" s="728">
        <v>53602.080000000002</v>
      </c>
      <c r="H19" s="728"/>
      <c r="I19" s="728">
        <v>3350.13</v>
      </c>
      <c r="J19" s="728"/>
      <c r="K19" s="728"/>
      <c r="L19" s="728"/>
      <c r="M19" s="728"/>
      <c r="N19" s="728"/>
      <c r="O19" s="728"/>
      <c r="P19" s="741"/>
      <c r="Q19" s="729"/>
    </row>
    <row r="20" spans="1:17" ht="14.4" customHeight="1" x14ac:dyDescent="0.3">
      <c r="A20" s="724" t="s">
        <v>540</v>
      </c>
      <c r="B20" s="725" t="s">
        <v>2309</v>
      </c>
      <c r="C20" s="725" t="s">
        <v>2255</v>
      </c>
      <c r="D20" s="725" t="s">
        <v>2320</v>
      </c>
      <c r="E20" s="725" t="s">
        <v>2321</v>
      </c>
      <c r="F20" s="728">
        <v>49.199999999999996</v>
      </c>
      <c r="G20" s="728">
        <v>17871.900000000001</v>
      </c>
      <c r="H20" s="728">
        <v>0.91479397825509456</v>
      </c>
      <c r="I20" s="728">
        <v>363.25000000000006</v>
      </c>
      <c r="J20" s="728">
        <v>71.899999999999991</v>
      </c>
      <c r="K20" s="728">
        <v>19536.53</v>
      </c>
      <c r="L20" s="728">
        <v>1</v>
      </c>
      <c r="M20" s="728">
        <v>271.71808066759388</v>
      </c>
      <c r="N20" s="728">
        <v>107.19999999999999</v>
      </c>
      <c r="O20" s="728">
        <v>29128.27</v>
      </c>
      <c r="P20" s="741">
        <v>1.4909643626580567</v>
      </c>
      <c r="Q20" s="729">
        <v>271.71893656716423</v>
      </c>
    </row>
    <row r="21" spans="1:17" ht="14.4" customHeight="1" x14ac:dyDescent="0.3">
      <c r="A21" s="724" t="s">
        <v>540</v>
      </c>
      <c r="B21" s="725" t="s">
        <v>2309</v>
      </c>
      <c r="C21" s="725" t="s">
        <v>2255</v>
      </c>
      <c r="D21" s="725" t="s">
        <v>2322</v>
      </c>
      <c r="E21" s="725" t="s">
        <v>2323</v>
      </c>
      <c r="F21" s="728"/>
      <c r="G21" s="728"/>
      <c r="H21" s="728"/>
      <c r="I21" s="728"/>
      <c r="J21" s="728">
        <v>4</v>
      </c>
      <c r="K21" s="728">
        <v>543.46</v>
      </c>
      <c r="L21" s="728">
        <v>1</v>
      </c>
      <c r="M21" s="728">
        <v>135.86500000000001</v>
      </c>
      <c r="N21" s="728"/>
      <c r="O21" s="728"/>
      <c r="P21" s="741"/>
      <c r="Q21" s="729"/>
    </row>
    <row r="22" spans="1:17" ht="14.4" customHeight="1" x14ac:dyDescent="0.3">
      <c r="A22" s="724" t="s">
        <v>540</v>
      </c>
      <c r="B22" s="725" t="s">
        <v>2309</v>
      </c>
      <c r="C22" s="725" t="s">
        <v>2255</v>
      </c>
      <c r="D22" s="725" t="s">
        <v>2324</v>
      </c>
      <c r="E22" s="725" t="s">
        <v>2325</v>
      </c>
      <c r="F22" s="728">
        <v>6</v>
      </c>
      <c r="G22" s="728">
        <v>412.44</v>
      </c>
      <c r="H22" s="728"/>
      <c r="I22" s="728">
        <v>68.739999999999995</v>
      </c>
      <c r="J22" s="728"/>
      <c r="K22" s="728"/>
      <c r="L22" s="728"/>
      <c r="M22" s="728"/>
      <c r="N22" s="728"/>
      <c r="O22" s="728"/>
      <c r="P22" s="741"/>
      <c r="Q22" s="729"/>
    </row>
    <row r="23" spans="1:17" ht="14.4" customHeight="1" x14ac:dyDescent="0.3">
      <c r="A23" s="724" t="s">
        <v>540</v>
      </c>
      <c r="B23" s="725" t="s">
        <v>2309</v>
      </c>
      <c r="C23" s="725" t="s">
        <v>2255</v>
      </c>
      <c r="D23" s="725" t="s">
        <v>2326</v>
      </c>
      <c r="E23" s="725" t="s">
        <v>2325</v>
      </c>
      <c r="F23" s="728"/>
      <c r="G23" s="728"/>
      <c r="H23" s="728"/>
      <c r="I23" s="728"/>
      <c r="J23" s="728">
        <v>19</v>
      </c>
      <c r="K23" s="728">
        <v>2498.12</v>
      </c>
      <c r="L23" s="728">
        <v>1</v>
      </c>
      <c r="M23" s="728">
        <v>131.47999999999999</v>
      </c>
      <c r="N23" s="728"/>
      <c r="O23" s="728"/>
      <c r="P23" s="741"/>
      <c r="Q23" s="729"/>
    </row>
    <row r="24" spans="1:17" ht="14.4" customHeight="1" x14ac:dyDescent="0.3">
      <c r="A24" s="724" t="s">
        <v>540</v>
      </c>
      <c r="B24" s="725" t="s">
        <v>2309</v>
      </c>
      <c r="C24" s="725" t="s">
        <v>2255</v>
      </c>
      <c r="D24" s="725" t="s">
        <v>2327</v>
      </c>
      <c r="E24" s="725" t="s">
        <v>2328</v>
      </c>
      <c r="F24" s="728"/>
      <c r="G24" s="728"/>
      <c r="H24" s="728"/>
      <c r="I24" s="728"/>
      <c r="J24" s="728">
        <v>10</v>
      </c>
      <c r="K24" s="728">
        <v>38274.300000000003</v>
      </c>
      <c r="L24" s="728">
        <v>1</v>
      </c>
      <c r="M24" s="728">
        <v>3827.4300000000003</v>
      </c>
      <c r="N24" s="728"/>
      <c r="O24" s="728"/>
      <c r="P24" s="741"/>
      <c r="Q24" s="729"/>
    </row>
    <row r="25" spans="1:17" ht="14.4" customHeight="1" x14ac:dyDescent="0.3">
      <c r="A25" s="724" t="s">
        <v>540</v>
      </c>
      <c r="B25" s="725" t="s">
        <v>2309</v>
      </c>
      <c r="C25" s="725" t="s">
        <v>2255</v>
      </c>
      <c r="D25" s="725" t="s">
        <v>2329</v>
      </c>
      <c r="E25" s="725" t="s">
        <v>2328</v>
      </c>
      <c r="F25" s="728"/>
      <c r="G25" s="728"/>
      <c r="H25" s="728"/>
      <c r="I25" s="728"/>
      <c r="J25" s="728">
        <v>21</v>
      </c>
      <c r="K25" s="728">
        <v>178613.19</v>
      </c>
      <c r="L25" s="728">
        <v>1</v>
      </c>
      <c r="M25" s="728">
        <v>8505.39</v>
      </c>
      <c r="N25" s="728"/>
      <c r="O25" s="728"/>
      <c r="P25" s="741"/>
      <c r="Q25" s="729"/>
    </row>
    <row r="26" spans="1:17" ht="14.4" customHeight="1" x14ac:dyDescent="0.3">
      <c r="A26" s="724" t="s">
        <v>540</v>
      </c>
      <c r="B26" s="725" t="s">
        <v>2309</v>
      </c>
      <c r="C26" s="725" t="s">
        <v>2255</v>
      </c>
      <c r="D26" s="725" t="s">
        <v>2330</v>
      </c>
      <c r="E26" s="725" t="s">
        <v>2331</v>
      </c>
      <c r="F26" s="728">
        <v>2.1</v>
      </c>
      <c r="G26" s="728">
        <v>194.74</v>
      </c>
      <c r="H26" s="728">
        <v>1.1233271804337794</v>
      </c>
      <c r="I26" s="728">
        <v>92.733333333333334</v>
      </c>
      <c r="J26" s="728">
        <v>2.2000000000000002</v>
      </c>
      <c r="K26" s="728">
        <v>173.36</v>
      </c>
      <c r="L26" s="728">
        <v>1</v>
      </c>
      <c r="M26" s="728">
        <v>78.8</v>
      </c>
      <c r="N26" s="728">
        <v>7.6</v>
      </c>
      <c r="O26" s="728">
        <v>598.9</v>
      </c>
      <c r="P26" s="741">
        <v>3.45466082141209</v>
      </c>
      <c r="Q26" s="729">
        <v>78.80263157894737</v>
      </c>
    </row>
    <row r="27" spans="1:17" ht="14.4" customHeight="1" x14ac:dyDescent="0.3">
      <c r="A27" s="724" t="s">
        <v>540</v>
      </c>
      <c r="B27" s="725" t="s">
        <v>2309</v>
      </c>
      <c r="C27" s="725" t="s">
        <v>2255</v>
      </c>
      <c r="D27" s="725" t="s">
        <v>2332</v>
      </c>
      <c r="E27" s="725" t="s">
        <v>1182</v>
      </c>
      <c r="F27" s="728">
        <v>8</v>
      </c>
      <c r="G27" s="728">
        <v>489.68</v>
      </c>
      <c r="H27" s="728">
        <v>1.3960940841054883</v>
      </c>
      <c r="I27" s="728">
        <v>61.21</v>
      </c>
      <c r="J27" s="728">
        <v>5</v>
      </c>
      <c r="K27" s="728">
        <v>350.75</v>
      </c>
      <c r="L27" s="728">
        <v>1</v>
      </c>
      <c r="M27" s="728">
        <v>70.150000000000006</v>
      </c>
      <c r="N27" s="728"/>
      <c r="O27" s="728"/>
      <c r="P27" s="741"/>
      <c r="Q27" s="729"/>
    </row>
    <row r="28" spans="1:17" ht="14.4" customHeight="1" x14ac:dyDescent="0.3">
      <c r="A28" s="724" t="s">
        <v>540</v>
      </c>
      <c r="B28" s="725" t="s">
        <v>2309</v>
      </c>
      <c r="C28" s="725" t="s">
        <v>2255</v>
      </c>
      <c r="D28" s="725" t="s">
        <v>2333</v>
      </c>
      <c r="E28" s="725" t="s">
        <v>2334</v>
      </c>
      <c r="F28" s="728">
        <v>7.1</v>
      </c>
      <c r="G28" s="728">
        <v>5721.93</v>
      </c>
      <c r="H28" s="728"/>
      <c r="I28" s="728">
        <v>805.90563380281696</v>
      </c>
      <c r="J28" s="728"/>
      <c r="K28" s="728"/>
      <c r="L28" s="728"/>
      <c r="M28" s="728"/>
      <c r="N28" s="728">
        <v>1.2</v>
      </c>
      <c r="O28" s="728">
        <v>959.71</v>
      </c>
      <c r="P28" s="741"/>
      <c r="Q28" s="729">
        <v>799.75833333333344</v>
      </c>
    </row>
    <row r="29" spans="1:17" ht="14.4" customHeight="1" x14ac:dyDescent="0.3">
      <c r="A29" s="724" t="s">
        <v>540</v>
      </c>
      <c r="B29" s="725" t="s">
        <v>2309</v>
      </c>
      <c r="C29" s="725" t="s">
        <v>2255</v>
      </c>
      <c r="D29" s="725" t="s">
        <v>2335</v>
      </c>
      <c r="E29" s="725" t="s">
        <v>2336</v>
      </c>
      <c r="F29" s="728"/>
      <c r="G29" s="728"/>
      <c r="H29" s="728"/>
      <c r="I29" s="728"/>
      <c r="J29" s="728">
        <v>3.1</v>
      </c>
      <c r="K29" s="728">
        <v>4897.2199999999993</v>
      </c>
      <c r="L29" s="728">
        <v>1</v>
      </c>
      <c r="M29" s="728">
        <v>1579.748387096774</v>
      </c>
      <c r="N29" s="728"/>
      <c r="O29" s="728"/>
      <c r="P29" s="741"/>
      <c r="Q29" s="729"/>
    </row>
    <row r="30" spans="1:17" ht="14.4" customHeight="1" x14ac:dyDescent="0.3">
      <c r="A30" s="724" t="s">
        <v>540</v>
      </c>
      <c r="B30" s="725" t="s">
        <v>2309</v>
      </c>
      <c r="C30" s="725" t="s">
        <v>2255</v>
      </c>
      <c r="D30" s="725" t="s">
        <v>2337</v>
      </c>
      <c r="E30" s="725" t="s">
        <v>2338</v>
      </c>
      <c r="F30" s="728"/>
      <c r="G30" s="728"/>
      <c r="H30" s="728"/>
      <c r="I30" s="728"/>
      <c r="J30" s="728">
        <v>11</v>
      </c>
      <c r="K30" s="728">
        <v>2411.1999999999998</v>
      </c>
      <c r="L30" s="728">
        <v>1</v>
      </c>
      <c r="M30" s="728">
        <v>219.2</v>
      </c>
      <c r="N30" s="728">
        <v>12</v>
      </c>
      <c r="O30" s="728">
        <v>2630.4</v>
      </c>
      <c r="P30" s="741">
        <v>1.0909090909090911</v>
      </c>
      <c r="Q30" s="729">
        <v>219.20000000000002</v>
      </c>
    </row>
    <row r="31" spans="1:17" ht="14.4" customHeight="1" x14ac:dyDescent="0.3">
      <c r="A31" s="724" t="s">
        <v>540</v>
      </c>
      <c r="B31" s="725" t="s">
        <v>2309</v>
      </c>
      <c r="C31" s="725" t="s">
        <v>2255</v>
      </c>
      <c r="D31" s="725" t="s">
        <v>2339</v>
      </c>
      <c r="E31" s="725" t="s">
        <v>2340</v>
      </c>
      <c r="F31" s="728"/>
      <c r="G31" s="728"/>
      <c r="H31" s="728"/>
      <c r="I31" s="728"/>
      <c r="J31" s="728">
        <v>5.2</v>
      </c>
      <c r="K31" s="728">
        <v>2007.46</v>
      </c>
      <c r="L31" s="728">
        <v>1</v>
      </c>
      <c r="M31" s="728">
        <v>386.05</v>
      </c>
      <c r="N31" s="728"/>
      <c r="O31" s="728"/>
      <c r="P31" s="741"/>
      <c r="Q31" s="729"/>
    </row>
    <row r="32" spans="1:17" ht="14.4" customHeight="1" x14ac:dyDescent="0.3">
      <c r="A32" s="724" t="s">
        <v>540</v>
      </c>
      <c r="B32" s="725" t="s">
        <v>2309</v>
      </c>
      <c r="C32" s="725" t="s">
        <v>2255</v>
      </c>
      <c r="D32" s="725" t="s">
        <v>2341</v>
      </c>
      <c r="E32" s="725" t="s">
        <v>1001</v>
      </c>
      <c r="F32" s="728">
        <v>5.4</v>
      </c>
      <c r="G32" s="728">
        <v>4288.9399999999996</v>
      </c>
      <c r="H32" s="728"/>
      <c r="I32" s="728">
        <v>794.24814814814806</v>
      </c>
      <c r="J32" s="728"/>
      <c r="K32" s="728"/>
      <c r="L32" s="728"/>
      <c r="M32" s="728"/>
      <c r="N32" s="728">
        <v>0.3</v>
      </c>
      <c r="O32" s="728">
        <v>231.64</v>
      </c>
      <c r="P32" s="741"/>
      <c r="Q32" s="729">
        <v>772.13333333333333</v>
      </c>
    </row>
    <row r="33" spans="1:17" ht="14.4" customHeight="1" x14ac:dyDescent="0.3">
      <c r="A33" s="724" t="s">
        <v>540</v>
      </c>
      <c r="B33" s="725" t="s">
        <v>2309</v>
      </c>
      <c r="C33" s="725" t="s">
        <v>2255</v>
      </c>
      <c r="D33" s="725" t="s">
        <v>2342</v>
      </c>
      <c r="E33" s="725" t="s">
        <v>2343</v>
      </c>
      <c r="F33" s="728">
        <v>1.7</v>
      </c>
      <c r="G33" s="728">
        <v>4795.99</v>
      </c>
      <c r="H33" s="728"/>
      <c r="I33" s="728">
        <v>2821.170588235294</v>
      </c>
      <c r="J33" s="728"/>
      <c r="K33" s="728"/>
      <c r="L33" s="728"/>
      <c r="M33" s="728"/>
      <c r="N33" s="728"/>
      <c r="O33" s="728"/>
      <c r="P33" s="741"/>
      <c r="Q33" s="729"/>
    </row>
    <row r="34" spans="1:17" ht="14.4" customHeight="1" x14ac:dyDescent="0.3">
      <c r="A34" s="724" t="s">
        <v>540</v>
      </c>
      <c r="B34" s="725" t="s">
        <v>2309</v>
      </c>
      <c r="C34" s="725" t="s">
        <v>2255</v>
      </c>
      <c r="D34" s="725" t="s">
        <v>2344</v>
      </c>
      <c r="E34" s="725" t="s">
        <v>2345</v>
      </c>
      <c r="F34" s="728"/>
      <c r="G34" s="728"/>
      <c r="H34" s="728"/>
      <c r="I34" s="728"/>
      <c r="J34" s="728">
        <v>6</v>
      </c>
      <c r="K34" s="728">
        <v>61976.94</v>
      </c>
      <c r="L34" s="728">
        <v>1</v>
      </c>
      <c r="M34" s="728">
        <v>10329.49</v>
      </c>
      <c r="N34" s="728"/>
      <c r="O34" s="728"/>
      <c r="P34" s="741"/>
      <c r="Q34" s="729"/>
    </row>
    <row r="35" spans="1:17" ht="14.4" customHeight="1" x14ac:dyDescent="0.3">
      <c r="A35" s="724" t="s">
        <v>540</v>
      </c>
      <c r="B35" s="725" t="s">
        <v>2309</v>
      </c>
      <c r="C35" s="725" t="s">
        <v>2255</v>
      </c>
      <c r="D35" s="725" t="s">
        <v>2346</v>
      </c>
      <c r="E35" s="725" t="s">
        <v>1185</v>
      </c>
      <c r="F35" s="728">
        <v>0.3</v>
      </c>
      <c r="G35" s="728">
        <v>257.26</v>
      </c>
      <c r="H35" s="728">
        <v>7.6921236911190446E-2</v>
      </c>
      <c r="I35" s="728">
        <v>857.5333333333333</v>
      </c>
      <c r="J35" s="728">
        <v>3.9</v>
      </c>
      <c r="K35" s="728">
        <v>3344.46</v>
      </c>
      <c r="L35" s="728">
        <v>1</v>
      </c>
      <c r="M35" s="728">
        <v>857.55384615384617</v>
      </c>
      <c r="N35" s="728">
        <v>2.6</v>
      </c>
      <c r="O35" s="728">
        <v>1989.52</v>
      </c>
      <c r="P35" s="741">
        <v>0.59487032286228569</v>
      </c>
      <c r="Q35" s="729">
        <v>765.19999999999993</v>
      </c>
    </row>
    <row r="36" spans="1:17" ht="14.4" customHeight="1" x14ac:dyDescent="0.3">
      <c r="A36" s="724" t="s">
        <v>540</v>
      </c>
      <c r="B36" s="725" t="s">
        <v>2309</v>
      </c>
      <c r="C36" s="725" t="s">
        <v>2255</v>
      </c>
      <c r="D36" s="725" t="s">
        <v>2347</v>
      </c>
      <c r="E36" s="725" t="s">
        <v>2348</v>
      </c>
      <c r="F36" s="728"/>
      <c r="G36" s="728"/>
      <c r="H36" s="728"/>
      <c r="I36" s="728"/>
      <c r="J36" s="728">
        <v>13</v>
      </c>
      <c r="K36" s="728">
        <v>27632.799999999999</v>
      </c>
      <c r="L36" s="728">
        <v>1</v>
      </c>
      <c r="M36" s="728">
        <v>2125.6</v>
      </c>
      <c r="N36" s="728">
        <v>0.6</v>
      </c>
      <c r="O36" s="728">
        <v>1275.3599999999999</v>
      </c>
      <c r="P36" s="741">
        <v>4.6153846153846149E-2</v>
      </c>
      <c r="Q36" s="729">
        <v>2125.6</v>
      </c>
    </row>
    <row r="37" spans="1:17" ht="14.4" customHeight="1" x14ac:dyDescent="0.3">
      <c r="A37" s="724" t="s">
        <v>540</v>
      </c>
      <c r="B37" s="725" t="s">
        <v>2309</v>
      </c>
      <c r="C37" s="725" t="s">
        <v>2255</v>
      </c>
      <c r="D37" s="725" t="s">
        <v>2349</v>
      </c>
      <c r="E37" s="725" t="s">
        <v>2350</v>
      </c>
      <c r="F37" s="728"/>
      <c r="G37" s="728"/>
      <c r="H37" s="728"/>
      <c r="I37" s="728"/>
      <c r="J37" s="728">
        <v>2.8</v>
      </c>
      <c r="K37" s="728">
        <v>9138.4500000000007</v>
      </c>
      <c r="L37" s="728">
        <v>1</v>
      </c>
      <c r="M37" s="728">
        <v>3263.7321428571431</v>
      </c>
      <c r="N37" s="728"/>
      <c r="O37" s="728"/>
      <c r="P37" s="741"/>
      <c r="Q37" s="729"/>
    </row>
    <row r="38" spans="1:17" ht="14.4" customHeight="1" x14ac:dyDescent="0.3">
      <c r="A38" s="724" t="s">
        <v>540</v>
      </c>
      <c r="B38" s="725" t="s">
        <v>2309</v>
      </c>
      <c r="C38" s="725" t="s">
        <v>2255</v>
      </c>
      <c r="D38" s="725" t="s">
        <v>2351</v>
      </c>
      <c r="E38" s="725" t="s">
        <v>2352</v>
      </c>
      <c r="F38" s="728"/>
      <c r="G38" s="728"/>
      <c r="H38" s="728"/>
      <c r="I38" s="728"/>
      <c r="J38" s="728"/>
      <c r="K38" s="728"/>
      <c r="L38" s="728"/>
      <c r="M38" s="728"/>
      <c r="N38" s="728">
        <v>4</v>
      </c>
      <c r="O38" s="728">
        <v>783.6</v>
      </c>
      <c r="P38" s="741"/>
      <c r="Q38" s="729">
        <v>195.9</v>
      </c>
    </row>
    <row r="39" spans="1:17" ht="14.4" customHeight="1" x14ac:dyDescent="0.3">
      <c r="A39" s="724" t="s">
        <v>540</v>
      </c>
      <c r="B39" s="725" t="s">
        <v>2309</v>
      </c>
      <c r="C39" s="725" t="s">
        <v>2255</v>
      </c>
      <c r="D39" s="725" t="s">
        <v>2353</v>
      </c>
      <c r="E39" s="725" t="s">
        <v>2354</v>
      </c>
      <c r="F39" s="728"/>
      <c r="G39" s="728"/>
      <c r="H39" s="728"/>
      <c r="I39" s="728"/>
      <c r="J39" s="728">
        <v>1.41</v>
      </c>
      <c r="K39" s="728">
        <v>1614.5</v>
      </c>
      <c r="L39" s="728">
        <v>1</v>
      </c>
      <c r="M39" s="728">
        <v>1145.0354609929079</v>
      </c>
      <c r="N39" s="728"/>
      <c r="O39" s="728"/>
      <c r="P39" s="741"/>
      <c r="Q39" s="729"/>
    </row>
    <row r="40" spans="1:17" ht="14.4" customHeight="1" x14ac:dyDescent="0.3">
      <c r="A40" s="724" t="s">
        <v>540</v>
      </c>
      <c r="B40" s="725" t="s">
        <v>2309</v>
      </c>
      <c r="C40" s="725" t="s">
        <v>2255</v>
      </c>
      <c r="D40" s="725" t="s">
        <v>2355</v>
      </c>
      <c r="E40" s="725" t="s">
        <v>1176</v>
      </c>
      <c r="F40" s="728"/>
      <c r="G40" s="728"/>
      <c r="H40" s="728"/>
      <c r="I40" s="728"/>
      <c r="J40" s="728"/>
      <c r="K40" s="728"/>
      <c r="L40" s="728"/>
      <c r="M40" s="728"/>
      <c r="N40" s="728">
        <v>3.1</v>
      </c>
      <c r="O40" s="728">
        <v>10117.620000000001</v>
      </c>
      <c r="P40" s="741"/>
      <c r="Q40" s="729">
        <v>3263.7483870967744</v>
      </c>
    </row>
    <row r="41" spans="1:17" ht="14.4" customHeight="1" x14ac:dyDescent="0.3">
      <c r="A41" s="724" t="s">
        <v>540</v>
      </c>
      <c r="B41" s="725" t="s">
        <v>2309</v>
      </c>
      <c r="C41" s="725" t="s">
        <v>2356</v>
      </c>
      <c r="D41" s="725" t="s">
        <v>2357</v>
      </c>
      <c r="E41" s="725" t="s">
        <v>2358</v>
      </c>
      <c r="F41" s="728">
        <v>6</v>
      </c>
      <c r="G41" s="728">
        <v>10872</v>
      </c>
      <c r="H41" s="728">
        <v>0.33975</v>
      </c>
      <c r="I41" s="728">
        <v>1812</v>
      </c>
      <c r="J41" s="728">
        <v>16</v>
      </c>
      <c r="K41" s="728">
        <v>32000</v>
      </c>
      <c r="L41" s="728">
        <v>1</v>
      </c>
      <c r="M41" s="728">
        <v>2000</v>
      </c>
      <c r="N41" s="728">
        <v>9</v>
      </c>
      <c r="O41" s="728">
        <v>18900</v>
      </c>
      <c r="P41" s="741">
        <v>0.59062499999999996</v>
      </c>
      <c r="Q41" s="729">
        <v>2100</v>
      </c>
    </row>
    <row r="42" spans="1:17" ht="14.4" customHeight="1" x14ac:dyDescent="0.3">
      <c r="A42" s="724" t="s">
        <v>540</v>
      </c>
      <c r="B42" s="725" t="s">
        <v>2309</v>
      </c>
      <c r="C42" s="725" t="s">
        <v>2356</v>
      </c>
      <c r="D42" s="725" t="s">
        <v>2359</v>
      </c>
      <c r="E42" s="725" t="s">
        <v>2360</v>
      </c>
      <c r="F42" s="728"/>
      <c r="G42" s="728"/>
      <c r="H42" s="728"/>
      <c r="I42" s="728"/>
      <c r="J42" s="728">
        <v>4</v>
      </c>
      <c r="K42" s="728">
        <v>9841</v>
      </c>
      <c r="L42" s="728">
        <v>1</v>
      </c>
      <c r="M42" s="728">
        <v>2460.25</v>
      </c>
      <c r="N42" s="728"/>
      <c r="O42" s="728"/>
      <c r="P42" s="741"/>
      <c r="Q42" s="729"/>
    </row>
    <row r="43" spans="1:17" ht="14.4" customHeight="1" x14ac:dyDescent="0.3">
      <c r="A43" s="724" t="s">
        <v>540</v>
      </c>
      <c r="B43" s="725" t="s">
        <v>2309</v>
      </c>
      <c r="C43" s="725" t="s">
        <v>2356</v>
      </c>
      <c r="D43" s="725" t="s">
        <v>2361</v>
      </c>
      <c r="E43" s="725" t="s">
        <v>2362</v>
      </c>
      <c r="F43" s="728"/>
      <c r="G43" s="728"/>
      <c r="H43" s="728"/>
      <c r="I43" s="728"/>
      <c r="J43" s="728"/>
      <c r="K43" s="728"/>
      <c r="L43" s="728"/>
      <c r="M43" s="728"/>
      <c r="N43" s="728">
        <v>1</v>
      </c>
      <c r="O43" s="728">
        <v>8720</v>
      </c>
      <c r="P43" s="741"/>
      <c r="Q43" s="729">
        <v>8720</v>
      </c>
    </row>
    <row r="44" spans="1:17" ht="14.4" customHeight="1" x14ac:dyDescent="0.3">
      <c r="A44" s="724" t="s">
        <v>540</v>
      </c>
      <c r="B44" s="725" t="s">
        <v>2309</v>
      </c>
      <c r="C44" s="725" t="s">
        <v>2356</v>
      </c>
      <c r="D44" s="725" t="s">
        <v>2363</v>
      </c>
      <c r="E44" s="725" t="s">
        <v>2364</v>
      </c>
      <c r="F44" s="728"/>
      <c r="G44" s="728"/>
      <c r="H44" s="728"/>
      <c r="I44" s="728"/>
      <c r="J44" s="728"/>
      <c r="K44" s="728"/>
      <c r="L44" s="728"/>
      <c r="M44" s="728"/>
      <c r="N44" s="728">
        <v>2</v>
      </c>
      <c r="O44" s="728">
        <v>20260</v>
      </c>
      <c r="P44" s="741"/>
      <c r="Q44" s="729">
        <v>10130</v>
      </c>
    </row>
    <row r="45" spans="1:17" ht="14.4" customHeight="1" x14ac:dyDescent="0.3">
      <c r="A45" s="724" t="s">
        <v>540</v>
      </c>
      <c r="B45" s="725" t="s">
        <v>2309</v>
      </c>
      <c r="C45" s="725" t="s">
        <v>2356</v>
      </c>
      <c r="D45" s="725" t="s">
        <v>2365</v>
      </c>
      <c r="E45" s="725" t="s">
        <v>2366</v>
      </c>
      <c r="F45" s="728">
        <v>3</v>
      </c>
      <c r="G45" s="728">
        <v>2748</v>
      </c>
      <c r="H45" s="728">
        <v>0.31938633193863319</v>
      </c>
      <c r="I45" s="728">
        <v>916</v>
      </c>
      <c r="J45" s="728">
        <v>9</v>
      </c>
      <c r="K45" s="728">
        <v>8604</v>
      </c>
      <c r="L45" s="728">
        <v>1</v>
      </c>
      <c r="M45" s="728">
        <v>956</v>
      </c>
      <c r="N45" s="728">
        <v>8</v>
      </c>
      <c r="O45" s="728">
        <v>7620</v>
      </c>
      <c r="P45" s="741">
        <v>0.88563458856345889</v>
      </c>
      <c r="Q45" s="729">
        <v>952.5</v>
      </c>
    </row>
    <row r="46" spans="1:17" ht="14.4" customHeight="1" x14ac:dyDescent="0.3">
      <c r="A46" s="724" t="s">
        <v>540</v>
      </c>
      <c r="B46" s="725" t="s">
        <v>2309</v>
      </c>
      <c r="C46" s="725" t="s">
        <v>2356</v>
      </c>
      <c r="D46" s="725" t="s">
        <v>2367</v>
      </c>
      <c r="E46" s="725" t="s">
        <v>2368</v>
      </c>
      <c r="F46" s="728"/>
      <c r="G46" s="728"/>
      <c r="H46" s="728"/>
      <c r="I46" s="728"/>
      <c r="J46" s="728"/>
      <c r="K46" s="728"/>
      <c r="L46" s="728"/>
      <c r="M46" s="728"/>
      <c r="N46" s="728">
        <v>3</v>
      </c>
      <c r="O46" s="728">
        <v>735</v>
      </c>
      <c r="P46" s="741"/>
      <c r="Q46" s="729">
        <v>245</v>
      </c>
    </row>
    <row r="47" spans="1:17" ht="14.4" customHeight="1" x14ac:dyDescent="0.3">
      <c r="A47" s="724" t="s">
        <v>540</v>
      </c>
      <c r="B47" s="725" t="s">
        <v>2309</v>
      </c>
      <c r="C47" s="725" t="s">
        <v>2369</v>
      </c>
      <c r="D47" s="725" t="s">
        <v>2370</v>
      </c>
      <c r="E47" s="725" t="s">
        <v>2371</v>
      </c>
      <c r="F47" s="728">
        <v>2</v>
      </c>
      <c r="G47" s="728">
        <v>9236</v>
      </c>
      <c r="H47" s="728"/>
      <c r="I47" s="728">
        <v>4618</v>
      </c>
      <c r="J47" s="728"/>
      <c r="K47" s="728"/>
      <c r="L47" s="728"/>
      <c r="M47" s="728"/>
      <c r="N47" s="728">
        <v>1</v>
      </c>
      <c r="O47" s="728">
        <v>4618</v>
      </c>
      <c r="P47" s="741"/>
      <c r="Q47" s="729">
        <v>4618</v>
      </c>
    </row>
    <row r="48" spans="1:17" ht="14.4" customHeight="1" x14ac:dyDescent="0.3">
      <c r="A48" s="724" t="s">
        <v>540</v>
      </c>
      <c r="B48" s="725" t="s">
        <v>2309</v>
      </c>
      <c r="C48" s="725" t="s">
        <v>2369</v>
      </c>
      <c r="D48" s="725" t="s">
        <v>2372</v>
      </c>
      <c r="E48" s="725" t="s">
        <v>2373</v>
      </c>
      <c r="F48" s="728">
        <v>1</v>
      </c>
      <c r="G48" s="728">
        <v>556.5</v>
      </c>
      <c r="H48" s="728">
        <v>0.2</v>
      </c>
      <c r="I48" s="728">
        <v>556.5</v>
      </c>
      <c r="J48" s="728">
        <v>5</v>
      </c>
      <c r="K48" s="728">
        <v>2782.5</v>
      </c>
      <c r="L48" s="728">
        <v>1</v>
      </c>
      <c r="M48" s="728">
        <v>556.5</v>
      </c>
      <c r="N48" s="728">
        <v>4</v>
      </c>
      <c r="O48" s="728">
        <v>2226</v>
      </c>
      <c r="P48" s="741">
        <v>0.8</v>
      </c>
      <c r="Q48" s="729">
        <v>556.5</v>
      </c>
    </row>
    <row r="49" spans="1:17" ht="14.4" customHeight="1" x14ac:dyDescent="0.3">
      <c r="A49" s="724" t="s">
        <v>540</v>
      </c>
      <c r="B49" s="725" t="s">
        <v>2309</v>
      </c>
      <c r="C49" s="725" t="s">
        <v>2369</v>
      </c>
      <c r="D49" s="725" t="s">
        <v>2374</v>
      </c>
      <c r="E49" s="725" t="s">
        <v>2375</v>
      </c>
      <c r="F49" s="728">
        <v>3</v>
      </c>
      <c r="G49" s="728">
        <v>407.07</v>
      </c>
      <c r="H49" s="728">
        <v>0.75</v>
      </c>
      <c r="I49" s="728">
        <v>135.69</v>
      </c>
      <c r="J49" s="728">
        <v>4</v>
      </c>
      <c r="K49" s="728">
        <v>542.76</v>
      </c>
      <c r="L49" s="728">
        <v>1</v>
      </c>
      <c r="M49" s="728">
        <v>135.69</v>
      </c>
      <c r="N49" s="728">
        <v>4</v>
      </c>
      <c r="O49" s="728">
        <v>542.76</v>
      </c>
      <c r="P49" s="741">
        <v>1</v>
      </c>
      <c r="Q49" s="729">
        <v>135.69</v>
      </c>
    </row>
    <row r="50" spans="1:17" ht="14.4" customHeight="1" x14ac:dyDescent="0.3">
      <c r="A50" s="724" t="s">
        <v>540</v>
      </c>
      <c r="B50" s="725" t="s">
        <v>2309</v>
      </c>
      <c r="C50" s="725" t="s">
        <v>2369</v>
      </c>
      <c r="D50" s="725" t="s">
        <v>2376</v>
      </c>
      <c r="E50" s="725" t="s">
        <v>2375</v>
      </c>
      <c r="F50" s="728">
        <v>1</v>
      </c>
      <c r="G50" s="728">
        <v>170.3</v>
      </c>
      <c r="H50" s="728">
        <v>9.0909090909090912E-2</v>
      </c>
      <c r="I50" s="728">
        <v>170.3</v>
      </c>
      <c r="J50" s="728">
        <v>11</v>
      </c>
      <c r="K50" s="728">
        <v>1873.3000000000002</v>
      </c>
      <c r="L50" s="728">
        <v>1</v>
      </c>
      <c r="M50" s="728">
        <v>170.3</v>
      </c>
      <c r="N50" s="728">
        <v>14</v>
      </c>
      <c r="O50" s="728">
        <v>2384.2000000000003</v>
      </c>
      <c r="P50" s="741">
        <v>1.2727272727272727</v>
      </c>
      <c r="Q50" s="729">
        <v>170.3</v>
      </c>
    </row>
    <row r="51" spans="1:17" ht="14.4" customHeight="1" x14ac:dyDescent="0.3">
      <c r="A51" s="724" t="s">
        <v>540</v>
      </c>
      <c r="B51" s="725" t="s">
        <v>2309</v>
      </c>
      <c r="C51" s="725" t="s">
        <v>2369</v>
      </c>
      <c r="D51" s="725" t="s">
        <v>2377</v>
      </c>
      <c r="E51" s="725" t="s">
        <v>2378</v>
      </c>
      <c r="F51" s="728">
        <v>1</v>
      </c>
      <c r="G51" s="728">
        <v>96.6</v>
      </c>
      <c r="H51" s="728"/>
      <c r="I51" s="728">
        <v>96.6</v>
      </c>
      <c r="J51" s="728"/>
      <c r="K51" s="728"/>
      <c r="L51" s="728"/>
      <c r="M51" s="728"/>
      <c r="N51" s="728"/>
      <c r="O51" s="728"/>
      <c r="P51" s="741"/>
      <c r="Q51" s="729"/>
    </row>
    <row r="52" spans="1:17" ht="14.4" customHeight="1" x14ac:dyDescent="0.3">
      <c r="A52" s="724" t="s">
        <v>540</v>
      </c>
      <c r="B52" s="725" t="s">
        <v>2309</v>
      </c>
      <c r="C52" s="725" t="s">
        <v>2369</v>
      </c>
      <c r="D52" s="725" t="s">
        <v>2379</v>
      </c>
      <c r="E52" s="725" t="s">
        <v>2380</v>
      </c>
      <c r="F52" s="728"/>
      <c r="G52" s="728"/>
      <c r="H52" s="728"/>
      <c r="I52" s="728"/>
      <c r="J52" s="728"/>
      <c r="K52" s="728"/>
      <c r="L52" s="728"/>
      <c r="M52" s="728"/>
      <c r="N52" s="728">
        <v>1</v>
      </c>
      <c r="O52" s="728">
        <v>3072.82</v>
      </c>
      <c r="P52" s="741"/>
      <c r="Q52" s="729">
        <v>3072.82</v>
      </c>
    </row>
    <row r="53" spans="1:17" ht="14.4" customHeight="1" x14ac:dyDescent="0.3">
      <c r="A53" s="724" t="s">
        <v>540</v>
      </c>
      <c r="B53" s="725" t="s">
        <v>2309</v>
      </c>
      <c r="C53" s="725" t="s">
        <v>2369</v>
      </c>
      <c r="D53" s="725" t="s">
        <v>2381</v>
      </c>
      <c r="E53" s="725" t="s">
        <v>2380</v>
      </c>
      <c r="F53" s="728">
        <v>60</v>
      </c>
      <c r="G53" s="728">
        <v>9389.4000000000015</v>
      </c>
      <c r="H53" s="728">
        <v>4.6153846153846159</v>
      </c>
      <c r="I53" s="728">
        <v>156.49000000000004</v>
      </c>
      <c r="J53" s="728">
        <v>13</v>
      </c>
      <c r="K53" s="728">
        <v>2034.3700000000001</v>
      </c>
      <c r="L53" s="728">
        <v>1</v>
      </c>
      <c r="M53" s="728">
        <v>156.49</v>
      </c>
      <c r="N53" s="728">
        <v>11</v>
      </c>
      <c r="O53" s="728">
        <v>1721.39</v>
      </c>
      <c r="P53" s="741">
        <v>0.84615384615384615</v>
      </c>
      <c r="Q53" s="729">
        <v>156.49</v>
      </c>
    </row>
    <row r="54" spans="1:17" ht="14.4" customHeight="1" x14ac:dyDescent="0.3">
      <c r="A54" s="724" t="s">
        <v>540</v>
      </c>
      <c r="B54" s="725" t="s">
        <v>2309</v>
      </c>
      <c r="C54" s="725" t="s">
        <v>2369</v>
      </c>
      <c r="D54" s="725" t="s">
        <v>2382</v>
      </c>
      <c r="E54" s="725" t="s">
        <v>2380</v>
      </c>
      <c r="F54" s="728">
        <v>34</v>
      </c>
      <c r="G54" s="728">
        <v>5849.3600000000006</v>
      </c>
      <c r="H54" s="728">
        <v>1.5454545454545456</v>
      </c>
      <c r="I54" s="728">
        <v>172.04000000000002</v>
      </c>
      <c r="J54" s="728">
        <v>22</v>
      </c>
      <c r="K54" s="728">
        <v>3784.88</v>
      </c>
      <c r="L54" s="728">
        <v>1</v>
      </c>
      <c r="M54" s="728">
        <v>172.04</v>
      </c>
      <c r="N54" s="728">
        <v>45</v>
      </c>
      <c r="O54" s="728">
        <v>7741.8</v>
      </c>
      <c r="P54" s="741">
        <v>2.0454545454545454</v>
      </c>
      <c r="Q54" s="729">
        <v>172.04</v>
      </c>
    </row>
    <row r="55" spans="1:17" ht="14.4" customHeight="1" x14ac:dyDescent="0.3">
      <c r="A55" s="724" t="s">
        <v>540</v>
      </c>
      <c r="B55" s="725" t="s">
        <v>2309</v>
      </c>
      <c r="C55" s="725" t="s">
        <v>2369</v>
      </c>
      <c r="D55" s="725" t="s">
        <v>2383</v>
      </c>
      <c r="E55" s="725" t="s">
        <v>2380</v>
      </c>
      <c r="F55" s="728">
        <v>4</v>
      </c>
      <c r="G55" s="728">
        <v>787.64</v>
      </c>
      <c r="H55" s="728"/>
      <c r="I55" s="728">
        <v>196.91</v>
      </c>
      <c r="J55" s="728"/>
      <c r="K55" s="728"/>
      <c r="L55" s="728"/>
      <c r="M55" s="728"/>
      <c r="N55" s="728"/>
      <c r="O55" s="728"/>
      <c r="P55" s="741"/>
      <c r="Q55" s="729"/>
    </row>
    <row r="56" spans="1:17" ht="14.4" customHeight="1" x14ac:dyDescent="0.3">
      <c r="A56" s="724" t="s">
        <v>540</v>
      </c>
      <c r="B56" s="725" t="s">
        <v>2309</v>
      </c>
      <c r="C56" s="725" t="s">
        <v>2369</v>
      </c>
      <c r="D56" s="725" t="s">
        <v>2384</v>
      </c>
      <c r="E56" s="725" t="s">
        <v>2380</v>
      </c>
      <c r="F56" s="728">
        <v>6</v>
      </c>
      <c r="G56" s="728">
        <v>1877.88</v>
      </c>
      <c r="H56" s="728">
        <v>3</v>
      </c>
      <c r="I56" s="728">
        <v>312.98</v>
      </c>
      <c r="J56" s="728">
        <v>2</v>
      </c>
      <c r="K56" s="728">
        <v>625.96</v>
      </c>
      <c r="L56" s="728">
        <v>1</v>
      </c>
      <c r="M56" s="728">
        <v>312.98</v>
      </c>
      <c r="N56" s="728"/>
      <c r="O56" s="728"/>
      <c r="P56" s="741"/>
      <c r="Q56" s="729"/>
    </row>
    <row r="57" spans="1:17" ht="14.4" customHeight="1" x14ac:dyDescent="0.3">
      <c r="A57" s="724" t="s">
        <v>540</v>
      </c>
      <c r="B57" s="725" t="s">
        <v>2309</v>
      </c>
      <c r="C57" s="725" t="s">
        <v>2369</v>
      </c>
      <c r="D57" s="725" t="s">
        <v>2385</v>
      </c>
      <c r="E57" s="725" t="s">
        <v>2380</v>
      </c>
      <c r="F57" s="728">
        <v>10</v>
      </c>
      <c r="G57" s="728">
        <v>3751.6000000000004</v>
      </c>
      <c r="H57" s="728">
        <v>2.5</v>
      </c>
      <c r="I57" s="728">
        <v>375.16</v>
      </c>
      <c r="J57" s="728">
        <v>4</v>
      </c>
      <c r="K57" s="728">
        <v>1500.64</v>
      </c>
      <c r="L57" s="728">
        <v>1</v>
      </c>
      <c r="M57" s="728">
        <v>375.16</v>
      </c>
      <c r="N57" s="728">
        <v>13</v>
      </c>
      <c r="O57" s="728">
        <v>4877.08</v>
      </c>
      <c r="P57" s="741">
        <v>3.2499999999999996</v>
      </c>
      <c r="Q57" s="729">
        <v>375.15999999999997</v>
      </c>
    </row>
    <row r="58" spans="1:17" ht="14.4" customHeight="1" x14ac:dyDescent="0.3">
      <c r="A58" s="724" t="s">
        <v>540</v>
      </c>
      <c r="B58" s="725" t="s">
        <v>2309</v>
      </c>
      <c r="C58" s="725" t="s">
        <v>2369</v>
      </c>
      <c r="D58" s="725" t="s">
        <v>2386</v>
      </c>
      <c r="E58" s="725" t="s">
        <v>2380</v>
      </c>
      <c r="F58" s="728"/>
      <c r="G58" s="728"/>
      <c r="H58" s="728"/>
      <c r="I58" s="728"/>
      <c r="J58" s="728">
        <v>1</v>
      </c>
      <c r="K58" s="728">
        <v>418.69</v>
      </c>
      <c r="L58" s="728">
        <v>1</v>
      </c>
      <c r="M58" s="728">
        <v>418.69</v>
      </c>
      <c r="N58" s="728">
        <v>1</v>
      </c>
      <c r="O58" s="728">
        <v>418.69</v>
      </c>
      <c r="P58" s="741">
        <v>1</v>
      </c>
      <c r="Q58" s="729">
        <v>418.69</v>
      </c>
    </row>
    <row r="59" spans="1:17" ht="14.4" customHeight="1" x14ac:dyDescent="0.3">
      <c r="A59" s="724" t="s">
        <v>540</v>
      </c>
      <c r="B59" s="725" t="s">
        <v>2309</v>
      </c>
      <c r="C59" s="725" t="s">
        <v>2369</v>
      </c>
      <c r="D59" s="725" t="s">
        <v>2387</v>
      </c>
      <c r="E59" s="725" t="s">
        <v>2380</v>
      </c>
      <c r="F59" s="728">
        <v>1</v>
      </c>
      <c r="G59" s="728">
        <v>536.84</v>
      </c>
      <c r="H59" s="728"/>
      <c r="I59" s="728">
        <v>536.84</v>
      </c>
      <c r="J59" s="728"/>
      <c r="K59" s="728"/>
      <c r="L59" s="728"/>
      <c r="M59" s="728"/>
      <c r="N59" s="728">
        <v>1</v>
      </c>
      <c r="O59" s="728">
        <v>536.84</v>
      </c>
      <c r="P59" s="741"/>
      <c r="Q59" s="729">
        <v>536.84</v>
      </c>
    </row>
    <row r="60" spans="1:17" ht="14.4" customHeight="1" x14ac:dyDescent="0.3">
      <c r="A60" s="724" t="s">
        <v>540</v>
      </c>
      <c r="B60" s="725" t="s">
        <v>2309</v>
      </c>
      <c r="C60" s="725" t="s">
        <v>2369</v>
      </c>
      <c r="D60" s="725" t="s">
        <v>2388</v>
      </c>
      <c r="E60" s="725" t="s">
        <v>2380</v>
      </c>
      <c r="F60" s="728">
        <v>1</v>
      </c>
      <c r="G60" s="728">
        <v>417.65</v>
      </c>
      <c r="H60" s="728"/>
      <c r="I60" s="728">
        <v>417.65</v>
      </c>
      <c r="J60" s="728"/>
      <c r="K60" s="728"/>
      <c r="L60" s="728"/>
      <c r="M60" s="728"/>
      <c r="N60" s="728"/>
      <c r="O60" s="728"/>
      <c r="P60" s="741"/>
      <c r="Q60" s="729"/>
    </row>
    <row r="61" spans="1:17" ht="14.4" customHeight="1" x14ac:dyDescent="0.3">
      <c r="A61" s="724" t="s">
        <v>540</v>
      </c>
      <c r="B61" s="725" t="s">
        <v>2309</v>
      </c>
      <c r="C61" s="725" t="s">
        <v>2369</v>
      </c>
      <c r="D61" s="725" t="s">
        <v>2389</v>
      </c>
      <c r="E61" s="725" t="s">
        <v>2380</v>
      </c>
      <c r="F61" s="728">
        <v>1</v>
      </c>
      <c r="G61" s="728">
        <v>519.22</v>
      </c>
      <c r="H61" s="728"/>
      <c r="I61" s="728">
        <v>519.22</v>
      </c>
      <c r="J61" s="728"/>
      <c r="K61" s="728"/>
      <c r="L61" s="728"/>
      <c r="M61" s="728"/>
      <c r="N61" s="728"/>
      <c r="O61" s="728"/>
      <c r="P61" s="741"/>
      <c r="Q61" s="729"/>
    </row>
    <row r="62" spans="1:17" ht="14.4" customHeight="1" x14ac:dyDescent="0.3">
      <c r="A62" s="724" t="s">
        <v>540</v>
      </c>
      <c r="B62" s="725" t="s">
        <v>2309</v>
      </c>
      <c r="C62" s="725" t="s">
        <v>2369</v>
      </c>
      <c r="D62" s="725" t="s">
        <v>2390</v>
      </c>
      <c r="E62" s="725" t="s">
        <v>2391</v>
      </c>
      <c r="F62" s="728">
        <v>3</v>
      </c>
      <c r="G62" s="728">
        <v>516.12</v>
      </c>
      <c r="H62" s="728">
        <v>0.23076923076923078</v>
      </c>
      <c r="I62" s="728">
        <v>172.04</v>
      </c>
      <c r="J62" s="728">
        <v>13</v>
      </c>
      <c r="K62" s="728">
        <v>2236.52</v>
      </c>
      <c r="L62" s="728">
        <v>1</v>
      </c>
      <c r="M62" s="728">
        <v>172.04</v>
      </c>
      <c r="N62" s="728"/>
      <c r="O62" s="728"/>
      <c r="P62" s="741"/>
      <c r="Q62" s="729"/>
    </row>
    <row r="63" spans="1:17" ht="14.4" customHeight="1" x14ac:dyDescent="0.3">
      <c r="A63" s="724" t="s">
        <v>540</v>
      </c>
      <c r="B63" s="725" t="s">
        <v>2309</v>
      </c>
      <c r="C63" s="725" t="s">
        <v>2369</v>
      </c>
      <c r="D63" s="725" t="s">
        <v>2392</v>
      </c>
      <c r="E63" s="725" t="s">
        <v>2391</v>
      </c>
      <c r="F63" s="728">
        <v>1</v>
      </c>
      <c r="G63" s="728">
        <v>196.91</v>
      </c>
      <c r="H63" s="728"/>
      <c r="I63" s="728">
        <v>196.91</v>
      </c>
      <c r="J63" s="728"/>
      <c r="K63" s="728"/>
      <c r="L63" s="728"/>
      <c r="M63" s="728"/>
      <c r="N63" s="728"/>
      <c r="O63" s="728"/>
      <c r="P63" s="741"/>
      <c r="Q63" s="729"/>
    </row>
    <row r="64" spans="1:17" ht="14.4" customHeight="1" x14ac:dyDescent="0.3">
      <c r="A64" s="724" t="s">
        <v>540</v>
      </c>
      <c r="B64" s="725" t="s">
        <v>2309</v>
      </c>
      <c r="C64" s="725" t="s">
        <v>2369</v>
      </c>
      <c r="D64" s="725" t="s">
        <v>2393</v>
      </c>
      <c r="E64" s="725" t="s">
        <v>2391</v>
      </c>
      <c r="F64" s="728">
        <v>1</v>
      </c>
      <c r="G64" s="728">
        <v>2370.16</v>
      </c>
      <c r="H64" s="728"/>
      <c r="I64" s="728">
        <v>2370.16</v>
      </c>
      <c r="J64" s="728"/>
      <c r="K64" s="728"/>
      <c r="L64" s="728"/>
      <c r="M64" s="728"/>
      <c r="N64" s="728"/>
      <c r="O64" s="728"/>
      <c r="P64" s="741"/>
      <c r="Q64" s="729"/>
    </row>
    <row r="65" spans="1:17" ht="14.4" customHeight="1" x14ac:dyDescent="0.3">
      <c r="A65" s="724" t="s">
        <v>540</v>
      </c>
      <c r="B65" s="725" t="s">
        <v>2309</v>
      </c>
      <c r="C65" s="725" t="s">
        <v>2369</v>
      </c>
      <c r="D65" s="725" t="s">
        <v>2394</v>
      </c>
      <c r="E65" s="725" t="s">
        <v>2395</v>
      </c>
      <c r="F65" s="728"/>
      <c r="G65" s="728"/>
      <c r="H65" s="728"/>
      <c r="I65" s="728"/>
      <c r="J65" s="728"/>
      <c r="K65" s="728"/>
      <c r="L65" s="728"/>
      <c r="M65" s="728"/>
      <c r="N65" s="728">
        <v>4</v>
      </c>
      <c r="O65" s="728">
        <v>1799.12</v>
      </c>
      <c r="P65" s="741"/>
      <c r="Q65" s="729">
        <v>449.78</v>
      </c>
    </row>
    <row r="66" spans="1:17" ht="14.4" customHeight="1" x14ac:dyDescent="0.3">
      <c r="A66" s="724" t="s">
        <v>540</v>
      </c>
      <c r="B66" s="725" t="s">
        <v>2309</v>
      </c>
      <c r="C66" s="725" t="s">
        <v>2369</v>
      </c>
      <c r="D66" s="725" t="s">
        <v>2396</v>
      </c>
      <c r="E66" s="725" t="s">
        <v>2397</v>
      </c>
      <c r="F66" s="728"/>
      <c r="G66" s="728"/>
      <c r="H66" s="728"/>
      <c r="I66" s="728"/>
      <c r="J66" s="728"/>
      <c r="K66" s="728"/>
      <c r="L66" s="728"/>
      <c r="M66" s="728"/>
      <c r="N66" s="728">
        <v>1</v>
      </c>
      <c r="O66" s="728">
        <v>11414.51</v>
      </c>
      <c r="P66" s="741"/>
      <c r="Q66" s="729">
        <v>11414.51</v>
      </c>
    </row>
    <row r="67" spans="1:17" ht="14.4" customHeight="1" x14ac:dyDescent="0.3">
      <c r="A67" s="724" t="s">
        <v>540</v>
      </c>
      <c r="B67" s="725" t="s">
        <v>2309</v>
      </c>
      <c r="C67" s="725" t="s">
        <v>2369</v>
      </c>
      <c r="D67" s="725" t="s">
        <v>2398</v>
      </c>
      <c r="E67" s="725" t="s">
        <v>2391</v>
      </c>
      <c r="F67" s="728"/>
      <c r="G67" s="728"/>
      <c r="H67" s="728"/>
      <c r="I67" s="728"/>
      <c r="J67" s="728">
        <v>2</v>
      </c>
      <c r="K67" s="728">
        <v>8699.24</v>
      </c>
      <c r="L67" s="728">
        <v>1</v>
      </c>
      <c r="M67" s="728">
        <v>4349.62</v>
      </c>
      <c r="N67" s="728"/>
      <c r="O67" s="728"/>
      <c r="P67" s="741"/>
      <c r="Q67" s="729"/>
    </row>
    <row r="68" spans="1:17" ht="14.4" customHeight="1" x14ac:dyDescent="0.3">
      <c r="A68" s="724" t="s">
        <v>540</v>
      </c>
      <c r="B68" s="725" t="s">
        <v>2309</v>
      </c>
      <c r="C68" s="725" t="s">
        <v>2369</v>
      </c>
      <c r="D68" s="725" t="s">
        <v>2399</v>
      </c>
      <c r="E68" s="725" t="s">
        <v>2400</v>
      </c>
      <c r="F68" s="728">
        <v>5</v>
      </c>
      <c r="G68" s="728">
        <v>2815</v>
      </c>
      <c r="H68" s="728"/>
      <c r="I68" s="728">
        <v>563</v>
      </c>
      <c r="J68" s="728"/>
      <c r="K68" s="728"/>
      <c r="L68" s="728"/>
      <c r="M68" s="728"/>
      <c r="N68" s="728"/>
      <c r="O68" s="728"/>
      <c r="P68" s="741"/>
      <c r="Q68" s="729"/>
    </row>
    <row r="69" spans="1:17" ht="14.4" customHeight="1" x14ac:dyDescent="0.3">
      <c r="A69" s="724" t="s">
        <v>540</v>
      </c>
      <c r="B69" s="725" t="s">
        <v>2309</v>
      </c>
      <c r="C69" s="725" t="s">
        <v>2369</v>
      </c>
      <c r="D69" s="725" t="s">
        <v>2401</v>
      </c>
      <c r="E69" s="725" t="s">
        <v>2380</v>
      </c>
      <c r="F69" s="728"/>
      <c r="G69" s="728"/>
      <c r="H69" s="728"/>
      <c r="I69" s="728"/>
      <c r="J69" s="728">
        <v>1</v>
      </c>
      <c r="K69" s="728">
        <v>417.65</v>
      </c>
      <c r="L69" s="728">
        <v>1</v>
      </c>
      <c r="M69" s="728">
        <v>417.65</v>
      </c>
      <c r="N69" s="728"/>
      <c r="O69" s="728"/>
      <c r="P69" s="741"/>
      <c r="Q69" s="729"/>
    </row>
    <row r="70" spans="1:17" ht="14.4" customHeight="1" x14ac:dyDescent="0.3">
      <c r="A70" s="724" t="s">
        <v>540</v>
      </c>
      <c r="B70" s="725" t="s">
        <v>2309</v>
      </c>
      <c r="C70" s="725" t="s">
        <v>2369</v>
      </c>
      <c r="D70" s="725" t="s">
        <v>2402</v>
      </c>
      <c r="E70" s="725" t="s">
        <v>2403</v>
      </c>
      <c r="F70" s="728">
        <v>6</v>
      </c>
      <c r="G70" s="728">
        <v>1181.46</v>
      </c>
      <c r="H70" s="728"/>
      <c r="I70" s="728">
        <v>196.91</v>
      </c>
      <c r="J70" s="728"/>
      <c r="K70" s="728"/>
      <c r="L70" s="728"/>
      <c r="M70" s="728"/>
      <c r="N70" s="728"/>
      <c r="O70" s="728"/>
      <c r="P70" s="741"/>
      <c r="Q70" s="729"/>
    </row>
    <row r="71" spans="1:17" ht="14.4" customHeight="1" x14ac:dyDescent="0.3">
      <c r="A71" s="724" t="s">
        <v>540</v>
      </c>
      <c r="B71" s="725" t="s">
        <v>2309</v>
      </c>
      <c r="C71" s="725" t="s">
        <v>2369</v>
      </c>
      <c r="D71" s="725" t="s">
        <v>2404</v>
      </c>
      <c r="E71" s="725" t="s">
        <v>2403</v>
      </c>
      <c r="F71" s="728">
        <v>1</v>
      </c>
      <c r="G71" s="728">
        <v>1356.6</v>
      </c>
      <c r="H71" s="728"/>
      <c r="I71" s="728">
        <v>1356.6</v>
      </c>
      <c r="J71" s="728"/>
      <c r="K71" s="728"/>
      <c r="L71" s="728"/>
      <c r="M71" s="728"/>
      <c r="N71" s="728"/>
      <c r="O71" s="728"/>
      <c r="P71" s="741"/>
      <c r="Q71" s="729"/>
    </row>
    <row r="72" spans="1:17" ht="14.4" customHeight="1" x14ac:dyDescent="0.3">
      <c r="A72" s="724" t="s">
        <v>540</v>
      </c>
      <c r="B72" s="725" t="s">
        <v>2309</v>
      </c>
      <c r="C72" s="725" t="s">
        <v>2369</v>
      </c>
      <c r="D72" s="725" t="s">
        <v>2405</v>
      </c>
      <c r="E72" s="725" t="s">
        <v>2380</v>
      </c>
      <c r="F72" s="728"/>
      <c r="G72" s="728"/>
      <c r="H72" s="728"/>
      <c r="I72" s="728"/>
      <c r="J72" s="728">
        <v>4</v>
      </c>
      <c r="K72" s="728">
        <v>630.12</v>
      </c>
      <c r="L72" s="728">
        <v>1</v>
      </c>
      <c r="M72" s="728">
        <v>157.53</v>
      </c>
      <c r="N72" s="728">
        <v>2.4</v>
      </c>
      <c r="O72" s="728">
        <v>378.07</v>
      </c>
      <c r="P72" s="741">
        <v>0.59999682600139659</v>
      </c>
      <c r="Q72" s="729">
        <v>157.52916666666667</v>
      </c>
    </row>
    <row r="73" spans="1:17" ht="14.4" customHeight="1" x14ac:dyDescent="0.3">
      <c r="A73" s="724" t="s">
        <v>540</v>
      </c>
      <c r="B73" s="725" t="s">
        <v>2309</v>
      </c>
      <c r="C73" s="725" t="s">
        <v>2369</v>
      </c>
      <c r="D73" s="725" t="s">
        <v>2406</v>
      </c>
      <c r="E73" s="725" t="s">
        <v>2407</v>
      </c>
      <c r="F73" s="728">
        <v>5</v>
      </c>
      <c r="G73" s="728">
        <v>1243.6500000000001</v>
      </c>
      <c r="H73" s="728"/>
      <c r="I73" s="728">
        <v>248.73000000000002</v>
      </c>
      <c r="J73" s="728"/>
      <c r="K73" s="728"/>
      <c r="L73" s="728"/>
      <c r="M73" s="728"/>
      <c r="N73" s="728"/>
      <c r="O73" s="728"/>
      <c r="P73" s="741"/>
      <c r="Q73" s="729"/>
    </row>
    <row r="74" spans="1:17" ht="14.4" customHeight="1" x14ac:dyDescent="0.3">
      <c r="A74" s="724" t="s">
        <v>540</v>
      </c>
      <c r="B74" s="725" t="s">
        <v>2309</v>
      </c>
      <c r="C74" s="725" t="s">
        <v>2369</v>
      </c>
      <c r="D74" s="725" t="s">
        <v>2408</v>
      </c>
      <c r="E74" s="725" t="s">
        <v>2409</v>
      </c>
      <c r="F74" s="728"/>
      <c r="G74" s="728"/>
      <c r="H74" s="728"/>
      <c r="I74" s="728"/>
      <c r="J74" s="728"/>
      <c r="K74" s="728"/>
      <c r="L74" s="728"/>
      <c r="M74" s="728"/>
      <c r="N74" s="728">
        <v>1</v>
      </c>
      <c r="O74" s="728">
        <v>2597.61</v>
      </c>
      <c r="P74" s="741"/>
      <c r="Q74" s="729">
        <v>2597.61</v>
      </c>
    </row>
    <row r="75" spans="1:17" ht="14.4" customHeight="1" x14ac:dyDescent="0.3">
      <c r="A75" s="724" t="s">
        <v>540</v>
      </c>
      <c r="B75" s="725" t="s">
        <v>2309</v>
      </c>
      <c r="C75" s="725" t="s">
        <v>2369</v>
      </c>
      <c r="D75" s="725" t="s">
        <v>2410</v>
      </c>
      <c r="E75" s="725" t="s">
        <v>2391</v>
      </c>
      <c r="F75" s="728">
        <v>1</v>
      </c>
      <c r="G75" s="728">
        <v>195.87</v>
      </c>
      <c r="H75" s="728"/>
      <c r="I75" s="728">
        <v>195.87</v>
      </c>
      <c r="J75" s="728"/>
      <c r="K75" s="728"/>
      <c r="L75" s="728"/>
      <c r="M75" s="728"/>
      <c r="N75" s="728"/>
      <c r="O75" s="728"/>
      <c r="P75" s="741"/>
      <c r="Q75" s="729"/>
    </row>
    <row r="76" spans="1:17" ht="14.4" customHeight="1" x14ac:dyDescent="0.3">
      <c r="A76" s="724" t="s">
        <v>540</v>
      </c>
      <c r="B76" s="725" t="s">
        <v>2309</v>
      </c>
      <c r="C76" s="725" t="s">
        <v>2369</v>
      </c>
      <c r="D76" s="725" t="s">
        <v>2411</v>
      </c>
      <c r="E76" s="725" t="s">
        <v>2380</v>
      </c>
      <c r="F76" s="728"/>
      <c r="G76" s="728"/>
      <c r="H76" s="728"/>
      <c r="I76" s="728"/>
      <c r="J76" s="728">
        <v>132</v>
      </c>
      <c r="K76" s="728">
        <v>73324.679999999993</v>
      </c>
      <c r="L76" s="728">
        <v>1</v>
      </c>
      <c r="M76" s="728">
        <v>555.4899999999999</v>
      </c>
      <c r="N76" s="728">
        <v>49</v>
      </c>
      <c r="O76" s="728">
        <v>27219.010000000002</v>
      </c>
      <c r="P76" s="741">
        <v>0.37121212121212127</v>
      </c>
      <c r="Q76" s="729">
        <v>555.49</v>
      </c>
    </row>
    <row r="77" spans="1:17" ht="14.4" customHeight="1" x14ac:dyDescent="0.3">
      <c r="A77" s="724" t="s">
        <v>540</v>
      </c>
      <c r="B77" s="725" t="s">
        <v>2309</v>
      </c>
      <c r="C77" s="725" t="s">
        <v>2369</v>
      </c>
      <c r="D77" s="725" t="s">
        <v>2412</v>
      </c>
      <c r="E77" s="725" t="s">
        <v>2380</v>
      </c>
      <c r="F77" s="728"/>
      <c r="G77" s="728"/>
      <c r="H77" s="728"/>
      <c r="I77" s="728"/>
      <c r="J77" s="728">
        <v>7</v>
      </c>
      <c r="K77" s="728">
        <v>15002.4</v>
      </c>
      <c r="L77" s="728">
        <v>1</v>
      </c>
      <c r="M77" s="728">
        <v>2143.1999999999998</v>
      </c>
      <c r="N77" s="728">
        <v>11</v>
      </c>
      <c r="O77" s="728">
        <v>23575.199999999997</v>
      </c>
      <c r="P77" s="741">
        <v>1.5714285714285712</v>
      </c>
      <c r="Q77" s="729">
        <v>2143.1999999999998</v>
      </c>
    </row>
    <row r="78" spans="1:17" ht="14.4" customHeight="1" x14ac:dyDescent="0.3">
      <c r="A78" s="724" t="s">
        <v>540</v>
      </c>
      <c r="B78" s="725" t="s">
        <v>2309</v>
      </c>
      <c r="C78" s="725" t="s">
        <v>2369</v>
      </c>
      <c r="D78" s="725" t="s">
        <v>2413</v>
      </c>
      <c r="E78" s="725" t="s">
        <v>2414</v>
      </c>
      <c r="F78" s="728"/>
      <c r="G78" s="728"/>
      <c r="H78" s="728"/>
      <c r="I78" s="728"/>
      <c r="J78" s="728">
        <v>7</v>
      </c>
      <c r="K78" s="728">
        <v>9953.23</v>
      </c>
      <c r="L78" s="728">
        <v>1</v>
      </c>
      <c r="M78" s="728">
        <v>1421.8899999999999</v>
      </c>
      <c r="N78" s="728">
        <v>2</v>
      </c>
      <c r="O78" s="728">
        <v>2843.78</v>
      </c>
      <c r="P78" s="741">
        <v>0.28571428571428575</v>
      </c>
      <c r="Q78" s="729">
        <v>1421.89</v>
      </c>
    </row>
    <row r="79" spans="1:17" ht="14.4" customHeight="1" x14ac:dyDescent="0.3">
      <c r="A79" s="724" t="s">
        <v>540</v>
      </c>
      <c r="B79" s="725" t="s">
        <v>2309</v>
      </c>
      <c r="C79" s="725" t="s">
        <v>2369</v>
      </c>
      <c r="D79" s="725" t="s">
        <v>2415</v>
      </c>
      <c r="E79" s="725" t="s">
        <v>2380</v>
      </c>
      <c r="F79" s="728"/>
      <c r="G79" s="728"/>
      <c r="H79" s="728"/>
      <c r="I79" s="728"/>
      <c r="J79" s="728">
        <v>12</v>
      </c>
      <c r="K79" s="728">
        <v>24350.400000000001</v>
      </c>
      <c r="L79" s="728">
        <v>1</v>
      </c>
      <c r="M79" s="728">
        <v>2029.2</v>
      </c>
      <c r="N79" s="728">
        <v>9</v>
      </c>
      <c r="O79" s="728">
        <v>18262.8</v>
      </c>
      <c r="P79" s="741">
        <v>0.74999999999999989</v>
      </c>
      <c r="Q79" s="729">
        <v>2029.1999999999998</v>
      </c>
    </row>
    <row r="80" spans="1:17" ht="14.4" customHeight="1" x14ac:dyDescent="0.3">
      <c r="A80" s="724" t="s">
        <v>540</v>
      </c>
      <c r="B80" s="725" t="s">
        <v>2309</v>
      </c>
      <c r="C80" s="725" t="s">
        <v>2369</v>
      </c>
      <c r="D80" s="725" t="s">
        <v>2416</v>
      </c>
      <c r="E80" s="725" t="s">
        <v>2417</v>
      </c>
      <c r="F80" s="728"/>
      <c r="G80" s="728"/>
      <c r="H80" s="728"/>
      <c r="I80" s="728"/>
      <c r="J80" s="728">
        <v>1</v>
      </c>
      <c r="K80" s="728">
        <v>2467.58</v>
      </c>
      <c r="L80" s="728">
        <v>1</v>
      </c>
      <c r="M80" s="728">
        <v>2467.58</v>
      </c>
      <c r="N80" s="728">
        <v>1</v>
      </c>
      <c r="O80" s="728">
        <v>2467.58</v>
      </c>
      <c r="P80" s="741">
        <v>1</v>
      </c>
      <c r="Q80" s="729">
        <v>2467.58</v>
      </c>
    </row>
    <row r="81" spans="1:17" ht="14.4" customHeight="1" x14ac:dyDescent="0.3">
      <c r="A81" s="724" t="s">
        <v>540</v>
      </c>
      <c r="B81" s="725" t="s">
        <v>2309</v>
      </c>
      <c r="C81" s="725" t="s">
        <v>2369</v>
      </c>
      <c r="D81" s="725" t="s">
        <v>2418</v>
      </c>
      <c r="E81" s="725" t="s">
        <v>2419</v>
      </c>
      <c r="F81" s="728"/>
      <c r="G81" s="728"/>
      <c r="H81" s="728"/>
      <c r="I81" s="728"/>
      <c r="J81" s="728">
        <v>26</v>
      </c>
      <c r="K81" s="728">
        <v>14631.5</v>
      </c>
      <c r="L81" s="728">
        <v>1</v>
      </c>
      <c r="M81" s="728">
        <v>562.75</v>
      </c>
      <c r="N81" s="728">
        <v>6</v>
      </c>
      <c r="O81" s="728">
        <v>3376.5</v>
      </c>
      <c r="P81" s="741">
        <v>0.23076923076923078</v>
      </c>
      <c r="Q81" s="729">
        <v>562.75</v>
      </c>
    </row>
    <row r="82" spans="1:17" ht="14.4" customHeight="1" x14ac:dyDescent="0.3">
      <c r="A82" s="724" t="s">
        <v>540</v>
      </c>
      <c r="B82" s="725" t="s">
        <v>2309</v>
      </c>
      <c r="C82" s="725" t="s">
        <v>2369</v>
      </c>
      <c r="D82" s="725" t="s">
        <v>2420</v>
      </c>
      <c r="E82" s="725" t="s">
        <v>2421</v>
      </c>
      <c r="F82" s="728"/>
      <c r="G82" s="728"/>
      <c r="H82" s="728"/>
      <c r="I82" s="728"/>
      <c r="J82" s="728"/>
      <c r="K82" s="728"/>
      <c r="L82" s="728"/>
      <c r="M82" s="728"/>
      <c r="N82" s="728">
        <v>7</v>
      </c>
      <c r="O82" s="728">
        <v>13435.45</v>
      </c>
      <c r="P82" s="741"/>
      <c r="Q82" s="729">
        <v>1919.3500000000001</v>
      </c>
    </row>
    <row r="83" spans="1:17" ht="14.4" customHeight="1" x14ac:dyDescent="0.3">
      <c r="A83" s="724" t="s">
        <v>540</v>
      </c>
      <c r="B83" s="725" t="s">
        <v>2309</v>
      </c>
      <c r="C83" s="725" t="s">
        <v>2369</v>
      </c>
      <c r="D83" s="725" t="s">
        <v>2422</v>
      </c>
      <c r="E83" s="725" t="s">
        <v>2380</v>
      </c>
      <c r="F83" s="728"/>
      <c r="G83" s="728"/>
      <c r="H83" s="728"/>
      <c r="I83" s="728"/>
      <c r="J83" s="728"/>
      <c r="K83" s="728"/>
      <c r="L83" s="728"/>
      <c r="M83" s="728"/>
      <c r="N83" s="728">
        <v>62</v>
      </c>
      <c r="O83" s="728">
        <v>36560.78</v>
      </c>
      <c r="P83" s="741"/>
      <c r="Q83" s="729">
        <v>589.68999999999994</v>
      </c>
    </row>
    <row r="84" spans="1:17" ht="14.4" customHeight="1" x14ac:dyDescent="0.3">
      <c r="A84" s="724" t="s">
        <v>540</v>
      </c>
      <c r="B84" s="725" t="s">
        <v>2309</v>
      </c>
      <c r="C84" s="725" t="s">
        <v>2369</v>
      </c>
      <c r="D84" s="725" t="s">
        <v>2423</v>
      </c>
      <c r="E84" s="725" t="s">
        <v>2380</v>
      </c>
      <c r="F84" s="728"/>
      <c r="G84" s="728"/>
      <c r="H84" s="728"/>
      <c r="I84" s="728"/>
      <c r="J84" s="728"/>
      <c r="K84" s="728"/>
      <c r="L84" s="728"/>
      <c r="M84" s="728"/>
      <c r="N84" s="728">
        <v>8</v>
      </c>
      <c r="O84" s="728">
        <v>2281.1999999999998</v>
      </c>
      <c r="P84" s="741"/>
      <c r="Q84" s="729">
        <v>285.14999999999998</v>
      </c>
    </row>
    <row r="85" spans="1:17" ht="14.4" customHeight="1" x14ac:dyDescent="0.3">
      <c r="A85" s="724" t="s">
        <v>540</v>
      </c>
      <c r="B85" s="725" t="s">
        <v>2309</v>
      </c>
      <c r="C85" s="725" t="s">
        <v>2369</v>
      </c>
      <c r="D85" s="725" t="s">
        <v>2424</v>
      </c>
      <c r="E85" s="725" t="s">
        <v>2380</v>
      </c>
      <c r="F85" s="728"/>
      <c r="G85" s="728"/>
      <c r="H85" s="728"/>
      <c r="I85" s="728"/>
      <c r="J85" s="728"/>
      <c r="K85" s="728"/>
      <c r="L85" s="728"/>
      <c r="M85" s="728"/>
      <c r="N85" s="728">
        <v>1</v>
      </c>
      <c r="O85" s="728">
        <v>612.49</v>
      </c>
      <c r="P85" s="741"/>
      <c r="Q85" s="729">
        <v>612.49</v>
      </c>
    </row>
    <row r="86" spans="1:17" ht="14.4" customHeight="1" x14ac:dyDescent="0.3">
      <c r="A86" s="724" t="s">
        <v>540</v>
      </c>
      <c r="B86" s="725" t="s">
        <v>2309</v>
      </c>
      <c r="C86" s="725" t="s">
        <v>2163</v>
      </c>
      <c r="D86" s="725" t="s">
        <v>2425</v>
      </c>
      <c r="E86" s="725"/>
      <c r="F86" s="728">
        <v>1</v>
      </c>
      <c r="G86" s="728">
        <v>1107</v>
      </c>
      <c r="H86" s="728"/>
      <c r="I86" s="728">
        <v>1107</v>
      </c>
      <c r="J86" s="728"/>
      <c r="K86" s="728"/>
      <c r="L86" s="728"/>
      <c r="M86" s="728"/>
      <c r="N86" s="728"/>
      <c r="O86" s="728"/>
      <c r="P86" s="741"/>
      <c r="Q86" s="729"/>
    </row>
    <row r="87" spans="1:17" ht="14.4" customHeight="1" x14ac:dyDescent="0.3">
      <c r="A87" s="724" t="s">
        <v>540</v>
      </c>
      <c r="B87" s="725" t="s">
        <v>2309</v>
      </c>
      <c r="C87" s="725" t="s">
        <v>2163</v>
      </c>
      <c r="D87" s="725" t="s">
        <v>2180</v>
      </c>
      <c r="E87" s="725"/>
      <c r="F87" s="728"/>
      <c r="G87" s="728"/>
      <c r="H87" s="728"/>
      <c r="I87" s="728"/>
      <c r="J87" s="728"/>
      <c r="K87" s="728"/>
      <c r="L87" s="728"/>
      <c r="M87" s="728"/>
      <c r="N87" s="728">
        <v>1</v>
      </c>
      <c r="O87" s="728">
        <v>703</v>
      </c>
      <c r="P87" s="741"/>
      <c r="Q87" s="729">
        <v>703</v>
      </c>
    </row>
    <row r="88" spans="1:17" ht="14.4" customHeight="1" x14ac:dyDescent="0.3">
      <c r="A88" s="724" t="s">
        <v>540</v>
      </c>
      <c r="B88" s="725" t="s">
        <v>2309</v>
      </c>
      <c r="C88" s="725" t="s">
        <v>2159</v>
      </c>
      <c r="D88" s="725" t="s">
        <v>2426</v>
      </c>
      <c r="E88" s="725" t="s">
        <v>2427</v>
      </c>
      <c r="F88" s="728">
        <v>1</v>
      </c>
      <c r="G88" s="728">
        <v>72</v>
      </c>
      <c r="H88" s="728"/>
      <c r="I88" s="728">
        <v>72</v>
      </c>
      <c r="J88" s="728"/>
      <c r="K88" s="728"/>
      <c r="L88" s="728"/>
      <c r="M88" s="728"/>
      <c r="N88" s="728">
        <v>2</v>
      </c>
      <c r="O88" s="728">
        <v>150</v>
      </c>
      <c r="P88" s="741"/>
      <c r="Q88" s="729">
        <v>75</v>
      </c>
    </row>
    <row r="89" spans="1:17" ht="14.4" customHeight="1" x14ac:dyDescent="0.3">
      <c r="A89" s="724" t="s">
        <v>540</v>
      </c>
      <c r="B89" s="725" t="s">
        <v>2309</v>
      </c>
      <c r="C89" s="725" t="s">
        <v>2159</v>
      </c>
      <c r="D89" s="725" t="s">
        <v>2428</v>
      </c>
      <c r="E89" s="725" t="s">
        <v>2211</v>
      </c>
      <c r="F89" s="728">
        <v>28</v>
      </c>
      <c r="G89" s="728">
        <v>7896</v>
      </c>
      <c r="H89" s="728">
        <v>0.47117794486215536</v>
      </c>
      <c r="I89" s="728">
        <v>282</v>
      </c>
      <c r="J89" s="728">
        <v>57</v>
      </c>
      <c r="K89" s="728">
        <v>16758</v>
      </c>
      <c r="L89" s="728">
        <v>1</v>
      </c>
      <c r="M89" s="728">
        <v>294</v>
      </c>
      <c r="N89" s="728">
        <v>57</v>
      </c>
      <c r="O89" s="728">
        <v>16815</v>
      </c>
      <c r="P89" s="741">
        <v>1.0034013605442176</v>
      </c>
      <c r="Q89" s="729">
        <v>295</v>
      </c>
    </row>
    <row r="90" spans="1:17" ht="14.4" customHeight="1" x14ac:dyDescent="0.3">
      <c r="A90" s="724" t="s">
        <v>540</v>
      </c>
      <c r="B90" s="725" t="s">
        <v>2309</v>
      </c>
      <c r="C90" s="725" t="s">
        <v>2159</v>
      </c>
      <c r="D90" s="725" t="s">
        <v>2429</v>
      </c>
      <c r="E90" s="725" t="s">
        <v>2221</v>
      </c>
      <c r="F90" s="728">
        <v>79</v>
      </c>
      <c r="G90" s="728">
        <v>6162</v>
      </c>
      <c r="H90" s="728">
        <v>0.64227642276422769</v>
      </c>
      <c r="I90" s="728">
        <v>78</v>
      </c>
      <c r="J90" s="728">
        <v>117</v>
      </c>
      <c r="K90" s="728">
        <v>9594</v>
      </c>
      <c r="L90" s="728">
        <v>1</v>
      </c>
      <c r="M90" s="728">
        <v>82</v>
      </c>
      <c r="N90" s="728">
        <v>106</v>
      </c>
      <c r="O90" s="728">
        <v>8692</v>
      </c>
      <c r="P90" s="741">
        <v>0.90598290598290598</v>
      </c>
      <c r="Q90" s="729">
        <v>82</v>
      </c>
    </row>
    <row r="91" spans="1:17" ht="14.4" customHeight="1" x14ac:dyDescent="0.3">
      <c r="A91" s="724" t="s">
        <v>540</v>
      </c>
      <c r="B91" s="725" t="s">
        <v>2309</v>
      </c>
      <c r="C91" s="725" t="s">
        <v>2159</v>
      </c>
      <c r="D91" s="725" t="s">
        <v>2430</v>
      </c>
      <c r="E91" s="725" t="s">
        <v>2431</v>
      </c>
      <c r="F91" s="728">
        <v>96</v>
      </c>
      <c r="G91" s="728">
        <v>12480</v>
      </c>
      <c r="H91" s="728">
        <v>0.9295396990913154</v>
      </c>
      <c r="I91" s="728">
        <v>130</v>
      </c>
      <c r="J91" s="728">
        <v>98</v>
      </c>
      <c r="K91" s="728">
        <v>13426</v>
      </c>
      <c r="L91" s="728">
        <v>1</v>
      </c>
      <c r="M91" s="728">
        <v>137</v>
      </c>
      <c r="N91" s="728">
        <v>122</v>
      </c>
      <c r="O91" s="728">
        <v>16714</v>
      </c>
      <c r="P91" s="741">
        <v>1.2448979591836735</v>
      </c>
      <c r="Q91" s="729">
        <v>137</v>
      </c>
    </row>
    <row r="92" spans="1:17" ht="14.4" customHeight="1" x14ac:dyDescent="0.3">
      <c r="A92" s="724" t="s">
        <v>540</v>
      </c>
      <c r="B92" s="725" t="s">
        <v>2309</v>
      </c>
      <c r="C92" s="725" t="s">
        <v>2159</v>
      </c>
      <c r="D92" s="725" t="s">
        <v>2432</v>
      </c>
      <c r="E92" s="725" t="s">
        <v>2433</v>
      </c>
      <c r="F92" s="728">
        <v>88</v>
      </c>
      <c r="G92" s="728">
        <v>8095</v>
      </c>
      <c r="H92" s="728">
        <v>0.62927549751243783</v>
      </c>
      <c r="I92" s="728">
        <v>91.98863636363636</v>
      </c>
      <c r="J92" s="728">
        <v>134</v>
      </c>
      <c r="K92" s="728">
        <v>12864</v>
      </c>
      <c r="L92" s="728">
        <v>1</v>
      </c>
      <c r="M92" s="728">
        <v>96</v>
      </c>
      <c r="N92" s="728">
        <v>121</v>
      </c>
      <c r="O92" s="728">
        <v>11616</v>
      </c>
      <c r="P92" s="741">
        <v>0.90298507462686572</v>
      </c>
      <c r="Q92" s="729">
        <v>96</v>
      </c>
    </row>
    <row r="93" spans="1:17" ht="14.4" customHeight="1" x14ac:dyDescent="0.3">
      <c r="A93" s="724" t="s">
        <v>540</v>
      </c>
      <c r="B93" s="725" t="s">
        <v>2309</v>
      </c>
      <c r="C93" s="725" t="s">
        <v>2159</v>
      </c>
      <c r="D93" s="725" t="s">
        <v>2434</v>
      </c>
      <c r="E93" s="725" t="s">
        <v>2435</v>
      </c>
      <c r="F93" s="728">
        <v>3</v>
      </c>
      <c r="G93" s="728">
        <v>471</v>
      </c>
      <c r="H93" s="728">
        <v>0.10912882298424467</v>
      </c>
      <c r="I93" s="728">
        <v>157</v>
      </c>
      <c r="J93" s="728">
        <v>26</v>
      </c>
      <c r="K93" s="728">
        <v>4316</v>
      </c>
      <c r="L93" s="728">
        <v>1</v>
      </c>
      <c r="M93" s="728">
        <v>166</v>
      </c>
      <c r="N93" s="728">
        <v>42</v>
      </c>
      <c r="O93" s="728">
        <v>6972</v>
      </c>
      <c r="P93" s="741">
        <v>1.6153846153846154</v>
      </c>
      <c r="Q93" s="729">
        <v>166</v>
      </c>
    </row>
    <row r="94" spans="1:17" ht="14.4" customHeight="1" x14ac:dyDescent="0.3">
      <c r="A94" s="724" t="s">
        <v>540</v>
      </c>
      <c r="B94" s="725" t="s">
        <v>2309</v>
      </c>
      <c r="C94" s="725" t="s">
        <v>2159</v>
      </c>
      <c r="D94" s="725" t="s">
        <v>2436</v>
      </c>
      <c r="E94" s="725" t="s">
        <v>2437</v>
      </c>
      <c r="F94" s="728">
        <v>208</v>
      </c>
      <c r="G94" s="728">
        <v>101296</v>
      </c>
      <c r="H94" s="728">
        <v>0.98429726368159209</v>
      </c>
      <c r="I94" s="728">
        <v>487</v>
      </c>
      <c r="J94" s="728">
        <v>201</v>
      </c>
      <c r="K94" s="728">
        <v>102912</v>
      </c>
      <c r="L94" s="728">
        <v>1</v>
      </c>
      <c r="M94" s="728">
        <v>512</v>
      </c>
      <c r="N94" s="728">
        <v>237</v>
      </c>
      <c r="O94" s="728">
        <v>121344</v>
      </c>
      <c r="P94" s="741">
        <v>1.1791044776119404</v>
      </c>
      <c r="Q94" s="729">
        <v>512</v>
      </c>
    </row>
    <row r="95" spans="1:17" ht="14.4" customHeight="1" x14ac:dyDescent="0.3">
      <c r="A95" s="724" t="s">
        <v>540</v>
      </c>
      <c r="B95" s="725" t="s">
        <v>2309</v>
      </c>
      <c r="C95" s="725" t="s">
        <v>2159</v>
      </c>
      <c r="D95" s="725" t="s">
        <v>2438</v>
      </c>
      <c r="E95" s="725" t="s">
        <v>2439</v>
      </c>
      <c r="F95" s="728">
        <v>24</v>
      </c>
      <c r="G95" s="728">
        <v>22776</v>
      </c>
      <c r="H95" s="728">
        <v>0.65204695104494703</v>
      </c>
      <c r="I95" s="728">
        <v>949</v>
      </c>
      <c r="J95" s="728">
        <v>35</v>
      </c>
      <c r="K95" s="728">
        <v>34930</v>
      </c>
      <c r="L95" s="728">
        <v>1</v>
      </c>
      <c r="M95" s="728">
        <v>998</v>
      </c>
      <c r="N95" s="728">
        <v>39</v>
      </c>
      <c r="O95" s="728">
        <v>38961</v>
      </c>
      <c r="P95" s="741">
        <v>1.1154022330375035</v>
      </c>
      <c r="Q95" s="729">
        <v>999</v>
      </c>
    </row>
    <row r="96" spans="1:17" ht="14.4" customHeight="1" x14ac:dyDescent="0.3">
      <c r="A96" s="724" t="s">
        <v>540</v>
      </c>
      <c r="B96" s="725" t="s">
        <v>2309</v>
      </c>
      <c r="C96" s="725" t="s">
        <v>2159</v>
      </c>
      <c r="D96" s="725" t="s">
        <v>2440</v>
      </c>
      <c r="E96" s="725" t="s">
        <v>2441</v>
      </c>
      <c r="F96" s="728">
        <v>94</v>
      </c>
      <c r="G96" s="728">
        <v>179728</v>
      </c>
      <c r="H96" s="728">
        <v>0.72250138689006982</v>
      </c>
      <c r="I96" s="728">
        <v>1912</v>
      </c>
      <c r="J96" s="728">
        <v>122</v>
      </c>
      <c r="K96" s="728">
        <v>248758</v>
      </c>
      <c r="L96" s="728">
        <v>1</v>
      </c>
      <c r="M96" s="728">
        <v>2039</v>
      </c>
      <c r="N96" s="728">
        <v>97</v>
      </c>
      <c r="O96" s="728">
        <v>197880</v>
      </c>
      <c r="P96" s="741">
        <v>0.79547190442116433</v>
      </c>
      <c r="Q96" s="729">
        <v>2040</v>
      </c>
    </row>
    <row r="97" spans="1:17" ht="14.4" customHeight="1" x14ac:dyDescent="0.3">
      <c r="A97" s="724" t="s">
        <v>540</v>
      </c>
      <c r="B97" s="725" t="s">
        <v>2309</v>
      </c>
      <c r="C97" s="725" t="s">
        <v>2159</v>
      </c>
      <c r="D97" s="725" t="s">
        <v>2442</v>
      </c>
      <c r="E97" s="725" t="s">
        <v>2443</v>
      </c>
      <c r="F97" s="728">
        <v>79</v>
      </c>
      <c r="G97" s="728">
        <v>6295</v>
      </c>
      <c r="H97" s="728">
        <v>6.2450396825396828</v>
      </c>
      <c r="I97" s="728">
        <v>79.683544303797461</v>
      </c>
      <c r="J97" s="728">
        <v>12</v>
      </c>
      <c r="K97" s="728">
        <v>1008</v>
      </c>
      <c r="L97" s="728">
        <v>1</v>
      </c>
      <c r="M97" s="728">
        <v>84</v>
      </c>
      <c r="N97" s="728">
        <v>17</v>
      </c>
      <c r="O97" s="728">
        <v>1428</v>
      </c>
      <c r="P97" s="741">
        <v>1.4166666666666667</v>
      </c>
      <c r="Q97" s="729">
        <v>84</v>
      </c>
    </row>
    <row r="98" spans="1:17" ht="14.4" customHeight="1" x14ac:dyDescent="0.3">
      <c r="A98" s="724" t="s">
        <v>540</v>
      </c>
      <c r="B98" s="725" t="s">
        <v>2309</v>
      </c>
      <c r="C98" s="725" t="s">
        <v>2159</v>
      </c>
      <c r="D98" s="725" t="s">
        <v>2444</v>
      </c>
      <c r="E98" s="725" t="s">
        <v>2445</v>
      </c>
      <c r="F98" s="728"/>
      <c r="G98" s="728"/>
      <c r="H98" s="728"/>
      <c r="I98" s="728"/>
      <c r="J98" s="728">
        <v>4</v>
      </c>
      <c r="K98" s="728">
        <v>672</v>
      </c>
      <c r="L98" s="728">
        <v>1</v>
      </c>
      <c r="M98" s="728">
        <v>168</v>
      </c>
      <c r="N98" s="728">
        <v>2</v>
      </c>
      <c r="O98" s="728">
        <v>336</v>
      </c>
      <c r="P98" s="741">
        <v>0.5</v>
      </c>
      <c r="Q98" s="729">
        <v>168</v>
      </c>
    </row>
    <row r="99" spans="1:17" ht="14.4" customHeight="1" x14ac:dyDescent="0.3">
      <c r="A99" s="724" t="s">
        <v>540</v>
      </c>
      <c r="B99" s="725" t="s">
        <v>2309</v>
      </c>
      <c r="C99" s="725" t="s">
        <v>2159</v>
      </c>
      <c r="D99" s="725" t="s">
        <v>2446</v>
      </c>
      <c r="E99" s="725" t="s">
        <v>2447</v>
      </c>
      <c r="F99" s="728">
        <v>9</v>
      </c>
      <c r="G99" s="728">
        <v>12402</v>
      </c>
      <c r="H99" s="728">
        <v>1.2052478134110787</v>
      </c>
      <c r="I99" s="728">
        <v>1378</v>
      </c>
      <c r="J99" s="728">
        <v>7</v>
      </c>
      <c r="K99" s="728">
        <v>10290</v>
      </c>
      <c r="L99" s="728">
        <v>1</v>
      </c>
      <c r="M99" s="728">
        <v>1470</v>
      </c>
      <c r="N99" s="728">
        <v>4</v>
      </c>
      <c r="O99" s="728">
        <v>5884</v>
      </c>
      <c r="P99" s="741">
        <v>0.57181729834791062</v>
      </c>
      <c r="Q99" s="729">
        <v>1471</v>
      </c>
    </row>
    <row r="100" spans="1:17" ht="14.4" customHeight="1" x14ac:dyDescent="0.3">
      <c r="A100" s="724" t="s">
        <v>540</v>
      </c>
      <c r="B100" s="725" t="s">
        <v>2309</v>
      </c>
      <c r="C100" s="725" t="s">
        <v>2159</v>
      </c>
      <c r="D100" s="725" t="s">
        <v>2448</v>
      </c>
      <c r="E100" s="725" t="s">
        <v>2449</v>
      </c>
      <c r="F100" s="728">
        <v>2</v>
      </c>
      <c r="G100" s="728">
        <v>2056</v>
      </c>
      <c r="H100" s="728">
        <v>0.46940639269406392</v>
      </c>
      <c r="I100" s="728">
        <v>1028</v>
      </c>
      <c r="J100" s="728">
        <v>4</v>
      </c>
      <c r="K100" s="728">
        <v>4380</v>
      </c>
      <c r="L100" s="728">
        <v>1</v>
      </c>
      <c r="M100" s="728">
        <v>1095</v>
      </c>
      <c r="N100" s="728">
        <v>7</v>
      </c>
      <c r="O100" s="728">
        <v>7672</v>
      </c>
      <c r="P100" s="741">
        <v>1.7515981735159818</v>
      </c>
      <c r="Q100" s="729">
        <v>1096</v>
      </c>
    </row>
    <row r="101" spans="1:17" ht="14.4" customHeight="1" x14ac:dyDescent="0.3">
      <c r="A101" s="724" t="s">
        <v>540</v>
      </c>
      <c r="B101" s="725" t="s">
        <v>2309</v>
      </c>
      <c r="C101" s="725" t="s">
        <v>2159</v>
      </c>
      <c r="D101" s="725" t="s">
        <v>2450</v>
      </c>
      <c r="E101" s="725" t="s">
        <v>2237</v>
      </c>
      <c r="F101" s="728">
        <v>2</v>
      </c>
      <c r="G101" s="728">
        <v>403</v>
      </c>
      <c r="H101" s="728">
        <v>0.47300469483568075</v>
      </c>
      <c r="I101" s="728">
        <v>201.5</v>
      </c>
      <c r="J101" s="728">
        <v>4</v>
      </c>
      <c r="K101" s="728">
        <v>852</v>
      </c>
      <c r="L101" s="728">
        <v>1</v>
      </c>
      <c r="M101" s="728">
        <v>213</v>
      </c>
      <c r="N101" s="728">
        <v>4</v>
      </c>
      <c r="O101" s="728">
        <v>852</v>
      </c>
      <c r="P101" s="741">
        <v>1</v>
      </c>
      <c r="Q101" s="729">
        <v>213</v>
      </c>
    </row>
    <row r="102" spans="1:17" ht="14.4" customHeight="1" x14ac:dyDescent="0.3">
      <c r="A102" s="724" t="s">
        <v>540</v>
      </c>
      <c r="B102" s="725" t="s">
        <v>2309</v>
      </c>
      <c r="C102" s="725" t="s">
        <v>2159</v>
      </c>
      <c r="D102" s="725" t="s">
        <v>2258</v>
      </c>
      <c r="E102" s="725" t="s">
        <v>2259</v>
      </c>
      <c r="F102" s="728">
        <v>10</v>
      </c>
      <c r="G102" s="728">
        <v>7030</v>
      </c>
      <c r="H102" s="728">
        <v>0.78007101642254772</v>
      </c>
      <c r="I102" s="728">
        <v>703</v>
      </c>
      <c r="J102" s="728">
        <v>12</v>
      </c>
      <c r="K102" s="728">
        <v>9012</v>
      </c>
      <c r="L102" s="728">
        <v>1</v>
      </c>
      <c r="M102" s="728">
        <v>751</v>
      </c>
      <c r="N102" s="728">
        <v>13</v>
      </c>
      <c r="O102" s="728">
        <v>9763</v>
      </c>
      <c r="P102" s="741">
        <v>1.0833333333333333</v>
      </c>
      <c r="Q102" s="729">
        <v>751</v>
      </c>
    </row>
    <row r="103" spans="1:17" ht="14.4" customHeight="1" x14ac:dyDescent="0.3">
      <c r="A103" s="724" t="s">
        <v>540</v>
      </c>
      <c r="B103" s="725" t="s">
        <v>2309</v>
      </c>
      <c r="C103" s="725" t="s">
        <v>2159</v>
      </c>
      <c r="D103" s="725" t="s">
        <v>2451</v>
      </c>
      <c r="E103" s="725" t="s">
        <v>2452</v>
      </c>
      <c r="F103" s="728">
        <v>4</v>
      </c>
      <c r="G103" s="728">
        <v>2672</v>
      </c>
      <c r="H103" s="728">
        <v>0.47646219686162627</v>
      </c>
      <c r="I103" s="728">
        <v>668</v>
      </c>
      <c r="J103" s="728">
        <v>8</v>
      </c>
      <c r="K103" s="728">
        <v>5608</v>
      </c>
      <c r="L103" s="728">
        <v>1</v>
      </c>
      <c r="M103" s="728">
        <v>701</v>
      </c>
      <c r="N103" s="728">
        <v>2</v>
      </c>
      <c r="O103" s="728">
        <v>1404</v>
      </c>
      <c r="P103" s="741">
        <v>0.25035663338088443</v>
      </c>
      <c r="Q103" s="729">
        <v>702</v>
      </c>
    </row>
    <row r="104" spans="1:17" ht="14.4" customHeight="1" x14ac:dyDescent="0.3">
      <c r="A104" s="724" t="s">
        <v>540</v>
      </c>
      <c r="B104" s="725" t="s">
        <v>2309</v>
      </c>
      <c r="C104" s="725" t="s">
        <v>2159</v>
      </c>
      <c r="D104" s="725" t="s">
        <v>2453</v>
      </c>
      <c r="E104" s="725" t="s">
        <v>2454</v>
      </c>
      <c r="F104" s="728"/>
      <c r="G104" s="728"/>
      <c r="H104" s="728"/>
      <c r="I104" s="728"/>
      <c r="J104" s="728">
        <v>1</v>
      </c>
      <c r="K104" s="728">
        <v>784</v>
      </c>
      <c r="L104" s="728">
        <v>1</v>
      </c>
      <c r="M104" s="728">
        <v>784</v>
      </c>
      <c r="N104" s="728">
        <v>2</v>
      </c>
      <c r="O104" s="728">
        <v>1570</v>
      </c>
      <c r="P104" s="741">
        <v>2.0025510204081631</v>
      </c>
      <c r="Q104" s="729">
        <v>785</v>
      </c>
    </row>
    <row r="105" spans="1:17" ht="14.4" customHeight="1" x14ac:dyDescent="0.3">
      <c r="A105" s="724" t="s">
        <v>540</v>
      </c>
      <c r="B105" s="725" t="s">
        <v>2309</v>
      </c>
      <c r="C105" s="725" t="s">
        <v>2159</v>
      </c>
      <c r="D105" s="725" t="s">
        <v>2455</v>
      </c>
      <c r="E105" s="725" t="s">
        <v>2456</v>
      </c>
      <c r="F105" s="728"/>
      <c r="G105" s="728"/>
      <c r="H105" s="728"/>
      <c r="I105" s="728"/>
      <c r="J105" s="728">
        <v>1</v>
      </c>
      <c r="K105" s="728">
        <v>1159</v>
      </c>
      <c r="L105" s="728">
        <v>1</v>
      </c>
      <c r="M105" s="728">
        <v>1159</v>
      </c>
      <c r="N105" s="728">
        <v>4</v>
      </c>
      <c r="O105" s="728">
        <v>4640</v>
      </c>
      <c r="P105" s="741">
        <v>4.0034512510785163</v>
      </c>
      <c r="Q105" s="729">
        <v>1160</v>
      </c>
    </row>
    <row r="106" spans="1:17" ht="14.4" customHeight="1" x14ac:dyDescent="0.3">
      <c r="A106" s="724" t="s">
        <v>540</v>
      </c>
      <c r="B106" s="725" t="s">
        <v>2309</v>
      </c>
      <c r="C106" s="725" t="s">
        <v>2159</v>
      </c>
      <c r="D106" s="725" t="s">
        <v>2286</v>
      </c>
      <c r="E106" s="725" t="s">
        <v>2287</v>
      </c>
      <c r="F106" s="728">
        <v>22</v>
      </c>
      <c r="G106" s="728">
        <v>39446</v>
      </c>
      <c r="H106" s="728">
        <v>0.71140528062328667</v>
      </c>
      <c r="I106" s="728">
        <v>1793</v>
      </c>
      <c r="J106" s="728">
        <v>29</v>
      </c>
      <c r="K106" s="728">
        <v>55448</v>
      </c>
      <c r="L106" s="728">
        <v>1</v>
      </c>
      <c r="M106" s="728">
        <v>1912</v>
      </c>
      <c r="N106" s="728">
        <v>30</v>
      </c>
      <c r="O106" s="728">
        <v>57420</v>
      </c>
      <c r="P106" s="741">
        <v>1.0355648535564854</v>
      </c>
      <c r="Q106" s="729">
        <v>1914</v>
      </c>
    </row>
    <row r="107" spans="1:17" ht="14.4" customHeight="1" x14ac:dyDescent="0.3">
      <c r="A107" s="724" t="s">
        <v>540</v>
      </c>
      <c r="B107" s="725" t="s">
        <v>2309</v>
      </c>
      <c r="C107" s="725" t="s">
        <v>2159</v>
      </c>
      <c r="D107" s="725" t="s">
        <v>2457</v>
      </c>
      <c r="E107" s="725" t="s">
        <v>2458</v>
      </c>
      <c r="F107" s="728">
        <v>3</v>
      </c>
      <c r="G107" s="728">
        <v>1032</v>
      </c>
      <c r="H107" s="728">
        <v>1.4293628808864265</v>
      </c>
      <c r="I107" s="728">
        <v>344</v>
      </c>
      <c r="J107" s="728">
        <v>2</v>
      </c>
      <c r="K107" s="728">
        <v>722</v>
      </c>
      <c r="L107" s="728">
        <v>1</v>
      </c>
      <c r="M107" s="728">
        <v>361</v>
      </c>
      <c r="N107" s="728">
        <v>9</v>
      </c>
      <c r="O107" s="728">
        <v>3258</v>
      </c>
      <c r="P107" s="741">
        <v>4.5124653739612191</v>
      </c>
      <c r="Q107" s="729">
        <v>362</v>
      </c>
    </row>
    <row r="108" spans="1:17" ht="14.4" customHeight="1" x14ac:dyDescent="0.3">
      <c r="A108" s="724" t="s">
        <v>540</v>
      </c>
      <c r="B108" s="725" t="s">
        <v>2309</v>
      </c>
      <c r="C108" s="725" t="s">
        <v>2159</v>
      </c>
      <c r="D108" s="725" t="s">
        <v>2459</v>
      </c>
      <c r="E108" s="725" t="s">
        <v>2460</v>
      </c>
      <c r="F108" s="728"/>
      <c r="G108" s="728"/>
      <c r="H108" s="728"/>
      <c r="I108" s="728"/>
      <c r="J108" s="728"/>
      <c r="K108" s="728"/>
      <c r="L108" s="728"/>
      <c r="M108" s="728"/>
      <c r="N108" s="728">
        <v>1</v>
      </c>
      <c r="O108" s="728">
        <v>370</v>
      </c>
      <c r="P108" s="741"/>
      <c r="Q108" s="729">
        <v>370</v>
      </c>
    </row>
    <row r="109" spans="1:17" ht="14.4" customHeight="1" x14ac:dyDescent="0.3">
      <c r="A109" s="724" t="s">
        <v>540</v>
      </c>
      <c r="B109" s="725" t="s">
        <v>2309</v>
      </c>
      <c r="C109" s="725" t="s">
        <v>2159</v>
      </c>
      <c r="D109" s="725" t="s">
        <v>2461</v>
      </c>
      <c r="E109" s="725" t="s">
        <v>2462</v>
      </c>
      <c r="F109" s="728"/>
      <c r="G109" s="728"/>
      <c r="H109" s="728"/>
      <c r="I109" s="728"/>
      <c r="J109" s="728">
        <v>2</v>
      </c>
      <c r="K109" s="728">
        <v>1960</v>
      </c>
      <c r="L109" s="728">
        <v>1</v>
      </c>
      <c r="M109" s="728">
        <v>980</v>
      </c>
      <c r="N109" s="728">
        <v>1</v>
      </c>
      <c r="O109" s="728">
        <v>980</v>
      </c>
      <c r="P109" s="741">
        <v>0.5</v>
      </c>
      <c r="Q109" s="729">
        <v>980</v>
      </c>
    </row>
    <row r="110" spans="1:17" ht="14.4" customHeight="1" x14ac:dyDescent="0.3">
      <c r="A110" s="724" t="s">
        <v>540</v>
      </c>
      <c r="B110" s="725" t="s">
        <v>2309</v>
      </c>
      <c r="C110" s="725" t="s">
        <v>2159</v>
      </c>
      <c r="D110" s="725" t="s">
        <v>2463</v>
      </c>
      <c r="E110" s="725" t="s">
        <v>2464</v>
      </c>
      <c r="F110" s="728">
        <v>2</v>
      </c>
      <c r="G110" s="728">
        <v>2880</v>
      </c>
      <c r="H110" s="728">
        <v>0.1875</v>
      </c>
      <c r="I110" s="728">
        <v>1440</v>
      </c>
      <c r="J110" s="728">
        <v>10</v>
      </c>
      <c r="K110" s="728">
        <v>15360</v>
      </c>
      <c r="L110" s="728">
        <v>1</v>
      </c>
      <c r="M110" s="728">
        <v>1536</v>
      </c>
      <c r="N110" s="728">
        <v>5</v>
      </c>
      <c r="O110" s="728">
        <v>7685</v>
      </c>
      <c r="P110" s="741">
        <v>0.50032552083333337</v>
      </c>
      <c r="Q110" s="729">
        <v>1537</v>
      </c>
    </row>
    <row r="111" spans="1:17" ht="14.4" customHeight="1" x14ac:dyDescent="0.3">
      <c r="A111" s="724" t="s">
        <v>540</v>
      </c>
      <c r="B111" s="725" t="s">
        <v>2309</v>
      </c>
      <c r="C111" s="725" t="s">
        <v>2159</v>
      </c>
      <c r="D111" s="725" t="s">
        <v>2465</v>
      </c>
      <c r="E111" s="725" t="s">
        <v>2466</v>
      </c>
      <c r="F111" s="728">
        <v>3</v>
      </c>
      <c r="G111" s="728">
        <v>4410</v>
      </c>
      <c r="H111" s="728">
        <v>0.70402298850574707</v>
      </c>
      <c r="I111" s="728">
        <v>1470</v>
      </c>
      <c r="J111" s="728">
        <v>4</v>
      </c>
      <c r="K111" s="728">
        <v>6264</v>
      </c>
      <c r="L111" s="728">
        <v>1</v>
      </c>
      <c r="M111" s="728">
        <v>1566</v>
      </c>
      <c r="N111" s="728">
        <v>4</v>
      </c>
      <c r="O111" s="728">
        <v>6268</v>
      </c>
      <c r="P111" s="741">
        <v>1.0006385696040869</v>
      </c>
      <c r="Q111" s="729">
        <v>1567</v>
      </c>
    </row>
    <row r="112" spans="1:17" ht="14.4" customHeight="1" x14ac:dyDescent="0.3">
      <c r="A112" s="724" t="s">
        <v>540</v>
      </c>
      <c r="B112" s="725" t="s">
        <v>2309</v>
      </c>
      <c r="C112" s="725" t="s">
        <v>2159</v>
      </c>
      <c r="D112" s="725" t="s">
        <v>2467</v>
      </c>
      <c r="E112" s="725" t="s">
        <v>2468</v>
      </c>
      <c r="F112" s="728"/>
      <c r="G112" s="728"/>
      <c r="H112" s="728"/>
      <c r="I112" s="728"/>
      <c r="J112" s="728">
        <v>1</v>
      </c>
      <c r="K112" s="728">
        <v>1532</v>
      </c>
      <c r="L112" s="728">
        <v>1</v>
      </c>
      <c r="M112" s="728">
        <v>1532</v>
      </c>
      <c r="N112" s="728">
        <v>4</v>
      </c>
      <c r="O112" s="728">
        <v>6132</v>
      </c>
      <c r="P112" s="741">
        <v>4.0026109660574409</v>
      </c>
      <c r="Q112" s="729">
        <v>1533</v>
      </c>
    </row>
    <row r="113" spans="1:17" ht="14.4" customHeight="1" x14ac:dyDescent="0.3">
      <c r="A113" s="724" t="s">
        <v>540</v>
      </c>
      <c r="B113" s="725" t="s">
        <v>2309</v>
      </c>
      <c r="C113" s="725" t="s">
        <v>2159</v>
      </c>
      <c r="D113" s="725" t="s">
        <v>2260</v>
      </c>
      <c r="E113" s="725" t="s">
        <v>2261</v>
      </c>
      <c r="F113" s="728">
        <v>7</v>
      </c>
      <c r="G113" s="728">
        <v>2492</v>
      </c>
      <c r="H113" s="728">
        <v>0.59774526265291439</v>
      </c>
      <c r="I113" s="728">
        <v>356</v>
      </c>
      <c r="J113" s="728">
        <v>11</v>
      </c>
      <c r="K113" s="728">
        <v>4169</v>
      </c>
      <c r="L113" s="728">
        <v>1</v>
      </c>
      <c r="M113" s="728">
        <v>379</v>
      </c>
      <c r="N113" s="728">
        <v>13</v>
      </c>
      <c r="O113" s="728">
        <v>4940</v>
      </c>
      <c r="P113" s="741">
        <v>1.1849364355960661</v>
      </c>
      <c r="Q113" s="729">
        <v>380</v>
      </c>
    </row>
    <row r="114" spans="1:17" ht="14.4" customHeight="1" x14ac:dyDescent="0.3">
      <c r="A114" s="724" t="s">
        <v>540</v>
      </c>
      <c r="B114" s="725" t="s">
        <v>2309</v>
      </c>
      <c r="C114" s="725" t="s">
        <v>2159</v>
      </c>
      <c r="D114" s="725" t="s">
        <v>2262</v>
      </c>
      <c r="E114" s="725" t="s">
        <v>2263</v>
      </c>
      <c r="F114" s="728"/>
      <c r="G114" s="728"/>
      <c r="H114" s="728"/>
      <c r="I114" s="728"/>
      <c r="J114" s="728">
        <v>1</v>
      </c>
      <c r="K114" s="728">
        <v>164</v>
      </c>
      <c r="L114" s="728">
        <v>1</v>
      </c>
      <c r="M114" s="728">
        <v>164</v>
      </c>
      <c r="N114" s="728"/>
      <c r="O114" s="728"/>
      <c r="P114" s="741"/>
      <c r="Q114" s="729"/>
    </row>
    <row r="115" spans="1:17" ht="14.4" customHeight="1" x14ac:dyDescent="0.3">
      <c r="A115" s="724" t="s">
        <v>540</v>
      </c>
      <c r="B115" s="725" t="s">
        <v>2309</v>
      </c>
      <c r="C115" s="725" t="s">
        <v>2159</v>
      </c>
      <c r="D115" s="725" t="s">
        <v>2469</v>
      </c>
      <c r="E115" s="725" t="s">
        <v>2470</v>
      </c>
      <c r="F115" s="728">
        <v>67</v>
      </c>
      <c r="G115" s="728">
        <v>10385</v>
      </c>
      <c r="H115" s="728">
        <v>0.36392626857303056</v>
      </c>
      <c r="I115" s="728">
        <v>155</v>
      </c>
      <c r="J115" s="728">
        <v>174</v>
      </c>
      <c r="K115" s="728">
        <v>28536</v>
      </c>
      <c r="L115" s="728">
        <v>1</v>
      </c>
      <c r="M115" s="728">
        <v>164</v>
      </c>
      <c r="N115" s="728">
        <v>153</v>
      </c>
      <c r="O115" s="728">
        <v>25092</v>
      </c>
      <c r="P115" s="741">
        <v>0.87931034482758619</v>
      </c>
      <c r="Q115" s="729">
        <v>164</v>
      </c>
    </row>
    <row r="116" spans="1:17" ht="14.4" customHeight="1" x14ac:dyDescent="0.3">
      <c r="A116" s="724" t="s">
        <v>540</v>
      </c>
      <c r="B116" s="725" t="s">
        <v>2309</v>
      </c>
      <c r="C116" s="725" t="s">
        <v>2159</v>
      </c>
      <c r="D116" s="725" t="s">
        <v>2471</v>
      </c>
      <c r="E116" s="725" t="s">
        <v>2472</v>
      </c>
      <c r="F116" s="728">
        <v>3</v>
      </c>
      <c r="G116" s="728">
        <v>566</v>
      </c>
      <c r="H116" s="728">
        <v>0.26386946386946386</v>
      </c>
      <c r="I116" s="728">
        <v>188.66666666666666</v>
      </c>
      <c r="J116" s="728">
        <v>11</v>
      </c>
      <c r="K116" s="728">
        <v>2145</v>
      </c>
      <c r="L116" s="728">
        <v>1</v>
      </c>
      <c r="M116" s="728">
        <v>195</v>
      </c>
      <c r="N116" s="728">
        <v>11</v>
      </c>
      <c r="O116" s="728">
        <v>2156</v>
      </c>
      <c r="P116" s="741">
        <v>1.0051282051282051</v>
      </c>
      <c r="Q116" s="729">
        <v>196</v>
      </c>
    </row>
    <row r="117" spans="1:17" ht="14.4" customHeight="1" x14ac:dyDescent="0.3">
      <c r="A117" s="724" t="s">
        <v>540</v>
      </c>
      <c r="B117" s="725" t="s">
        <v>2309</v>
      </c>
      <c r="C117" s="725" t="s">
        <v>2159</v>
      </c>
      <c r="D117" s="725" t="s">
        <v>2473</v>
      </c>
      <c r="E117" s="725" t="s">
        <v>2474</v>
      </c>
      <c r="F117" s="728">
        <v>5</v>
      </c>
      <c r="G117" s="728">
        <v>2430</v>
      </c>
      <c r="H117" s="728">
        <v>0.48599999999999999</v>
      </c>
      <c r="I117" s="728">
        <v>486</v>
      </c>
      <c r="J117" s="728">
        <v>10</v>
      </c>
      <c r="K117" s="728">
        <v>5000</v>
      </c>
      <c r="L117" s="728">
        <v>1</v>
      </c>
      <c r="M117" s="728">
        <v>500</v>
      </c>
      <c r="N117" s="728">
        <v>17</v>
      </c>
      <c r="O117" s="728">
        <v>8517</v>
      </c>
      <c r="P117" s="741">
        <v>1.7034</v>
      </c>
      <c r="Q117" s="729">
        <v>501</v>
      </c>
    </row>
    <row r="118" spans="1:17" ht="14.4" customHeight="1" x14ac:dyDescent="0.3">
      <c r="A118" s="724" t="s">
        <v>540</v>
      </c>
      <c r="B118" s="725" t="s">
        <v>2309</v>
      </c>
      <c r="C118" s="725" t="s">
        <v>2159</v>
      </c>
      <c r="D118" s="725" t="s">
        <v>2268</v>
      </c>
      <c r="E118" s="725" t="s">
        <v>2269</v>
      </c>
      <c r="F118" s="728">
        <v>7</v>
      </c>
      <c r="G118" s="728">
        <v>7084</v>
      </c>
      <c r="H118" s="728">
        <v>0.62463627546071776</v>
      </c>
      <c r="I118" s="728">
        <v>1012</v>
      </c>
      <c r="J118" s="728">
        <v>11</v>
      </c>
      <c r="K118" s="728">
        <v>11341</v>
      </c>
      <c r="L118" s="728">
        <v>1</v>
      </c>
      <c r="M118" s="728">
        <v>1031</v>
      </c>
      <c r="N118" s="728">
        <v>18</v>
      </c>
      <c r="O118" s="728">
        <v>18576</v>
      </c>
      <c r="P118" s="741">
        <v>1.6379507979895953</v>
      </c>
      <c r="Q118" s="729">
        <v>1032</v>
      </c>
    </row>
    <row r="119" spans="1:17" ht="14.4" customHeight="1" x14ac:dyDescent="0.3">
      <c r="A119" s="724" t="s">
        <v>540</v>
      </c>
      <c r="B119" s="725" t="s">
        <v>2309</v>
      </c>
      <c r="C119" s="725" t="s">
        <v>2159</v>
      </c>
      <c r="D119" s="725" t="s">
        <v>2475</v>
      </c>
      <c r="E119" s="725" t="s">
        <v>2476</v>
      </c>
      <c r="F119" s="728">
        <v>2</v>
      </c>
      <c r="G119" s="728">
        <v>4034</v>
      </c>
      <c r="H119" s="728">
        <v>0.96139180171591987</v>
      </c>
      <c r="I119" s="728">
        <v>2017</v>
      </c>
      <c r="J119" s="728">
        <v>2</v>
      </c>
      <c r="K119" s="728">
        <v>4196</v>
      </c>
      <c r="L119" s="728">
        <v>1</v>
      </c>
      <c r="M119" s="728">
        <v>2098</v>
      </c>
      <c r="N119" s="728">
        <v>3</v>
      </c>
      <c r="O119" s="728">
        <v>6300</v>
      </c>
      <c r="P119" s="741">
        <v>1.5014299332697807</v>
      </c>
      <c r="Q119" s="729">
        <v>2100</v>
      </c>
    </row>
    <row r="120" spans="1:17" ht="14.4" customHeight="1" x14ac:dyDescent="0.3">
      <c r="A120" s="724" t="s">
        <v>540</v>
      </c>
      <c r="B120" s="725" t="s">
        <v>2309</v>
      </c>
      <c r="C120" s="725" t="s">
        <v>2159</v>
      </c>
      <c r="D120" s="725" t="s">
        <v>2477</v>
      </c>
      <c r="E120" s="725" t="s">
        <v>2478</v>
      </c>
      <c r="F120" s="728"/>
      <c r="G120" s="728"/>
      <c r="H120" s="728"/>
      <c r="I120" s="728"/>
      <c r="J120" s="728"/>
      <c r="K120" s="728"/>
      <c r="L120" s="728"/>
      <c r="M120" s="728"/>
      <c r="N120" s="728">
        <v>1</v>
      </c>
      <c r="O120" s="728">
        <v>21432</v>
      </c>
      <c r="P120" s="741"/>
      <c r="Q120" s="729">
        <v>21432</v>
      </c>
    </row>
    <row r="121" spans="1:17" ht="14.4" customHeight="1" x14ac:dyDescent="0.3">
      <c r="A121" s="724" t="s">
        <v>540</v>
      </c>
      <c r="B121" s="725" t="s">
        <v>2309</v>
      </c>
      <c r="C121" s="725" t="s">
        <v>2159</v>
      </c>
      <c r="D121" s="725" t="s">
        <v>2479</v>
      </c>
      <c r="E121" s="725" t="s">
        <v>2480</v>
      </c>
      <c r="F121" s="728">
        <v>188</v>
      </c>
      <c r="G121" s="728">
        <v>44180</v>
      </c>
      <c r="H121" s="728">
        <v>0.65206482274109279</v>
      </c>
      <c r="I121" s="728">
        <v>235</v>
      </c>
      <c r="J121" s="728">
        <v>270</v>
      </c>
      <c r="K121" s="728">
        <v>67754</v>
      </c>
      <c r="L121" s="728">
        <v>1</v>
      </c>
      <c r="M121" s="728">
        <v>250.94074074074075</v>
      </c>
      <c r="N121" s="728">
        <v>254</v>
      </c>
      <c r="O121" s="728">
        <v>63754</v>
      </c>
      <c r="P121" s="741">
        <v>0.9409628951796204</v>
      </c>
      <c r="Q121" s="729">
        <v>251</v>
      </c>
    </row>
    <row r="122" spans="1:17" ht="14.4" customHeight="1" x14ac:dyDescent="0.3">
      <c r="A122" s="724" t="s">
        <v>540</v>
      </c>
      <c r="B122" s="725" t="s">
        <v>2309</v>
      </c>
      <c r="C122" s="725" t="s">
        <v>2159</v>
      </c>
      <c r="D122" s="725" t="s">
        <v>2481</v>
      </c>
      <c r="E122" s="725" t="s">
        <v>2482</v>
      </c>
      <c r="F122" s="728"/>
      <c r="G122" s="728"/>
      <c r="H122" s="728"/>
      <c r="I122" s="728"/>
      <c r="J122" s="728">
        <v>2</v>
      </c>
      <c r="K122" s="728">
        <v>10818</v>
      </c>
      <c r="L122" s="728">
        <v>1</v>
      </c>
      <c r="M122" s="728">
        <v>5409</v>
      </c>
      <c r="N122" s="728"/>
      <c r="O122" s="728"/>
      <c r="P122" s="741"/>
      <c r="Q122" s="729"/>
    </row>
    <row r="123" spans="1:17" ht="14.4" customHeight="1" x14ac:dyDescent="0.3">
      <c r="A123" s="724" t="s">
        <v>540</v>
      </c>
      <c r="B123" s="725" t="s">
        <v>2309</v>
      </c>
      <c r="C123" s="725" t="s">
        <v>2159</v>
      </c>
      <c r="D123" s="725" t="s">
        <v>2483</v>
      </c>
      <c r="E123" s="725" t="s">
        <v>2484</v>
      </c>
      <c r="F123" s="728">
        <v>1</v>
      </c>
      <c r="G123" s="728">
        <v>2377</v>
      </c>
      <c r="H123" s="728">
        <v>0.47807723250201128</v>
      </c>
      <c r="I123" s="728">
        <v>2377</v>
      </c>
      <c r="J123" s="728">
        <v>2</v>
      </c>
      <c r="K123" s="728">
        <v>4972</v>
      </c>
      <c r="L123" s="728">
        <v>1</v>
      </c>
      <c r="M123" s="728">
        <v>2486</v>
      </c>
      <c r="N123" s="728">
        <v>3</v>
      </c>
      <c r="O123" s="728">
        <v>7467</v>
      </c>
      <c r="P123" s="741">
        <v>1.5018101367658889</v>
      </c>
      <c r="Q123" s="729">
        <v>2489</v>
      </c>
    </row>
    <row r="124" spans="1:17" ht="14.4" customHeight="1" x14ac:dyDescent="0.3">
      <c r="A124" s="724" t="s">
        <v>540</v>
      </c>
      <c r="B124" s="725" t="s">
        <v>2309</v>
      </c>
      <c r="C124" s="725" t="s">
        <v>2159</v>
      </c>
      <c r="D124" s="725" t="s">
        <v>2485</v>
      </c>
      <c r="E124" s="725" t="s">
        <v>2486</v>
      </c>
      <c r="F124" s="728">
        <v>1</v>
      </c>
      <c r="G124" s="728">
        <v>5315</v>
      </c>
      <c r="H124" s="728">
        <v>0.31631256323275603</v>
      </c>
      <c r="I124" s="728">
        <v>5315</v>
      </c>
      <c r="J124" s="728">
        <v>3</v>
      </c>
      <c r="K124" s="728">
        <v>16803</v>
      </c>
      <c r="L124" s="728">
        <v>1</v>
      </c>
      <c r="M124" s="728">
        <v>5601</v>
      </c>
      <c r="N124" s="728">
        <v>1</v>
      </c>
      <c r="O124" s="728">
        <v>5606</v>
      </c>
      <c r="P124" s="741">
        <v>0.3336308992441826</v>
      </c>
      <c r="Q124" s="729">
        <v>5606</v>
      </c>
    </row>
    <row r="125" spans="1:17" ht="14.4" customHeight="1" x14ac:dyDescent="0.3">
      <c r="A125" s="724" t="s">
        <v>540</v>
      </c>
      <c r="B125" s="725" t="s">
        <v>2309</v>
      </c>
      <c r="C125" s="725" t="s">
        <v>2159</v>
      </c>
      <c r="D125" s="725" t="s">
        <v>2487</v>
      </c>
      <c r="E125" s="725" t="s">
        <v>2488</v>
      </c>
      <c r="F125" s="728">
        <v>6</v>
      </c>
      <c r="G125" s="728">
        <v>6630</v>
      </c>
      <c r="H125" s="728">
        <v>0.82937202902176632</v>
      </c>
      <c r="I125" s="728">
        <v>1105</v>
      </c>
      <c r="J125" s="728">
        <v>7</v>
      </c>
      <c r="K125" s="728">
        <v>7994</v>
      </c>
      <c r="L125" s="728">
        <v>1</v>
      </c>
      <c r="M125" s="728">
        <v>1142</v>
      </c>
      <c r="N125" s="728">
        <v>4</v>
      </c>
      <c r="O125" s="728">
        <v>4572</v>
      </c>
      <c r="P125" s="741">
        <v>0.57192894671003247</v>
      </c>
      <c r="Q125" s="729">
        <v>1143</v>
      </c>
    </row>
    <row r="126" spans="1:17" ht="14.4" customHeight="1" x14ac:dyDescent="0.3">
      <c r="A126" s="724" t="s">
        <v>540</v>
      </c>
      <c r="B126" s="725" t="s">
        <v>2309</v>
      </c>
      <c r="C126" s="725" t="s">
        <v>2159</v>
      </c>
      <c r="D126" s="725" t="s">
        <v>2489</v>
      </c>
      <c r="E126" s="725" t="s">
        <v>2490</v>
      </c>
      <c r="F126" s="728">
        <v>1</v>
      </c>
      <c r="G126" s="728">
        <v>1154</v>
      </c>
      <c r="H126" s="728"/>
      <c r="I126" s="728">
        <v>1154</v>
      </c>
      <c r="J126" s="728"/>
      <c r="K126" s="728"/>
      <c r="L126" s="728"/>
      <c r="M126" s="728"/>
      <c r="N126" s="728"/>
      <c r="O126" s="728"/>
      <c r="P126" s="741"/>
      <c r="Q126" s="729"/>
    </row>
    <row r="127" spans="1:17" ht="14.4" customHeight="1" x14ac:dyDescent="0.3">
      <c r="A127" s="724" t="s">
        <v>540</v>
      </c>
      <c r="B127" s="725" t="s">
        <v>2309</v>
      </c>
      <c r="C127" s="725" t="s">
        <v>2159</v>
      </c>
      <c r="D127" s="725" t="s">
        <v>2491</v>
      </c>
      <c r="E127" s="725" t="s">
        <v>2492</v>
      </c>
      <c r="F127" s="728">
        <v>9</v>
      </c>
      <c r="G127" s="728">
        <v>10494</v>
      </c>
      <c r="H127" s="728">
        <v>0.78647980214344604</v>
      </c>
      <c r="I127" s="728">
        <v>1166</v>
      </c>
      <c r="J127" s="728">
        <v>11</v>
      </c>
      <c r="K127" s="728">
        <v>13343</v>
      </c>
      <c r="L127" s="728">
        <v>1</v>
      </c>
      <c r="M127" s="728">
        <v>1213</v>
      </c>
      <c r="N127" s="728">
        <v>7</v>
      </c>
      <c r="O127" s="728">
        <v>8498</v>
      </c>
      <c r="P127" s="741">
        <v>0.63688825601438959</v>
      </c>
      <c r="Q127" s="729">
        <v>1214</v>
      </c>
    </row>
    <row r="128" spans="1:17" ht="14.4" customHeight="1" x14ac:dyDescent="0.3">
      <c r="A128" s="724" t="s">
        <v>540</v>
      </c>
      <c r="B128" s="725" t="s">
        <v>2309</v>
      </c>
      <c r="C128" s="725" t="s">
        <v>2159</v>
      </c>
      <c r="D128" s="725" t="s">
        <v>2493</v>
      </c>
      <c r="E128" s="725" t="s">
        <v>2494</v>
      </c>
      <c r="F128" s="728">
        <v>6</v>
      </c>
      <c r="G128" s="728">
        <v>4122</v>
      </c>
      <c r="H128" s="728">
        <v>0.57974683544303796</v>
      </c>
      <c r="I128" s="728">
        <v>687</v>
      </c>
      <c r="J128" s="728">
        <v>10</v>
      </c>
      <c r="K128" s="728">
        <v>7110</v>
      </c>
      <c r="L128" s="728">
        <v>1</v>
      </c>
      <c r="M128" s="728">
        <v>711</v>
      </c>
      <c r="N128" s="728">
        <v>13</v>
      </c>
      <c r="O128" s="728">
        <v>9256</v>
      </c>
      <c r="P128" s="741">
        <v>1.3018284106891702</v>
      </c>
      <c r="Q128" s="729">
        <v>712</v>
      </c>
    </row>
    <row r="129" spans="1:17" ht="14.4" customHeight="1" x14ac:dyDescent="0.3">
      <c r="A129" s="724" t="s">
        <v>540</v>
      </c>
      <c r="B129" s="725" t="s">
        <v>2309</v>
      </c>
      <c r="C129" s="725" t="s">
        <v>2159</v>
      </c>
      <c r="D129" s="725" t="s">
        <v>2495</v>
      </c>
      <c r="E129" s="725" t="s">
        <v>2496</v>
      </c>
      <c r="F129" s="728">
        <v>1</v>
      </c>
      <c r="G129" s="728">
        <v>4625</v>
      </c>
      <c r="H129" s="728"/>
      <c r="I129" s="728">
        <v>4625</v>
      </c>
      <c r="J129" s="728"/>
      <c r="K129" s="728"/>
      <c r="L129" s="728"/>
      <c r="M129" s="728"/>
      <c r="N129" s="728"/>
      <c r="O129" s="728"/>
      <c r="P129" s="741"/>
      <c r="Q129" s="729"/>
    </row>
    <row r="130" spans="1:17" ht="14.4" customHeight="1" x14ac:dyDescent="0.3">
      <c r="A130" s="724" t="s">
        <v>540</v>
      </c>
      <c r="B130" s="725" t="s">
        <v>2309</v>
      </c>
      <c r="C130" s="725" t="s">
        <v>2159</v>
      </c>
      <c r="D130" s="725" t="s">
        <v>2497</v>
      </c>
      <c r="E130" s="725" t="s">
        <v>2498</v>
      </c>
      <c r="F130" s="728">
        <v>2</v>
      </c>
      <c r="G130" s="728">
        <v>3896</v>
      </c>
      <c r="H130" s="728"/>
      <c r="I130" s="728">
        <v>1948</v>
      </c>
      <c r="J130" s="728"/>
      <c r="K130" s="728"/>
      <c r="L130" s="728"/>
      <c r="M130" s="728"/>
      <c r="N130" s="728">
        <v>1</v>
      </c>
      <c r="O130" s="728">
        <v>2041</v>
      </c>
      <c r="P130" s="741"/>
      <c r="Q130" s="729">
        <v>2041</v>
      </c>
    </row>
    <row r="131" spans="1:17" ht="14.4" customHeight="1" x14ac:dyDescent="0.3">
      <c r="A131" s="724" t="s">
        <v>540</v>
      </c>
      <c r="B131" s="725" t="s">
        <v>2309</v>
      </c>
      <c r="C131" s="725" t="s">
        <v>2159</v>
      </c>
      <c r="D131" s="725" t="s">
        <v>2499</v>
      </c>
      <c r="E131" s="725" t="s">
        <v>2500</v>
      </c>
      <c r="F131" s="728"/>
      <c r="G131" s="728"/>
      <c r="H131" s="728"/>
      <c r="I131" s="728"/>
      <c r="J131" s="728">
        <v>1</v>
      </c>
      <c r="K131" s="728">
        <v>417</v>
      </c>
      <c r="L131" s="728">
        <v>1</v>
      </c>
      <c r="M131" s="728">
        <v>417</v>
      </c>
      <c r="N131" s="728"/>
      <c r="O131" s="728"/>
      <c r="P131" s="741"/>
      <c r="Q131" s="729"/>
    </row>
    <row r="132" spans="1:17" ht="14.4" customHeight="1" x14ac:dyDescent="0.3">
      <c r="A132" s="724" t="s">
        <v>540</v>
      </c>
      <c r="B132" s="725" t="s">
        <v>2309</v>
      </c>
      <c r="C132" s="725" t="s">
        <v>2159</v>
      </c>
      <c r="D132" s="725" t="s">
        <v>2501</v>
      </c>
      <c r="E132" s="725" t="s">
        <v>2502</v>
      </c>
      <c r="F132" s="728">
        <v>9</v>
      </c>
      <c r="G132" s="728">
        <v>17127</v>
      </c>
      <c r="H132" s="728">
        <v>1.0807041898031298</v>
      </c>
      <c r="I132" s="728">
        <v>1903</v>
      </c>
      <c r="J132" s="728">
        <v>8</v>
      </c>
      <c r="K132" s="728">
        <v>15848</v>
      </c>
      <c r="L132" s="728">
        <v>1</v>
      </c>
      <c r="M132" s="728">
        <v>1981</v>
      </c>
      <c r="N132" s="728">
        <v>4</v>
      </c>
      <c r="O132" s="728">
        <v>7932</v>
      </c>
      <c r="P132" s="741">
        <v>0.50050479555779914</v>
      </c>
      <c r="Q132" s="729">
        <v>1983</v>
      </c>
    </row>
    <row r="133" spans="1:17" ht="14.4" customHeight="1" x14ac:dyDescent="0.3">
      <c r="A133" s="724" t="s">
        <v>540</v>
      </c>
      <c r="B133" s="725" t="s">
        <v>2309</v>
      </c>
      <c r="C133" s="725" t="s">
        <v>2159</v>
      </c>
      <c r="D133" s="725" t="s">
        <v>2503</v>
      </c>
      <c r="E133" s="725" t="s">
        <v>2504</v>
      </c>
      <c r="F133" s="728">
        <v>1</v>
      </c>
      <c r="G133" s="728">
        <v>819</v>
      </c>
      <c r="H133" s="728">
        <v>0.24491626794258373</v>
      </c>
      <c r="I133" s="728">
        <v>819</v>
      </c>
      <c r="J133" s="728">
        <v>4</v>
      </c>
      <c r="K133" s="728">
        <v>3344</v>
      </c>
      <c r="L133" s="728">
        <v>1</v>
      </c>
      <c r="M133" s="728">
        <v>836</v>
      </c>
      <c r="N133" s="728">
        <v>4</v>
      </c>
      <c r="O133" s="728">
        <v>3348</v>
      </c>
      <c r="P133" s="741">
        <v>1.0011961722488039</v>
      </c>
      <c r="Q133" s="729">
        <v>837</v>
      </c>
    </row>
    <row r="134" spans="1:17" ht="14.4" customHeight="1" x14ac:dyDescent="0.3">
      <c r="A134" s="724" t="s">
        <v>540</v>
      </c>
      <c r="B134" s="725" t="s">
        <v>2309</v>
      </c>
      <c r="C134" s="725" t="s">
        <v>2159</v>
      </c>
      <c r="D134" s="725" t="s">
        <v>2505</v>
      </c>
      <c r="E134" s="725" t="s">
        <v>2506</v>
      </c>
      <c r="F134" s="728">
        <v>3</v>
      </c>
      <c r="G134" s="728">
        <v>7173</v>
      </c>
      <c r="H134" s="728">
        <v>0.20494285714285715</v>
      </c>
      <c r="I134" s="728">
        <v>2391</v>
      </c>
      <c r="J134" s="728">
        <v>14</v>
      </c>
      <c r="K134" s="728">
        <v>35000</v>
      </c>
      <c r="L134" s="728">
        <v>1</v>
      </c>
      <c r="M134" s="728">
        <v>2500</v>
      </c>
      <c r="N134" s="728">
        <v>8</v>
      </c>
      <c r="O134" s="728">
        <v>20008</v>
      </c>
      <c r="P134" s="741">
        <v>0.57165714285714286</v>
      </c>
      <c r="Q134" s="729">
        <v>2501</v>
      </c>
    </row>
    <row r="135" spans="1:17" ht="14.4" customHeight="1" x14ac:dyDescent="0.3">
      <c r="A135" s="724" t="s">
        <v>540</v>
      </c>
      <c r="B135" s="725" t="s">
        <v>2309</v>
      </c>
      <c r="C135" s="725" t="s">
        <v>2159</v>
      </c>
      <c r="D135" s="725" t="s">
        <v>2507</v>
      </c>
      <c r="E135" s="725" t="s">
        <v>2508</v>
      </c>
      <c r="F135" s="728">
        <v>1</v>
      </c>
      <c r="G135" s="728">
        <v>1286</v>
      </c>
      <c r="H135" s="728"/>
      <c r="I135" s="728">
        <v>1286</v>
      </c>
      <c r="J135" s="728"/>
      <c r="K135" s="728"/>
      <c r="L135" s="728"/>
      <c r="M135" s="728"/>
      <c r="N135" s="728">
        <v>6</v>
      </c>
      <c r="O135" s="728">
        <v>8154</v>
      </c>
      <c r="P135" s="741"/>
      <c r="Q135" s="729">
        <v>1359</v>
      </c>
    </row>
    <row r="136" spans="1:17" ht="14.4" customHeight="1" x14ac:dyDescent="0.3">
      <c r="A136" s="724" t="s">
        <v>540</v>
      </c>
      <c r="B136" s="725" t="s">
        <v>2309</v>
      </c>
      <c r="C136" s="725" t="s">
        <v>2159</v>
      </c>
      <c r="D136" s="725" t="s">
        <v>2509</v>
      </c>
      <c r="E136" s="725" t="s">
        <v>2510</v>
      </c>
      <c r="F136" s="728"/>
      <c r="G136" s="728"/>
      <c r="H136" s="728"/>
      <c r="I136" s="728"/>
      <c r="J136" s="728">
        <v>2</v>
      </c>
      <c r="K136" s="728">
        <v>1118</v>
      </c>
      <c r="L136" s="728">
        <v>1</v>
      </c>
      <c r="M136" s="728">
        <v>559</v>
      </c>
      <c r="N136" s="728">
        <v>2</v>
      </c>
      <c r="O136" s="728">
        <v>1120</v>
      </c>
      <c r="P136" s="741">
        <v>1.0017889087656529</v>
      </c>
      <c r="Q136" s="729">
        <v>560</v>
      </c>
    </row>
    <row r="137" spans="1:17" ht="14.4" customHeight="1" x14ac:dyDescent="0.3">
      <c r="A137" s="724" t="s">
        <v>540</v>
      </c>
      <c r="B137" s="725" t="s">
        <v>2309</v>
      </c>
      <c r="C137" s="725" t="s">
        <v>2159</v>
      </c>
      <c r="D137" s="725" t="s">
        <v>2511</v>
      </c>
      <c r="E137" s="725" t="s">
        <v>2512</v>
      </c>
      <c r="F137" s="728"/>
      <c r="G137" s="728"/>
      <c r="H137" s="728"/>
      <c r="I137" s="728"/>
      <c r="J137" s="728"/>
      <c r="K137" s="728"/>
      <c r="L137" s="728"/>
      <c r="M137" s="728"/>
      <c r="N137" s="728">
        <v>1</v>
      </c>
      <c r="O137" s="728">
        <v>1780</v>
      </c>
      <c r="P137" s="741"/>
      <c r="Q137" s="729">
        <v>1780</v>
      </c>
    </row>
    <row r="138" spans="1:17" ht="14.4" customHeight="1" x14ac:dyDescent="0.3">
      <c r="A138" s="724" t="s">
        <v>540</v>
      </c>
      <c r="B138" s="725" t="s">
        <v>2309</v>
      </c>
      <c r="C138" s="725" t="s">
        <v>2159</v>
      </c>
      <c r="D138" s="725" t="s">
        <v>2513</v>
      </c>
      <c r="E138" s="725" t="s">
        <v>2514</v>
      </c>
      <c r="F138" s="728">
        <v>4</v>
      </c>
      <c r="G138" s="728">
        <v>376</v>
      </c>
      <c r="H138" s="728"/>
      <c r="I138" s="728">
        <v>94</v>
      </c>
      <c r="J138" s="728"/>
      <c r="K138" s="728"/>
      <c r="L138" s="728"/>
      <c r="M138" s="728"/>
      <c r="N138" s="728"/>
      <c r="O138" s="728"/>
      <c r="P138" s="741"/>
      <c r="Q138" s="729"/>
    </row>
    <row r="139" spans="1:17" ht="14.4" customHeight="1" x14ac:dyDescent="0.3">
      <c r="A139" s="724" t="s">
        <v>540</v>
      </c>
      <c r="B139" s="725" t="s">
        <v>2309</v>
      </c>
      <c r="C139" s="725" t="s">
        <v>2159</v>
      </c>
      <c r="D139" s="725" t="s">
        <v>2515</v>
      </c>
      <c r="E139" s="725" t="s">
        <v>2516</v>
      </c>
      <c r="F139" s="728"/>
      <c r="G139" s="728"/>
      <c r="H139" s="728"/>
      <c r="I139" s="728"/>
      <c r="J139" s="728">
        <v>2</v>
      </c>
      <c r="K139" s="728">
        <v>4370</v>
      </c>
      <c r="L139" s="728">
        <v>1</v>
      </c>
      <c r="M139" s="728">
        <v>2185</v>
      </c>
      <c r="N139" s="728"/>
      <c r="O139" s="728"/>
      <c r="P139" s="741"/>
      <c r="Q139" s="729"/>
    </row>
    <row r="140" spans="1:17" ht="14.4" customHeight="1" x14ac:dyDescent="0.3">
      <c r="A140" s="724" t="s">
        <v>540</v>
      </c>
      <c r="B140" s="725" t="s">
        <v>2309</v>
      </c>
      <c r="C140" s="725" t="s">
        <v>2159</v>
      </c>
      <c r="D140" s="725" t="s">
        <v>2517</v>
      </c>
      <c r="E140" s="725" t="s">
        <v>2518</v>
      </c>
      <c r="F140" s="728"/>
      <c r="G140" s="728"/>
      <c r="H140" s="728"/>
      <c r="I140" s="728"/>
      <c r="J140" s="728">
        <v>1</v>
      </c>
      <c r="K140" s="728">
        <v>285</v>
      </c>
      <c r="L140" s="728">
        <v>1</v>
      </c>
      <c r="M140" s="728">
        <v>285</v>
      </c>
      <c r="N140" s="728">
        <v>5</v>
      </c>
      <c r="O140" s="728">
        <v>1430</v>
      </c>
      <c r="P140" s="741">
        <v>5.0175438596491224</v>
      </c>
      <c r="Q140" s="729">
        <v>286</v>
      </c>
    </row>
    <row r="141" spans="1:17" ht="14.4" customHeight="1" x14ac:dyDescent="0.3">
      <c r="A141" s="724" t="s">
        <v>540</v>
      </c>
      <c r="B141" s="725" t="s">
        <v>2309</v>
      </c>
      <c r="C141" s="725" t="s">
        <v>2159</v>
      </c>
      <c r="D141" s="725" t="s">
        <v>2519</v>
      </c>
      <c r="E141" s="725" t="s">
        <v>2520</v>
      </c>
      <c r="F141" s="728"/>
      <c r="G141" s="728"/>
      <c r="H141" s="728"/>
      <c r="I141" s="728"/>
      <c r="J141" s="728"/>
      <c r="K141" s="728"/>
      <c r="L141" s="728"/>
      <c r="M141" s="728"/>
      <c r="N141" s="728">
        <v>4</v>
      </c>
      <c r="O141" s="728">
        <v>2884</v>
      </c>
      <c r="P141" s="741"/>
      <c r="Q141" s="729">
        <v>721</v>
      </c>
    </row>
    <row r="142" spans="1:17" ht="14.4" customHeight="1" x14ac:dyDescent="0.3">
      <c r="A142" s="724" t="s">
        <v>540</v>
      </c>
      <c r="B142" s="725" t="s">
        <v>2309</v>
      </c>
      <c r="C142" s="725" t="s">
        <v>2159</v>
      </c>
      <c r="D142" s="725" t="s">
        <v>2521</v>
      </c>
      <c r="E142" s="725" t="s">
        <v>2522</v>
      </c>
      <c r="F142" s="728"/>
      <c r="G142" s="728"/>
      <c r="H142" s="728"/>
      <c r="I142" s="728"/>
      <c r="J142" s="728"/>
      <c r="K142" s="728"/>
      <c r="L142" s="728"/>
      <c r="M142" s="728"/>
      <c r="N142" s="728">
        <v>2</v>
      </c>
      <c r="O142" s="728">
        <v>6158</v>
      </c>
      <c r="P142" s="741"/>
      <c r="Q142" s="729">
        <v>3079</v>
      </c>
    </row>
    <row r="143" spans="1:17" ht="14.4" customHeight="1" x14ac:dyDescent="0.3">
      <c r="A143" s="724" t="s">
        <v>540</v>
      </c>
      <c r="B143" s="725" t="s">
        <v>2309</v>
      </c>
      <c r="C143" s="725" t="s">
        <v>2159</v>
      </c>
      <c r="D143" s="725" t="s">
        <v>2523</v>
      </c>
      <c r="E143" s="725" t="s">
        <v>2524</v>
      </c>
      <c r="F143" s="728">
        <v>0</v>
      </c>
      <c r="G143" s="728">
        <v>0</v>
      </c>
      <c r="H143" s="728"/>
      <c r="I143" s="728"/>
      <c r="J143" s="728">
        <v>0</v>
      </c>
      <c r="K143" s="728">
        <v>0</v>
      </c>
      <c r="L143" s="728"/>
      <c r="M143" s="728"/>
      <c r="N143" s="728">
        <v>0</v>
      </c>
      <c r="O143" s="728">
        <v>0</v>
      </c>
      <c r="P143" s="741"/>
      <c r="Q143" s="729"/>
    </row>
    <row r="144" spans="1:17" ht="14.4" customHeight="1" x14ac:dyDescent="0.3">
      <c r="A144" s="724" t="s">
        <v>540</v>
      </c>
      <c r="B144" s="725" t="s">
        <v>2309</v>
      </c>
      <c r="C144" s="725" t="s">
        <v>2159</v>
      </c>
      <c r="D144" s="725" t="s">
        <v>2525</v>
      </c>
      <c r="E144" s="725" t="s">
        <v>2526</v>
      </c>
      <c r="F144" s="728">
        <v>56</v>
      </c>
      <c r="G144" s="728">
        <v>0</v>
      </c>
      <c r="H144" s="728"/>
      <c r="I144" s="728">
        <v>0</v>
      </c>
      <c r="J144" s="728">
        <v>82</v>
      </c>
      <c r="K144" s="728">
        <v>0</v>
      </c>
      <c r="L144" s="728"/>
      <c r="M144" s="728">
        <v>0</v>
      </c>
      <c r="N144" s="728">
        <v>53</v>
      </c>
      <c r="O144" s="728">
        <v>0</v>
      </c>
      <c r="P144" s="741"/>
      <c r="Q144" s="729">
        <v>0</v>
      </c>
    </row>
    <row r="145" spans="1:17" ht="14.4" customHeight="1" x14ac:dyDescent="0.3">
      <c r="A145" s="724" t="s">
        <v>540</v>
      </c>
      <c r="B145" s="725" t="s">
        <v>2309</v>
      </c>
      <c r="C145" s="725" t="s">
        <v>2159</v>
      </c>
      <c r="D145" s="725" t="s">
        <v>2527</v>
      </c>
      <c r="E145" s="725" t="s">
        <v>2528</v>
      </c>
      <c r="F145" s="728">
        <v>17</v>
      </c>
      <c r="G145" s="728">
        <v>0</v>
      </c>
      <c r="H145" s="728"/>
      <c r="I145" s="728">
        <v>0</v>
      </c>
      <c r="J145" s="728">
        <v>4</v>
      </c>
      <c r="K145" s="728">
        <v>0</v>
      </c>
      <c r="L145" s="728"/>
      <c r="M145" s="728">
        <v>0</v>
      </c>
      <c r="N145" s="728">
        <v>11</v>
      </c>
      <c r="O145" s="728">
        <v>0</v>
      </c>
      <c r="P145" s="741"/>
      <c r="Q145" s="729">
        <v>0</v>
      </c>
    </row>
    <row r="146" spans="1:17" ht="14.4" customHeight="1" x14ac:dyDescent="0.3">
      <c r="A146" s="724" t="s">
        <v>540</v>
      </c>
      <c r="B146" s="725" t="s">
        <v>2309</v>
      </c>
      <c r="C146" s="725" t="s">
        <v>2159</v>
      </c>
      <c r="D146" s="725" t="s">
        <v>2274</v>
      </c>
      <c r="E146" s="725" t="s">
        <v>2275</v>
      </c>
      <c r="F146" s="728">
        <v>6</v>
      </c>
      <c r="G146" s="728">
        <v>492</v>
      </c>
      <c r="H146" s="728">
        <v>0.81727574750830567</v>
      </c>
      <c r="I146" s="728">
        <v>82</v>
      </c>
      <c r="J146" s="728">
        <v>7</v>
      </c>
      <c r="K146" s="728">
        <v>602</v>
      </c>
      <c r="L146" s="728">
        <v>1</v>
      </c>
      <c r="M146" s="728">
        <v>86</v>
      </c>
      <c r="N146" s="728">
        <v>19</v>
      </c>
      <c r="O146" s="728">
        <v>1634</v>
      </c>
      <c r="P146" s="741">
        <v>2.7142857142857144</v>
      </c>
      <c r="Q146" s="729">
        <v>86</v>
      </c>
    </row>
    <row r="147" spans="1:17" ht="14.4" customHeight="1" x14ac:dyDescent="0.3">
      <c r="A147" s="724" t="s">
        <v>540</v>
      </c>
      <c r="B147" s="725" t="s">
        <v>2309</v>
      </c>
      <c r="C147" s="725" t="s">
        <v>2159</v>
      </c>
      <c r="D147" s="725" t="s">
        <v>2529</v>
      </c>
      <c r="E147" s="725" t="s">
        <v>2530</v>
      </c>
      <c r="F147" s="728">
        <v>723</v>
      </c>
      <c r="G147" s="728">
        <v>762122</v>
      </c>
      <c r="H147" s="728">
        <v>0.80030200789042871</v>
      </c>
      <c r="I147" s="728">
        <v>1054.1106500691562</v>
      </c>
      <c r="J147" s="728">
        <v>913</v>
      </c>
      <c r="K147" s="728">
        <v>952293</v>
      </c>
      <c r="L147" s="728">
        <v>1</v>
      </c>
      <c r="M147" s="728">
        <v>1043.0372398685652</v>
      </c>
      <c r="N147" s="728">
        <v>705</v>
      </c>
      <c r="O147" s="728">
        <v>770902</v>
      </c>
      <c r="P147" s="741">
        <v>0.80952185934371035</v>
      </c>
      <c r="Q147" s="729">
        <v>1093.4780141843971</v>
      </c>
    </row>
    <row r="148" spans="1:17" ht="14.4" customHeight="1" x14ac:dyDescent="0.3">
      <c r="A148" s="724" t="s">
        <v>540</v>
      </c>
      <c r="B148" s="725" t="s">
        <v>2309</v>
      </c>
      <c r="C148" s="725" t="s">
        <v>2159</v>
      </c>
      <c r="D148" s="725" t="s">
        <v>2531</v>
      </c>
      <c r="E148" s="725" t="s">
        <v>2532</v>
      </c>
      <c r="F148" s="728">
        <v>4</v>
      </c>
      <c r="G148" s="728">
        <v>0</v>
      </c>
      <c r="H148" s="728"/>
      <c r="I148" s="728">
        <v>0</v>
      </c>
      <c r="J148" s="728">
        <v>22</v>
      </c>
      <c r="K148" s="728">
        <v>0</v>
      </c>
      <c r="L148" s="728"/>
      <c r="M148" s="728">
        <v>0</v>
      </c>
      <c r="N148" s="728">
        <v>2</v>
      </c>
      <c r="O148" s="728">
        <v>0</v>
      </c>
      <c r="P148" s="741"/>
      <c r="Q148" s="729">
        <v>0</v>
      </c>
    </row>
    <row r="149" spans="1:17" ht="14.4" customHeight="1" x14ac:dyDescent="0.3">
      <c r="A149" s="724" t="s">
        <v>540</v>
      </c>
      <c r="B149" s="725" t="s">
        <v>2309</v>
      </c>
      <c r="C149" s="725" t="s">
        <v>2159</v>
      </c>
      <c r="D149" s="725" t="s">
        <v>2533</v>
      </c>
      <c r="E149" s="725" t="s">
        <v>2534</v>
      </c>
      <c r="F149" s="728">
        <v>3</v>
      </c>
      <c r="G149" s="728">
        <v>5766</v>
      </c>
      <c r="H149" s="728"/>
      <c r="I149" s="728">
        <v>1922</v>
      </c>
      <c r="J149" s="728"/>
      <c r="K149" s="728"/>
      <c r="L149" s="728"/>
      <c r="M149" s="728"/>
      <c r="N149" s="728">
        <v>1</v>
      </c>
      <c r="O149" s="728">
        <v>1962</v>
      </c>
      <c r="P149" s="741"/>
      <c r="Q149" s="729">
        <v>1962</v>
      </c>
    </row>
    <row r="150" spans="1:17" ht="14.4" customHeight="1" x14ac:dyDescent="0.3">
      <c r="A150" s="724" t="s">
        <v>540</v>
      </c>
      <c r="B150" s="725" t="s">
        <v>2309</v>
      </c>
      <c r="C150" s="725" t="s">
        <v>2159</v>
      </c>
      <c r="D150" s="725" t="s">
        <v>2535</v>
      </c>
      <c r="E150" s="725" t="s">
        <v>2536</v>
      </c>
      <c r="F150" s="728">
        <v>5</v>
      </c>
      <c r="G150" s="728">
        <v>3455</v>
      </c>
      <c r="H150" s="728">
        <v>4.8254189944134076</v>
      </c>
      <c r="I150" s="728">
        <v>691</v>
      </c>
      <c r="J150" s="728">
        <v>1</v>
      </c>
      <c r="K150" s="728">
        <v>716</v>
      </c>
      <c r="L150" s="728">
        <v>1</v>
      </c>
      <c r="M150" s="728">
        <v>716</v>
      </c>
      <c r="N150" s="728">
        <v>3</v>
      </c>
      <c r="O150" s="728">
        <v>2148</v>
      </c>
      <c r="P150" s="741">
        <v>3</v>
      </c>
      <c r="Q150" s="729">
        <v>716</v>
      </c>
    </row>
    <row r="151" spans="1:17" ht="14.4" customHeight="1" x14ac:dyDescent="0.3">
      <c r="A151" s="724" t="s">
        <v>540</v>
      </c>
      <c r="B151" s="725" t="s">
        <v>2309</v>
      </c>
      <c r="C151" s="725" t="s">
        <v>2159</v>
      </c>
      <c r="D151" s="725" t="s">
        <v>2537</v>
      </c>
      <c r="E151" s="725" t="s">
        <v>2538</v>
      </c>
      <c r="F151" s="728">
        <v>4</v>
      </c>
      <c r="G151" s="728">
        <v>11528</v>
      </c>
      <c r="H151" s="728">
        <v>3.8083911463495208</v>
      </c>
      <c r="I151" s="728">
        <v>2882</v>
      </c>
      <c r="J151" s="728">
        <v>1</v>
      </c>
      <c r="K151" s="728">
        <v>3027</v>
      </c>
      <c r="L151" s="728">
        <v>1</v>
      </c>
      <c r="M151" s="728">
        <v>3027</v>
      </c>
      <c r="N151" s="728">
        <v>2</v>
      </c>
      <c r="O151" s="728">
        <v>6058</v>
      </c>
      <c r="P151" s="741">
        <v>2.0013214403700035</v>
      </c>
      <c r="Q151" s="729">
        <v>3029</v>
      </c>
    </row>
    <row r="152" spans="1:17" ht="14.4" customHeight="1" x14ac:dyDescent="0.3">
      <c r="A152" s="724" t="s">
        <v>540</v>
      </c>
      <c r="B152" s="725" t="s">
        <v>2309</v>
      </c>
      <c r="C152" s="725" t="s">
        <v>2159</v>
      </c>
      <c r="D152" s="725" t="s">
        <v>2290</v>
      </c>
      <c r="E152" s="725" t="s">
        <v>2291</v>
      </c>
      <c r="F152" s="728">
        <v>5</v>
      </c>
      <c r="G152" s="728">
        <v>13264</v>
      </c>
      <c r="H152" s="728">
        <v>2.4028985507246379</v>
      </c>
      <c r="I152" s="728">
        <v>2652.8</v>
      </c>
      <c r="J152" s="728">
        <v>2</v>
      </c>
      <c r="K152" s="728">
        <v>5520</v>
      </c>
      <c r="L152" s="728">
        <v>1</v>
      </c>
      <c r="M152" s="728">
        <v>2760</v>
      </c>
      <c r="N152" s="728">
        <v>1</v>
      </c>
      <c r="O152" s="728">
        <v>2762</v>
      </c>
      <c r="P152" s="741">
        <v>0.50036231884057969</v>
      </c>
      <c r="Q152" s="729">
        <v>2762</v>
      </c>
    </row>
    <row r="153" spans="1:17" ht="14.4" customHeight="1" x14ac:dyDescent="0.3">
      <c r="A153" s="724" t="s">
        <v>540</v>
      </c>
      <c r="B153" s="725" t="s">
        <v>2309</v>
      </c>
      <c r="C153" s="725" t="s">
        <v>2159</v>
      </c>
      <c r="D153" s="725" t="s">
        <v>2539</v>
      </c>
      <c r="E153" s="725" t="s">
        <v>2540</v>
      </c>
      <c r="F153" s="728">
        <v>4</v>
      </c>
      <c r="G153" s="728">
        <v>10034</v>
      </c>
      <c r="H153" s="728">
        <v>3.8283098054177795</v>
      </c>
      <c r="I153" s="728">
        <v>2508.5</v>
      </c>
      <c r="J153" s="728">
        <v>1</v>
      </c>
      <c r="K153" s="728">
        <v>2621</v>
      </c>
      <c r="L153" s="728">
        <v>1</v>
      </c>
      <c r="M153" s="728">
        <v>2621</v>
      </c>
      <c r="N153" s="728">
        <v>1</v>
      </c>
      <c r="O153" s="728">
        <v>2624</v>
      </c>
      <c r="P153" s="741">
        <v>1.0011446012972147</v>
      </c>
      <c r="Q153" s="729">
        <v>2624</v>
      </c>
    </row>
    <row r="154" spans="1:17" ht="14.4" customHeight="1" x14ac:dyDescent="0.3">
      <c r="A154" s="724" t="s">
        <v>540</v>
      </c>
      <c r="B154" s="725" t="s">
        <v>2309</v>
      </c>
      <c r="C154" s="725" t="s">
        <v>2159</v>
      </c>
      <c r="D154" s="725" t="s">
        <v>2541</v>
      </c>
      <c r="E154" s="725" t="s">
        <v>2542</v>
      </c>
      <c r="F154" s="728"/>
      <c r="G154" s="728"/>
      <c r="H154" s="728"/>
      <c r="I154" s="728"/>
      <c r="J154" s="728">
        <v>1</v>
      </c>
      <c r="K154" s="728">
        <v>5568</v>
      </c>
      <c r="L154" s="728">
        <v>1</v>
      </c>
      <c r="M154" s="728">
        <v>5568</v>
      </c>
      <c r="N154" s="728">
        <v>1</v>
      </c>
      <c r="O154" s="728">
        <v>5574</v>
      </c>
      <c r="P154" s="741">
        <v>1.0010775862068966</v>
      </c>
      <c r="Q154" s="729">
        <v>5574</v>
      </c>
    </row>
    <row r="155" spans="1:17" ht="14.4" customHeight="1" x14ac:dyDescent="0.3">
      <c r="A155" s="724" t="s">
        <v>540</v>
      </c>
      <c r="B155" s="725" t="s">
        <v>2309</v>
      </c>
      <c r="C155" s="725" t="s">
        <v>2159</v>
      </c>
      <c r="D155" s="725" t="s">
        <v>2543</v>
      </c>
      <c r="E155" s="725" t="s">
        <v>2544</v>
      </c>
      <c r="F155" s="728">
        <v>1</v>
      </c>
      <c r="G155" s="728">
        <v>2233</v>
      </c>
      <c r="H155" s="728">
        <v>0.23836464560204954</v>
      </c>
      <c r="I155" s="728">
        <v>2233</v>
      </c>
      <c r="J155" s="728">
        <v>4</v>
      </c>
      <c r="K155" s="728">
        <v>9368</v>
      </c>
      <c r="L155" s="728">
        <v>1</v>
      </c>
      <c r="M155" s="728">
        <v>2342</v>
      </c>
      <c r="N155" s="728">
        <v>7</v>
      </c>
      <c r="O155" s="728">
        <v>16415</v>
      </c>
      <c r="P155" s="741">
        <v>1.7522416737830915</v>
      </c>
      <c r="Q155" s="729">
        <v>2345</v>
      </c>
    </row>
    <row r="156" spans="1:17" ht="14.4" customHeight="1" x14ac:dyDescent="0.3">
      <c r="A156" s="724" t="s">
        <v>540</v>
      </c>
      <c r="B156" s="725" t="s">
        <v>2309</v>
      </c>
      <c r="C156" s="725" t="s">
        <v>2159</v>
      </c>
      <c r="D156" s="725" t="s">
        <v>2545</v>
      </c>
      <c r="E156" s="725" t="s">
        <v>2546</v>
      </c>
      <c r="F156" s="728">
        <v>150</v>
      </c>
      <c r="G156" s="728">
        <v>52348</v>
      </c>
      <c r="H156" s="728">
        <v>0.68310888401712078</v>
      </c>
      <c r="I156" s="728">
        <v>348.98666666666668</v>
      </c>
      <c r="J156" s="728">
        <v>206</v>
      </c>
      <c r="K156" s="728">
        <v>76632</v>
      </c>
      <c r="L156" s="728">
        <v>1</v>
      </c>
      <c r="M156" s="728">
        <v>372</v>
      </c>
      <c r="N156" s="728">
        <v>193</v>
      </c>
      <c r="O156" s="728">
        <v>71989</v>
      </c>
      <c r="P156" s="741">
        <v>0.9394117340014615</v>
      </c>
      <c r="Q156" s="729">
        <v>373</v>
      </c>
    </row>
    <row r="157" spans="1:17" ht="14.4" customHeight="1" x14ac:dyDescent="0.3">
      <c r="A157" s="724" t="s">
        <v>540</v>
      </c>
      <c r="B157" s="725" t="s">
        <v>2309</v>
      </c>
      <c r="C157" s="725" t="s">
        <v>2159</v>
      </c>
      <c r="D157" s="725" t="s">
        <v>2547</v>
      </c>
      <c r="E157" s="725" t="s">
        <v>2548</v>
      </c>
      <c r="F157" s="728"/>
      <c r="G157" s="728"/>
      <c r="H157" s="728"/>
      <c r="I157" s="728"/>
      <c r="J157" s="728">
        <v>1</v>
      </c>
      <c r="K157" s="728">
        <v>1430</v>
      </c>
      <c r="L157" s="728">
        <v>1</v>
      </c>
      <c r="M157" s="728">
        <v>1430</v>
      </c>
      <c r="N157" s="728">
        <v>3</v>
      </c>
      <c r="O157" s="728">
        <v>4293</v>
      </c>
      <c r="P157" s="741">
        <v>3.0020979020979022</v>
      </c>
      <c r="Q157" s="729">
        <v>1431</v>
      </c>
    </row>
    <row r="158" spans="1:17" ht="14.4" customHeight="1" x14ac:dyDescent="0.3">
      <c r="A158" s="724" t="s">
        <v>540</v>
      </c>
      <c r="B158" s="725" t="s">
        <v>2309</v>
      </c>
      <c r="C158" s="725" t="s">
        <v>2159</v>
      </c>
      <c r="D158" s="725" t="s">
        <v>2549</v>
      </c>
      <c r="E158" s="725" t="s">
        <v>2550</v>
      </c>
      <c r="F158" s="728">
        <v>22</v>
      </c>
      <c r="G158" s="728">
        <v>53930</v>
      </c>
      <c r="H158" s="728">
        <v>0.56914001076437626</v>
      </c>
      <c r="I158" s="728">
        <v>2451.3636363636365</v>
      </c>
      <c r="J158" s="728">
        <v>37</v>
      </c>
      <c r="K158" s="728">
        <v>94757</v>
      </c>
      <c r="L158" s="728">
        <v>1</v>
      </c>
      <c r="M158" s="728">
        <v>2561</v>
      </c>
      <c r="N158" s="728">
        <v>36</v>
      </c>
      <c r="O158" s="728">
        <v>92304</v>
      </c>
      <c r="P158" s="741">
        <v>0.97411273045790814</v>
      </c>
      <c r="Q158" s="729">
        <v>2564</v>
      </c>
    </row>
    <row r="159" spans="1:17" ht="14.4" customHeight="1" x14ac:dyDescent="0.3">
      <c r="A159" s="724" t="s">
        <v>540</v>
      </c>
      <c r="B159" s="725" t="s">
        <v>2309</v>
      </c>
      <c r="C159" s="725" t="s">
        <v>2159</v>
      </c>
      <c r="D159" s="725" t="s">
        <v>2551</v>
      </c>
      <c r="E159" s="725" t="s">
        <v>2552</v>
      </c>
      <c r="F159" s="728">
        <v>1</v>
      </c>
      <c r="G159" s="728">
        <v>4612</v>
      </c>
      <c r="H159" s="728">
        <v>0.47743271221532091</v>
      </c>
      <c r="I159" s="728">
        <v>4612</v>
      </c>
      <c r="J159" s="728">
        <v>2</v>
      </c>
      <c r="K159" s="728">
        <v>9660</v>
      </c>
      <c r="L159" s="728">
        <v>1</v>
      </c>
      <c r="M159" s="728">
        <v>4830</v>
      </c>
      <c r="N159" s="728"/>
      <c r="O159" s="728"/>
      <c r="P159" s="741"/>
      <c r="Q159" s="729"/>
    </row>
    <row r="160" spans="1:17" ht="14.4" customHeight="1" x14ac:dyDescent="0.3">
      <c r="A160" s="724" t="s">
        <v>540</v>
      </c>
      <c r="B160" s="725" t="s">
        <v>2309</v>
      </c>
      <c r="C160" s="725" t="s">
        <v>2159</v>
      </c>
      <c r="D160" s="725" t="s">
        <v>2553</v>
      </c>
      <c r="E160" s="725" t="s">
        <v>2554</v>
      </c>
      <c r="F160" s="728">
        <v>2</v>
      </c>
      <c r="G160" s="728">
        <v>10264</v>
      </c>
      <c r="H160" s="728">
        <v>0.37888519748984867</v>
      </c>
      <c r="I160" s="728">
        <v>5132</v>
      </c>
      <c r="J160" s="728">
        <v>5</v>
      </c>
      <c r="K160" s="728">
        <v>27090</v>
      </c>
      <c r="L160" s="728">
        <v>1</v>
      </c>
      <c r="M160" s="728">
        <v>5418</v>
      </c>
      <c r="N160" s="728">
        <v>5</v>
      </c>
      <c r="O160" s="728">
        <v>27115</v>
      </c>
      <c r="P160" s="741">
        <v>1.0009228497600591</v>
      </c>
      <c r="Q160" s="729">
        <v>5423</v>
      </c>
    </row>
    <row r="161" spans="1:17" ht="14.4" customHeight="1" x14ac:dyDescent="0.3">
      <c r="A161" s="724" t="s">
        <v>540</v>
      </c>
      <c r="B161" s="725" t="s">
        <v>2309</v>
      </c>
      <c r="C161" s="725" t="s">
        <v>2159</v>
      </c>
      <c r="D161" s="725" t="s">
        <v>2555</v>
      </c>
      <c r="E161" s="725" t="s">
        <v>2556</v>
      </c>
      <c r="F161" s="728">
        <v>1</v>
      </c>
      <c r="G161" s="728">
        <v>2953</v>
      </c>
      <c r="H161" s="728">
        <v>0.94738530638434393</v>
      </c>
      <c r="I161" s="728">
        <v>2953</v>
      </c>
      <c r="J161" s="728">
        <v>1</v>
      </c>
      <c r="K161" s="728">
        <v>3117</v>
      </c>
      <c r="L161" s="728">
        <v>1</v>
      </c>
      <c r="M161" s="728">
        <v>3117</v>
      </c>
      <c r="N161" s="728"/>
      <c r="O161" s="728"/>
      <c r="P161" s="741"/>
      <c r="Q161" s="729"/>
    </row>
    <row r="162" spans="1:17" ht="14.4" customHeight="1" x14ac:dyDescent="0.3">
      <c r="A162" s="724" t="s">
        <v>540</v>
      </c>
      <c r="B162" s="725" t="s">
        <v>2309</v>
      </c>
      <c r="C162" s="725" t="s">
        <v>2159</v>
      </c>
      <c r="D162" s="725" t="s">
        <v>2557</v>
      </c>
      <c r="E162" s="725" t="s">
        <v>2558</v>
      </c>
      <c r="F162" s="728"/>
      <c r="G162" s="728"/>
      <c r="H162" s="728"/>
      <c r="I162" s="728"/>
      <c r="J162" s="728"/>
      <c r="K162" s="728"/>
      <c r="L162" s="728"/>
      <c r="M162" s="728"/>
      <c r="N162" s="728">
        <v>1</v>
      </c>
      <c r="O162" s="728">
        <v>1329</v>
      </c>
      <c r="P162" s="741"/>
      <c r="Q162" s="729">
        <v>1329</v>
      </c>
    </row>
    <row r="163" spans="1:17" ht="14.4" customHeight="1" x14ac:dyDescent="0.3">
      <c r="A163" s="724" t="s">
        <v>540</v>
      </c>
      <c r="B163" s="725" t="s">
        <v>2309</v>
      </c>
      <c r="C163" s="725" t="s">
        <v>2159</v>
      </c>
      <c r="D163" s="725" t="s">
        <v>2559</v>
      </c>
      <c r="E163" s="725" t="s">
        <v>2560</v>
      </c>
      <c r="F163" s="728">
        <v>10</v>
      </c>
      <c r="G163" s="728">
        <v>6080</v>
      </c>
      <c r="H163" s="728">
        <v>1.5734989648033126</v>
      </c>
      <c r="I163" s="728">
        <v>608</v>
      </c>
      <c r="J163" s="728">
        <v>6</v>
      </c>
      <c r="K163" s="728">
        <v>3864</v>
      </c>
      <c r="L163" s="728">
        <v>1</v>
      </c>
      <c r="M163" s="728">
        <v>644</v>
      </c>
      <c r="N163" s="728">
        <v>8</v>
      </c>
      <c r="O163" s="728">
        <v>5160</v>
      </c>
      <c r="P163" s="741">
        <v>1.3354037267080745</v>
      </c>
      <c r="Q163" s="729">
        <v>645</v>
      </c>
    </row>
    <row r="164" spans="1:17" ht="14.4" customHeight="1" x14ac:dyDescent="0.3">
      <c r="A164" s="724" t="s">
        <v>540</v>
      </c>
      <c r="B164" s="725" t="s">
        <v>2309</v>
      </c>
      <c r="C164" s="725" t="s">
        <v>2159</v>
      </c>
      <c r="D164" s="725" t="s">
        <v>2561</v>
      </c>
      <c r="E164" s="725" t="s">
        <v>2562</v>
      </c>
      <c r="F164" s="728">
        <v>5</v>
      </c>
      <c r="G164" s="728">
        <v>7375</v>
      </c>
      <c r="H164" s="728">
        <v>0.59552648578811374</v>
      </c>
      <c r="I164" s="728">
        <v>1475</v>
      </c>
      <c r="J164" s="728">
        <v>8</v>
      </c>
      <c r="K164" s="728">
        <v>12384</v>
      </c>
      <c r="L164" s="728">
        <v>1</v>
      </c>
      <c r="M164" s="728">
        <v>1548</v>
      </c>
      <c r="N164" s="728">
        <v>9</v>
      </c>
      <c r="O164" s="728">
        <v>13941</v>
      </c>
      <c r="P164" s="741">
        <v>1.1257267441860466</v>
      </c>
      <c r="Q164" s="729">
        <v>1549</v>
      </c>
    </row>
    <row r="165" spans="1:17" ht="14.4" customHeight="1" x14ac:dyDescent="0.3">
      <c r="A165" s="724" t="s">
        <v>540</v>
      </c>
      <c r="B165" s="725" t="s">
        <v>2309</v>
      </c>
      <c r="C165" s="725" t="s">
        <v>2159</v>
      </c>
      <c r="D165" s="725" t="s">
        <v>2563</v>
      </c>
      <c r="E165" s="725" t="s">
        <v>2564</v>
      </c>
      <c r="F165" s="728"/>
      <c r="G165" s="728"/>
      <c r="H165" s="728"/>
      <c r="I165" s="728"/>
      <c r="J165" s="728">
        <v>1</v>
      </c>
      <c r="K165" s="728">
        <v>2459</v>
      </c>
      <c r="L165" s="728">
        <v>1</v>
      </c>
      <c r="M165" s="728">
        <v>2459</v>
      </c>
      <c r="N165" s="728">
        <v>2</v>
      </c>
      <c r="O165" s="728">
        <v>4922</v>
      </c>
      <c r="P165" s="741">
        <v>2.0016266775111835</v>
      </c>
      <c r="Q165" s="729">
        <v>2461</v>
      </c>
    </row>
    <row r="166" spans="1:17" ht="14.4" customHeight="1" x14ac:dyDescent="0.3">
      <c r="A166" s="724" t="s">
        <v>540</v>
      </c>
      <c r="B166" s="725" t="s">
        <v>2309</v>
      </c>
      <c r="C166" s="725" t="s">
        <v>2159</v>
      </c>
      <c r="D166" s="725" t="s">
        <v>2565</v>
      </c>
      <c r="E166" s="725" t="s">
        <v>2566</v>
      </c>
      <c r="F166" s="728">
        <v>3</v>
      </c>
      <c r="G166" s="728">
        <v>9489</v>
      </c>
      <c r="H166" s="728"/>
      <c r="I166" s="728">
        <v>3163</v>
      </c>
      <c r="J166" s="728"/>
      <c r="K166" s="728"/>
      <c r="L166" s="728"/>
      <c r="M166" s="728"/>
      <c r="N166" s="728">
        <v>2</v>
      </c>
      <c r="O166" s="728">
        <v>6620</v>
      </c>
      <c r="P166" s="741"/>
      <c r="Q166" s="729">
        <v>3310</v>
      </c>
    </row>
    <row r="167" spans="1:17" ht="14.4" customHeight="1" x14ac:dyDescent="0.3">
      <c r="A167" s="724" t="s">
        <v>540</v>
      </c>
      <c r="B167" s="725" t="s">
        <v>2309</v>
      </c>
      <c r="C167" s="725" t="s">
        <v>2159</v>
      </c>
      <c r="D167" s="725" t="s">
        <v>2567</v>
      </c>
      <c r="E167" s="725" t="s">
        <v>2568</v>
      </c>
      <c r="F167" s="728">
        <v>2</v>
      </c>
      <c r="G167" s="728">
        <v>6194</v>
      </c>
      <c r="H167" s="728">
        <v>0.38210980876002465</v>
      </c>
      <c r="I167" s="728">
        <v>3097</v>
      </c>
      <c r="J167" s="728">
        <v>5</v>
      </c>
      <c r="K167" s="728">
        <v>16210</v>
      </c>
      <c r="L167" s="728">
        <v>1</v>
      </c>
      <c r="M167" s="728">
        <v>3242</v>
      </c>
      <c r="N167" s="728">
        <v>5</v>
      </c>
      <c r="O167" s="728">
        <v>16220</v>
      </c>
      <c r="P167" s="741">
        <v>1.000616903146206</v>
      </c>
      <c r="Q167" s="729">
        <v>3244</v>
      </c>
    </row>
    <row r="168" spans="1:17" ht="14.4" customHeight="1" x14ac:dyDescent="0.3">
      <c r="A168" s="724" t="s">
        <v>540</v>
      </c>
      <c r="B168" s="725" t="s">
        <v>2309</v>
      </c>
      <c r="C168" s="725" t="s">
        <v>2159</v>
      </c>
      <c r="D168" s="725" t="s">
        <v>2569</v>
      </c>
      <c r="E168" s="725" t="s">
        <v>2570</v>
      </c>
      <c r="F168" s="728">
        <v>2</v>
      </c>
      <c r="G168" s="728">
        <v>7376</v>
      </c>
      <c r="H168" s="728">
        <v>0.19015210105697344</v>
      </c>
      <c r="I168" s="728">
        <v>3688</v>
      </c>
      <c r="J168" s="728">
        <v>10</v>
      </c>
      <c r="K168" s="728">
        <v>38790</v>
      </c>
      <c r="L168" s="728">
        <v>1</v>
      </c>
      <c r="M168" s="728">
        <v>3879</v>
      </c>
      <c r="N168" s="728">
        <v>6</v>
      </c>
      <c r="O168" s="728">
        <v>23298</v>
      </c>
      <c r="P168" s="741">
        <v>0.60061871616395979</v>
      </c>
      <c r="Q168" s="729">
        <v>3883</v>
      </c>
    </row>
    <row r="169" spans="1:17" ht="14.4" customHeight="1" x14ac:dyDescent="0.3">
      <c r="A169" s="724" t="s">
        <v>540</v>
      </c>
      <c r="B169" s="725" t="s">
        <v>2309</v>
      </c>
      <c r="C169" s="725" t="s">
        <v>2159</v>
      </c>
      <c r="D169" s="725" t="s">
        <v>2571</v>
      </c>
      <c r="E169" s="725" t="s">
        <v>2572</v>
      </c>
      <c r="F169" s="728"/>
      <c r="G169" s="728"/>
      <c r="H169" s="728"/>
      <c r="I169" s="728"/>
      <c r="J169" s="728"/>
      <c r="K169" s="728"/>
      <c r="L169" s="728"/>
      <c r="M169" s="728"/>
      <c r="N169" s="728">
        <v>3</v>
      </c>
      <c r="O169" s="728">
        <v>15693</v>
      </c>
      <c r="P169" s="741"/>
      <c r="Q169" s="729">
        <v>5231</v>
      </c>
    </row>
    <row r="170" spans="1:17" ht="14.4" customHeight="1" x14ac:dyDescent="0.3">
      <c r="A170" s="724" t="s">
        <v>540</v>
      </c>
      <c r="B170" s="725" t="s">
        <v>2309</v>
      </c>
      <c r="C170" s="725" t="s">
        <v>2159</v>
      </c>
      <c r="D170" s="725" t="s">
        <v>2573</v>
      </c>
      <c r="E170" s="725" t="s">
        <v>2574</v>
      </c>
      <c r="F170" s="728">
        <v>13</v>
      </c>
      <c r="G170" s="728">
        <v>23166</v>
      </c>
      <c r="H170" s="728">
        <v>1.135309973045822</v>
      </c>
      <c r="I170" s="728">
        <v>1782</v>
      </c>
      <c r="J170" s="728">
        <v>11</v>
      </c>
      <c r="K170" s="728">
        <v>20405</v>
      </c>
      <c r="L170" s="728">
        <v>1</v>
      </c>
      <c r="M170" s="728">
        <v>1855</v>
      </c>
      <c r="N170" s="728">
        <v>4</v>
      </c>
      <c r="O170" s="728">
        <v>7424</v>
      </c>
      <c r="P170" s="741">
        <v>0.36383239402107326</v>
      </c>
      <c r="Q170" s="729">
        <v>1856</v>
      </c>
    </row>
    <row r="171" spans="1:17" ht="14.4" customHeight="1" x14ac:dyDescent="0.3">
      <c r="A171" s="724" t="s">
        <v>540</v>
      </c>
      <c r="B171" s="725" t="s">
        <v>2309</v>
      </c>
      <c r="C171" s="725" t="s">
        <v>2159</v>
      </c>
      <c r="D171" s="725" t="s">
        <v>2575</v>
      </c>
      <c r="E171" s="725" t="s">
        <v>2576</v>
      </c>
      <c r="F171" s="728"/>
      <c r="G171" s="728"/>
      <c r="H171" s="728"/>
      <c r="I171" s="728"/>
      <c r="J171" s="728">
        <v>2</v>
      </c>
      <c r="K171" s="728">
        <v>5864</v>
      </c>
      <c r="L171" s="728">
        <v>1</v>
      </c>
      <c r="M171" s="728">
        <v>2932</v>
      </c>
      <c r="N171" s="728">
        <v>2</v>
      </c>
      <c r="O171" s="728">
        <v>5870</v>
      </c>
      <c r="P171" s="741">
        <v>1.0010231923601638</v>
      </c>
      <c r="Q171" s="729">
        <v>2935</v>
      </c>
    </row>
    <row r="172" spans="1:17" ht="14.4" customHeight="1" x14ac:dyDescent="0.3">
      <c r="A172" s="724" t="s">
        <v>540</v>
      </c>
      <c r="B172" s="725" t="s">
        <v>2309</v>
      </c>
      <c r="C172" s="725" t="s">
        <v>2159</v>
      </c>
      <c r="D172" s="725" t="s">
        <v>2577</v>
      </c>
      <c r="E172" s="725" t="s">
        <v>2578</v>
      </c>
      <c r="F172" s="728">
        <v>4</v>
      </c>
      <c r="G172" s="728">
        <v>4400</v>
      </c>
      <c r="H172" s="728">
        <v>1.9349164467897977</v>
      </c>
      <c r="I172" s="728">
        <v>1100</v>
      </c>
      <c r="J172" s="728">
        <v>2</v>
      </c>
      <c r="K172" s="728">
        <v>2274</v>
      </c>
      <c r="L172" s="728">
        <v>1</v>
      </c>
      <c r="M172" s="728">
        <v>1137</v>
      </c>
      <c r="N172" s="728">
        <v>1</v>
      </c>
      <c r="O172" s="728">
        <v>1138</v>
      </c>
      <c r="P172" s="741">
        <v>0.50043975373790672</v>
      </c>
      <c r="Q172" s="729">
        <v>1138</v>
      </c>
    </row>
    <row r="173" spans="1:17" ht="14.4" customHeight="1" x14ac:dyDescent="0.3">
      <c r="A173" s="724" t="s">
        <v>540</v>
      </c>
      <c r="B173" s="725" t="s">
        <v>2309</v>
      </c>
      <c r="C173" s="725" t="s">
        <v>2159</v>
      </c>
      <c r="D173" s="725" t="s">
        <v>2579</v>
      </c>
      <c r="E173" s="725" t="s">
        <v>2580</v>
      </c>
      <c r="F173" s="728">
        <v>2</v>
      </c>
      <c r="G173" s="728">
        <v>1076</v>
      </c>
      <c r="H173" s="728">
        <v>0.62485481997677117</v>
      </c>
      <c r="I173" s="728">
        <v>538</v>
      </c>
      <c r="J173" s="728">
        <v>3</v>
      </c>
      <c r="K173" s="728">
        <v>1722</v>
      </c>
      <c r="L173" s="728">
        <v>1</v>
      </c>
      <c r="M173" s="728">
        <v>574</v>
      </c>
      <c r="N173" s="728">
        <v>2</v>
      </c>
      <c r="O173" s="728">
        <v>1150</v>
      </c>
      <c r="P173" s="741">
        <v>0.66782810685249705</v>
      </c>
      <c r="Q173" s="729">
        <v>575</v>
      </c>
    </row>
    <row r="174" spans="1:17" ht="14.4" customHeight="1" x14ac:dyDescent="0.3">
      <c r="A174" s="724" t="s">
        <v>540</v>
      </c>
      <c r="B174" s="725" t="s">
        <v>2309</v>
      </c>
      <c r="C174" s="725" t="s">
        <v>2159</v>
      </c>
      <c r="D174" s="725" t="s">
        <v>2581</v>
      </c>
      <c r="E174" s="725" t="s">
        <v>2582</v>
      </c>
      <c r="F174" s="728">
        <v>1</v>
      </c>
      <c r="G174" s="728">
        <v>476</v>
      </c>
      <c r="H174" s="728">
        <v>0.31796927187708751</v>
      </c>
      <c r="I174" s="728">
        <v>476</v>
      </c>
      <c r="J174" s="728">
        <v>3</v>
      </c>
      <c r="K174" s="728">
        <v>1497</v>
      </c>
      <c r="L174" s="728">
        <v>1</v>
      </c>
      <c r="M174" s="728">
        <v>499</v>
      </c>
      <c r="N174" s="728">
        <v>1</v>
      </c>
      <c r="O174" s="728">
        <v>499</v>
      </c>
      <c r="P174" s="741">
        <v>0.33333333333333331</v>
      </c>
      <c r="Q174" s="729">
        <v>499</v>
      </c>
    </row>
    <row r="175" spans="1:17" ht="14.4" customHeight="1" x14ac:dyDescent="0.3">
      <c r="A175" s="724" t="s">
        <v>540</v>
      </c>
      <c r="B175" s="725" t="s">
        <v>2309</v>
      </c>
      <c r="C175" s="725" t="s">
        <v>2159</v>
      </c>
      <c r="D175" s="725" t="s">
        <v>2583</v>
      </c>
      <c r="E175" s="725" t="s">
        <v>2584</v>
      </c>
      <c r="F175" s="728"/>
      <c r="G175" s="728"/>
      <c r="H175" s="728"/>
      <c r="I175" s="728"/>
      <c r="J175" s="728">
        <v>1</v>
      </c>
      <c r="K175" s="728">
        <v>1307</v>
      </c>
      <c r="L175" s="728">
        <v>1</v>
      </c>
      <c r="M175" s="728">
        <v>1307</v>
      </c>
      <c r="N175" s="728"/>
      <c r="O175" s="728"/>
      <c r="P175" s="741"/>
      <c r="Q175" s="729"/>
    </row>
    <row r="176" spans="1:17" ht="14.4" customHeight="1" x14ac:dyDescent="0.3">
      <c r="A176" s="724" t="s">
        <v>540</v>
      </c>
      <c r="B176" s="725" t="s">
        <v>2309</v>
      </c>
      <c r="C176" s="725" t="s">
        <v>2159</v>
      </c>
      <c r="D176" s="725" t="s">
        <v>2585</v>
      </c>
      <c r="E176" s="725" t="s">
        <v>2586</v>
      </c>
      <c r="F176" s="728">
        <v>1</v>
      </c>
      <c r="G176" s="728">
        <v>3619</v>
      </c>
      <c r="H176" s="728">
        <v>0.95211786372007368</v>
      </c>
      <c r="I176" s="728">
        <v>3619</v>
      </c>
      <c r="J176" s="728">
        <v>1</v>
      </c>
      <c r="K176" s="728">
        <v>3801</v>
      </c>
      <c r="L176" s="728">
        <v>1</v>
      </c>
      <c r="M176" s="728">
        <v>3801</v>
      </c>
      <c r="N176" s="728"/>
      <c r="O176" s="728"/>
      <c r="P176" s="741"/>
      <c r="Q176" s="729"/>
    </row>
    <row r="177" spans="1:17" ht="14.4" customHeight="1" x14ac:dyDescent="0.3">
      <c r="A177" s="724" t="s">
        <v>540</v>
      </c>
      <c r="B177" s="725" t="s">
        <v>2309</v>
      </c>
      <c r="C177" s="725" t="s">
        <v>2159</v>
      </c>
      <c r="D177" s="725" t="s">
        <v>2587</v>
      </c>
      <c r="E177" s="725" t="s">
        <v>2588</v>
      </c>
      <c r="F177" s="728">
        <v>1</v>
      </c>
      <c r="G177" s="728">
        <v>2086</v>
      </c>
      <c r="H177" s="728"/>
      <c r="I177" s="728">
        <v>2086</v>
      </c>
      <c r="J177" s="728"/>
      <c r="K177" s="728"/>
      <c r="L177" s="728"/>
      <c r="M177" s="728"/>
      <c r="N177" s="728"/>
      <c r="O177" s="728"/>
      <c r="P177" s="741"/>
      <c r="Q177" s="729"/>
    </row>
    <row r="178" spans="1:17" ht="14.4" customHeight="1" x14ac:dyDescent="0.3">
      <c r="A178" s="724" t="s">
        <v>540</v>
      </c>
      <c r="B178" s="725" t="s">
        <v>2309</v>
      </c>
      <c r="C178" s="725" t="s">
        <v>2159</v>
      </c>
      <c r="D178" s="725" t="s">
        <v>2589</v>
      </c>
      <c r="E178" s="725" t="s">
        <v>2590</v>
      </c>
      <c r="F178" s="728">
        <v>1</v>
      </c>
      <c r="G178" s="728">
        <v>1879</v>
      </c>
      <c r="H178" s="728"/>
      <c r="I178" s="728">
        <v>1879</v>
      </c>
      <c r="J178" s="728"/>
      <c r="K178" s="728"/>
      <c r="L178" s="728"/>
      <c r="M178" s="728"/>
      <c r="N178" s="728"/>
      <c r="O178" s="728"/>
      <c r="P178" s="741"/>
      <c r="Q178" s="729"/>
    </row>
    <row r="179" spans="1:17" ht="14.4" customHeight="1" x14ac:dyDescent="0.3">
      <c r="A179" s="724" t="s">
        <v>540</v>
      </c>
      <c r="B179" s="725" t="s">
        <v>2309</v>
      </c>
      <c r="C179" s="725" t="s">
        <v>2159</v>
      </c>
      <c r="D179" s="725" t="s">
        <v>2591</v>
      </c>
      <c r="E179" s="725" t="s">
        <v>2592</v>
      </c>
      <c r="F179" s="728"/>
      <c r="G179" s="728"/>
      <c r="H179" s="728"/>
      <c r="I179" s="728"/>
      <c r="J179" s="728">
        <v>1</v>
      </c>
      <c r="K179" s="728">
        <v>1723</v>
      </c>
      <c r="L179" s="728">
        <v>1</v>
      </c>
      <c r="M179" s="728">
        <v>1723</v>
      </c>
      <c r="N179" s="728"/>
      <c r="O179" s="728"/>
      <c r="P179" s="741"/>
      <c r="Q179" s="729"/>
    </row>
    <row r="180" spans="1:17" ht="14.4" customHeight="1" x14ac:dyDescent="0.3">
      <c r="A180" s="724" t="s">
        <v>540</v>
      </c>
      <c r="B180" s="725" t="s">
        <v>2309</v>
      </c>
      <c r="C180" s="725" t="s">
        <v>2159</v>
      </c>
      <c r="D180" s="725" t="s">
        <v>2593</v>
      </c>
      <c r="E180" s="725" t="s">
        <v>2594</v>
      </c>
      <c r="F180" s="728"/>
      <c r="G180" s="728"/>
      <c r="H180" s="728"/>
      <c r="I180" s="728"/>
      <c r="J180" s="728">
        <v>1</v>
      </c>
      <c r="K180" s="728">
        <v>1642</v>
      </c>
      <c r="L180" s="728">
        <v>1</v>
      </c>
      <c r="M180" s="728">
        <v>1642</v>
      </c>
      <c r="N180" s="728"/>
      <c r="O180" s="728"/>
      <c r="P180" s="741"/>
      <c r="Q180" s="729"/>
    </row>
    <row r="181" spans="1:17" ht="14.4" customHeight="1" x14ac:dyDescent="0.3">
      <c r="A181" s="724" t="s">
        <v>540</v>
      </c>
      <c r="B181" s="725" t="s">
        <v>2309</v>
      </c>
      <c r="C181" s="725" t="s">
        <v>2159</v>
      </c>
      <c r="D181" s="725" t="s">
        <v>2595</v>
      </c>
      <c r="E181" s="725" t="s">
        <v>2596</v>
      </c>
      <c r="F181" s="728"/>
      <c r="G181" s="728"/>
      <c r="H181" s="728"/>
      <c r="I181" s="728"/>
      <c r="J181" s="728"/>
      <c r="K181" s="728"/>
      <c r="L181" s="728"/>
      <c r="M181" s="728"/>
      <c r="N181" s="728">
        <v>1</v>
      </c>
      <c r="O181" s="728">
        <v>2751</v>
      </c>
      <c r="P181" s="741"/>
      <c r="Q181" s="729">
        <v>2751</v>
      </c>
    </row>
    <row r="182" spans="1:17" ht="14.4" customHeight="1" x14ac:dyDescent="0.3">
      <c r="A182" s="724" t="s">
        <v>540</v>
      </c>
      <c r="B182" s="725" t="s">
        <v>2309</v>
      </c>
      <c r="C182" s="725" t="s">
        <v>2159</v>
      </c>
      <c r="D182" s="725" t="s">
        <v>2597</v>
      </c>
      <c r="E182" s="725" t="s">
        <v>2598</v>
      </c>
      <c r="F182" s="728"/>
      <c r="G182" s="728"/>
      <c r="H182" s="728"/>
      <c r="I182" s="728"/>
      <c r="J182" s="728"/>
      <c r="K182" s="728"/>
      <c r="L182" s="728"/>
      <c r="M182" s="728"/>
      <c r="N182" s="728">
        <v>2</v>
      </c>
      <c r="O182" s="728">
        <v>4912</v>
      </c>
      <c r="P182" s="741"/>
      <c r="Q182" s="729">
        <v>2456</v>
      </c>
    </row>
    <row r="183" spans="1:17" ht="14.4" customHeight="1" thickBot="1" x14ac:dyDescent="0.35">
      <c r="A183" s="730" t="s">
        <v>540</v>
      </c>
      <c r="B183" s="731" t="s">
        <v>2309</v>
      </c>
      <c r="C183" s="731" t="s">
        <v>2159</v>
      </c>
      <c r="D183" s="731" t="s">
        <v>2599</v>
      </c>
      <c r="E183" s="731" t="s">
        <v>2600</v>
      </c>
      <c r="F183" s="734"/>
      <c r="G183" s="734"/>
      <c r="H183" s="734"/>
      <c r="I183" s="734"/>
      <c r="J183" s="734"/>
      <c r="K183" s="734"/>
      <c r="L183" s="734"/>
      <c r="M183" s="734"/>
      <c r="N183" s="734">
        <v>1</v>
      </c>
      <c r="O183" s="734">
        <v>3963</v>
      </c>
      <c r="P183" s="742"/>
      <c r="Q183" s="735">
        <v>3963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36" t="s">
        <v>135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</row>
    <row r="2" spans="1:17" ht="14.4" customHeight="1" thickBot="1" x14ac:dyDescent="0.35">
      <c r="A2" s="374" t="s">
        <v>320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26" t="s">
        <v>70</v>
      </c>
      <c r="B3" s="603" t="s">
        <v>71</v>
      </c>
      <c r="C3" s="604"/>
      <c r="D3" s="604"/>
      <c r="E3" s="605"/>
      <c r="F3" s="606"/>
      <c r="G3" s="603" t="s">
        <v>253</v>
      </c>
      <c r="H3" s="604"/>
      <c r="I3" s="604"/>
      <c r="J3" s="605"/>
      <c r="K3" s="606"/>
      <c r="L3" s="121"/>
      <c r="M3" s="122"/>
      <c r="N3" s="121"/>
      <c r="O3" s="123"/>
    </row>
    <row r="4" spans="1:17" ht="14.4" customHeight="1" thickBot="1" x14ac:dyDescent="0.35">
      <c r="A4" s="627"/>
      <c r="B4" s="124">
        <v>2015</v>
      </c>
      <c r="C4" s="125">
        <v>2016</v>
      </c>
      <c r="D4" s="125">
        <v>2017</v>
      </c>
      <c r="E4" s="460" t="s">
        <v>298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298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309</v>
      </c>
      <c r="Q4" s="128" t="s">
        <v>310</v>
      </c>
    </row>
    <row r="5" spans="1:17" ht="14.4" hidden="1" customHeight="1" outlineLevel="1" x14ac:dyDescent="0.3">
      <c r="A5" s="485" t="s">
        <v>168</v>
      </c>
      <c r="B5" s="119">
        <v>109.816</v>
      </c>
      <c r="C5" s="114">
        <v>145.636</v>
      </c>
      <c r="D5" s="114">
        <v>142.97800000000001</v>
      </c>
      <c r="E5" s="466">
        <f>IF(OR(D5=0,B5=0),"",D5/B5)</f>
        <v>1.3019778538646463</v>
      </c>
      <c r="F5" s="129">
        <f>IF(OR(D5=0,C5=0),"",D5/C5)</f>
        <v>0.98174901809992043</v>
      </c>
      <c r="G5" s="130">
        <v>76</v>
      </c>
      <c r="H5" s="114">
        <v>97</v>
      </c>
      <c r="I5" s="114">
        <v>102</v>
      </c>
      <c r="J5" s="466">
        <f>IF(OR(I5=0,G5=0),"",I5/G5)</f>
        <v>1.3421052631578947</v>
      </c>
      <c r="K5" s="131">
        <f>IF(OR(I5=0,H5=0),"",I5/H5)</f>
        <v>1.0515463917525774</v>
      </c>
      <c r="L5" s="121"/>
      <c r="M5" s="121"/>
      <c r="N5" s="7">
        <f>D5-C5</f>
        <v>-2.657999999999987</v>
      </c>
      <c r="O5" s="8">
        <f>I5-H5</f>
        <v>5</v>
      </c>
      <c r="P5" s="7">
        <f>D5-B5</f>
        <v>33.162000000000006</v>
      </c>
      <c r="Q5" s="8">
        <f>I5-G5</f>
        <v>26</v>
      </c>
    </row>
    <row r="6" spans="1:17" ht="14.4" hidden="1" customHeight="1" outlineLevel="1" x14ac:dyDescent="0.3">
      <c r="A6" s="486" t="s">
        <v>169</v>
      </c>
      <c r="B6" s="120">
        <v>16.963000000000001</v>
      </c>
      <c r="C6" s="113">
        <v>32.185000000000002</v>
      </c>
      <c r="D6" s="113">
        <v>27.061</v>
      </c>
      <c r="E6" s="466">
        <f t="shared" ref="E6:E12" si="0">IF(OR(D6=0,B6=0),"",D6/B6)</f>
        <v>1.5952956434592938</v>
      </c>
      <c r="F6" s="129">
        <f t="shared" ref="F6:F12" si="1">IF(OR(D6=0,C6=0),"",D6/C6)</f>
        <v>0.84079540158458899</v>
      </c>
      <c r="G6" s="133">
        <v>15</v>
      </c>
      <c r="H6" s="113">
        <v>22</v>
      </c>
      <c r="I6" s="113">
        <v>20</v>
      </c>
      <c r="J6" s="467">
        <f t="shared" ref="J6:J12" si="2">IF(OR(I6=0,G6=0),"",I6/G6)</f>
        <v>1.3333333333333333</v>
      </c>
      <c r="K6" s="134">
        <f t="shared" ref="K6:K12" si="3">IF(OR(I6=0,H6=0),"",I6/H6)</f>
        <v>0.90909090909090906</v>
      </c>
      <c r="L6" s="121"/>
      <c r="M6" s="121"/>
      <c r="N6" s="5">
        <f t="shared" ref="N6:N13" si="4">D6-C6</f>
        <v>-5.1240000000000023</v>
      </c>
      <c r="O6" s="6">
        <f t="shared" ref="O6:O13" si="5">I6-H6</f>
        <v>-2</v>
      </c>
      <c r="P6" s="5">
        <f t="shared" ref="P6:P13" si="6">D6-B6</f>
        <v>10.097999999999999</v>
      </c>
      <c r="Q6" s="6">
        <f t="shared" ref="Q6:Q13" si="7">I6-G6</f>
        <v>5</v>
      </c>
    </row>
    <row r="7" spans="1:17" ht="14.4" hidden="1" customHeight="1" outlineLevel="1" x14ac:dyDescent="0.3">
      <c r="A7" s="486" t="s">
        <v>170</v>
      </c>
      <c r="B7" s="120">
        <v>60.186</v>
      </c>
      <c r="C7" s="113">
        <v>79.022999999999996</v>
      </c>
      <c r="D7" s="113">
        <v>82.445999999999998</v>
      </c>
      <c r="E7" s="466">
        <f t="shared" si="0"/>
        <v>1.3698534542916958</v>
      </c>
      <c r="F7" s="129">
        <f t="shared" si="1"/>
        <v>1.0433165027903268</v>
      </c>
      <c r="G7" s="133">
        <v>44</v>
      </c>
      <c r="H7" s="113">
        <v>55</v>
      </c>
      <c r="I7" s="113">
        <v>54</v>
      </c>
      <c r="J7" s="467">
        <f t="shared" si="2"/>
        <v>1.2272727272727273</v>
      </c>
      <c r="K7" s="134">
        <f t="shared" si="3"/>
        <v>0.98181818181818181</v>
      </c>
      <c r="L7" s="121"/>
      <c r="M7" s="121"/>
      <c r="N7" s="5">
        <f t="shared" si="4"/>
        <v>3.4230000000000018</v>
      </c>
      <c r="O7" s="6">
        <f t="shared" si="5"/>
        <v>-1</v>
      </c>
      <c r="P7" s="5">
        <f t="shared" si="6"/>
        <v>22.259999999999998</v>
      </c>
      <c r="Q7" s="6">
        <f t="shared" si="7"/>
        <v>10</v>
      </c>
    </row>
    <row r="8" spans="1:17" ht="14.4" hidden="1" customHeight="1" outlineLevel="1" x14ac:dyDescent="0.3">
      <c r="A8" s="486" t="s">
        <v>171</v>
      </c>
      <c r="B8" s="120">
        <v>21.21</v>
      </c>
      <c r="C8" s="113">
        <v>7.6040000000000001</v>
      </c>
      <c r="D8" s="113">
        <v>10.803000000000001</v>
      </c>
      <c r="E8" s="466">
        <f t="shared" si="0"/>
        <v>0.50933521923620939</v>
      </c>
      <c r="F8" s="129">
        <f t="shared" si="1"/>
        <v>1.4206996317727514</v>
      </c>
      <c r="G8" s="133">
        <v>15</v>
      </c>
      <c r="H8" s="113">
        <v>8</v>
      </c>
      <c r="I8" s="113">
        <v>9</v>
      </c>
      <c r="J8" s="467">
        <f t="shared" si="2"/>
        <v>0.6</v>
      </c>
      <c r="K8" s="134">
        <f t="shared" si="3"/>
        <v>1.125</v>
      </c>
      <c r="L8" s="121"/>
      <c r="M8" s="121"/>
      <c r="N8" s="5">
        <f t="shared" si="4"/>
        <v>3.1990000000000007</v>
      </c>
      <c r="O8" s="6">
        <f t="shared" si="5"/>
        <v>1</v>
      </c>
      <c r="P8" s="5">
        <f t="shared" si="6"/>
        <v>-10.407</v>
      </c>
      <c r="Q8" s="6">
        <f t="shared" si="7"/>
        <v>-6</v>
      </c>
    </row>
    <row r="9" spans="1:17" ht="14.4" hidden="1" customHeight="1" outlineLevel="1" x14ac:dyDescent="0.3">
      <c r="A9" s="486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6" t="s">
        <v>173</v>
      </c>
      <c r="B10" s="120">
        <v>29.306000000000001</v>
      </c>
      <c r="C10" s="113">
        <v>46.19</v>
      </c>
      <c r="D10" s="113">
        <v>29.585999999999999</v>
      </c>
      <c r="E10" s="466">
        <f t="shared" si="0"/>
        <v>1.0095543574694601</v>
      </c>
      <c r="F10" s="129">
        <f t="shared" si="1"/>
        <v>0.64052825286858628</v>
      </c>
      <c r="G10" s="133">
        <v>19</v>
      </c>
      <c r="H10" s="113">
        <v>34</v>
      </c>
      <c r="I10" s="113">
        <v>21</v>
      </c>
      <c r="J10" s="467">
        <f t="shared" si="2"/>
        <v>1.1052631578947369</v>
      </c>
      <c r="K10" s="134">
        <f t="shared" si="3"/>
        <v>0.61764705882352944</v>
      </c>
      <c r="L10" s="121"/>
      <c r="M10" s="121"/>
      <c r="N10" s="5">
        <f t="shared" si="4"/>
        <v>-16.603999999999999</v>
      </c>
      <c r="O10" s="6">
        <f t="shared" si="5"/>
        <v>-13</v>
      </c>
      <c r="P10" s="5">
        <f t="shared" si="6"/>
        <v>0.27999999999999758</v>
      </c>
      <c r="Q10" s="6">
        <f t="shared" si="7"/>
        <v>2</v>
      </c>
    </row>
    <row r="11" spans="1:17" ht="14.4" hidden="1" customHeight="1" outlineLevel="1" x14ac:dyDescent="0.3">
      <c r="A11" s="486" t="s">
        <v>174</v>
      </c>
      <c r="B11" s="120">
        <v>23.027000000000001</v>
      </c>
      <c r="C11" s="113">
        <v>26.140999999999998</v>
      </c>
      <c r="D11" s="113">
        <v>15.281000000000001</v>
      </c>
      <c r="E11" s="466">
        <f t="shared" si="0"/>
        <v>0.66361228123507188</v>
      </c>
      <c r="F11" s="129">
        <f t="shared" si="1"/>
        <v>0.58456065184958506</v>
      </c>
      <c r="G11" s="133">
        <v>16</v>
      </c>
      <c r="H11" s="113">
        <v>20</v>
      </c>
      <c r="I11" s="113">
        <v>9</v>
      </c>
      <c r="J11" s="467">
        <f t="shared" si="2"/>
        <v>0.5625</v>
      </c>
      <c r="K11" s="134">
        <f t="shared" si="3"/>
        <v>0.45</v>
      </c>
      <c r="L11" s="121"/>
      <c r="M11" s="121"/>
      <c r="N11" s="5">
        <f t="shared" si="4"/>
        <v>-10.859999999999998</v>
      </c>
      <c r="O11" s="6">
        <f t="shared" si="5"/>
        <v>-11</v>
      </c>
      <c r="P11" s="5">
        <f t="shared" si="6"/>
        <v>-7.7460000000000004</v>
      </c>
      <c r="Q11" s="6">
        <f t="shared" si="7"/>
        <v>-7</v>
      </c>
    </row>
    <row r="12" spans="1:17" ht="14.4" hidden="1" customHeight="1" outlineLevel="1" thickBot="1" x14ac:dyDescent="0.35">
      <c r="A12" s="487" t="s">
        <v>209</v>
      </c>
      <c r="B12" s="238">
        <v>1.841</v>
      </c>
      <c r="C12" s="239">
        <v>0</v>
      </c>
      <c r="D12" s="239">
        <v>4.74</v>
      </c>
      <c r="E12" s="466">
        <f t="shared" si="0"/>
        <v>2.5746876697447041</v>
      </c>
      <c r="F12" s="129" t="str">
        <f t="shared" si="1"/>
        <v/>
      </c>
      <c r="G12" s="241">
        <v>1</v>
      </c>
      <c r="H12" s="239">
        <v>0</v>
      </c>
      <c r="I12" s="239">
        <v>4</v>
      </c>
      <c r="J12" s="468">
        <f t="shared" si="2"/>
        <v>4</v>
      </c>
      <c r="K12" s="242" t="str">
        <f t="shared" si="3"/>
        <v/>
      </c>
      <c r="L12" s="121"/>
      <c r="M12" s="121"/>
      <c r="N12" s="243">
        <f t="shared" si="4"/>
        <v>4.74</v>
      </c>
      <c r="O12" s="244">
        <f t="shared" si="5"/>
        <v>4</v>
      </c>
      <c r="P12" s="243">
        <f t="shared" si="6"/>
        <v>2.899</v>
      </c>
      <c r="Q12" s="244">
        <f t="shared" si="7"/>
        <v>3</v>
      </c>
    </row>
    <row r="13" spans="1:17" ht="14.4" customHeight="1" collapsed="1" thickBot="1" x14ac:dyDescent="0.35">
      <c r="A13" s="117" t="s">
        <v>3</v>
      </c>
      <c r="B13" s="115">
        <f>SUM(B5:B12)</f>
        <v>262.34900000000005</v>
      </c>
      <c r="C13" s="116">
        <f>SUM(C5:C12)</f>
        <v>336.779</v>
      </c>
      <c r="D13" s="116">
        <f>SUM(D5:D12)</f>
        <v>312.89500000000004</v>
      </c>
      <c r="E13" s="462">
        <f>IF(OR(D13=0,B13=0),0,D13/B13)</f>
        <v>1.1926670198857248</v>
      </c>
      <c r="F13" s="135">
        <f>IF(OR(D13=0,C13=0),0,D13/C13)</f>
        <v>0.92908108878522722</v>
      </c>
      <c r="G13" s="136">
        <f>SUM(G5:G12)</f>
        <v>186</v>
      </c>
      <c r="H13" s="116">
        <f>SUM(H5:H12)</f>
        <v>236</v>
      </c>
      <c r="I13" s="116">
        <f>SUM(I5:I12)</f>
        <v>219</v>
      </c>
      <c r="J13" s="462">
        <f>IF(OR(I13=0,G13=0),0,I13/G13)</f>
        <v>1.1774193548387097</v>
      </c>
      <c r="K13" s="137">
        <f>IF(OR(I13=0,H13=0),0,I13/H13)</f>
        <v>0.92796610169491522</v>
      </c>
      <c r="L13" s="121"/>
      <c r="M13" s="121"/>
      <c r="N13" s="127">
        <f t="shared" si="4"/>
        <v>-23.883999999999958</v>
      </c>
      <c r="O13" s="138">
        <f t="shared" si="5"/>
        <v>-17</v>
      </c>
      <c r="P13" s="127">
        <f t="shared" si="6"/>
        <v>50.545999999999992</v>
      </c>
      <c r="Q13" s="138">
        <f t="shared" si="7"/>
        <v>33</v>
      </c>
    </row>
    <row r="14" spans="1:17" ht="14.4" customHeight="1" x14ac:dyDescent="0.3">
      <c r="A14" s="139"/>
      <c r="B14" s="628"/>
      <c r="C14" s="628"/>
      <c r="D14" s="628"/>
      <c r="E14" s="629"/>
      <c r="F14" s="628"/>
      <c r="G14" s="628"/>
      <c r="H14" s="628"/>
      <c r="I14" s="628"/>
      <c r="J14" s="629"/>
      <c r="K14" s="628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30" t="s">
        <v>299</v>
      </c>
      <c r="B16" s="632" t="s">
        <v>71</v>
      </c>
      <c r="C16" s="633"/>
      <c r="D16" s="633"/>
      <c r="E16" s="634"/>
      <c r="F16" s="635"/>
      <c r="G16" s="632" t="s">
        <v>253</v>
      </c>
      <c r="H16" s="633"/>
      <c r="I16" s="633"/>
      <c r="J16" s="634"/>
      <c r="K16" s="635"/>
      <c r="L16" s="651" t="s">
        <v>179</v>
      </c>
      <c r="M16" s="652"/>
      <c r="N16" s="155"/>
      <c r="O16" s="155"/>
      <c r="P16" s="155"/>
      <c r="Q16" s="155"/>
    </row>
    <row r="17" spans="1:17" ht="14.4" customHeight="1" thickBot="1" x14ac:dyDescent="0.35">
      <c r="A17" s="631"/>
      <c r="B17" s="140">
        <v>2015</v>
      </c>
      <c r="C17" s="141">
        <v>2016</v>
      </c>
      <c r="D17" s="141">
        <v>2017</v>
      </c>
      <c r="E17" s="141" t="s">
        <v>298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298</v>
      </c>
      <c r="K17" s="142" t="s">
        <v>2</v>
      </c>
      <c r="L17" s="622" t="s">
        <v>180</v>
      </c>
      <c r="M17" s="623"/>
      <c r="N17" s="143" t="s">
        <v>72</v>
      </c>
      <c r="O17" s="144" t="s">
        <v>73</v>
      </c>
      <c r="P17" s="143" t="s">
        <v>309</v>
      </c>
      <c r="Q17" s="144" t="s">
        <v>310</v>
      </c>
    </row>
    <row r="18" spans="1:17" ht="14.4" hidden="1" customHeight="1" outlineLevel="1" x14ac:dyDescent="0.3">
      <c r="A18" s="485" t="s">
        <v>168</v>
      </c>
      <c r="B18" s="119">
        <v>109.816</v>
      </c>
      <c r="C18" s="114">
        <v>145.636</v>
      </c>
      <c r="D18" s="114">
        <v>142.97800000000001</v>
      </c>
      <c r="E18" s="466">
        <f>IF(OR(D18=0,B18=0),"",D18/B18)</f>
        <v>1.3019778538646463</v>
      </c>
      <c r="F18" s="129">
        <f>IF(OR(D18=0,C18=0),"",D18/C18)</f>
        <v>0.98174901809992043</v>
      </c>
      <c r="G18" s="119">
        <v>76</v>
      </c>
      <c r="H18" s="114">
        <v>97</v>
      </c>
      <c r="I18" s="114">
        <v>102</v>
      </c>
      <c r="J18" s="466">
        <f>IF(OR(I18=0,G18=0),"",I18/G18)</f>
        <v>1.3421052631578947</v>
      </c>
      <c r="K18" s="131">
        <f>IF(OR(I18=0,H18=0),"",I18/H18)</f>
        <v>1.0515463917525774</v>
      </c>
      <c r="L18" s="624">
        <v>0.91871999999999998</v>
      </c>
      <c r="M18" s="625"/>
      <c r="N18" s="145">
        <f t="shared" ref="N18:N26" si="8">D18-C18</f>
        <v>-2.657999999999987</v>
      </c>
      <c r="O18" s="146">
        <f t="shared" ref="O18:O26" si="9">I18-H18</f>
        <v>5</v>
      </c>
      <c r="P18" s="145">
        <f t="shared" ref="P18:P26" si="10">D18-B18</f>
        <v>33.162000000000006</v>
      </c>
      <c r="Q18" s="146">
        <f t="shared" ref="Q18:Q26" si="11">I18-G18</f>
        <v>26</v>
      </c>
    </row>
    <row r="19" spans="1:17" ht="14.4" hidden="1" customHeight="1" outlineLevel="1" x14ac:dyDescent="0.3">
      <c r="A19" s="486" t="s">
        <v>169</v>
      </c>
      <c r="B19" s="120">
        <v>16.963000000000001</v>
      </c>
      <c r="C19" s="113">
        <v>32.185000000000002</v>
      </c>
      <c r="D19" s="113">
        <v>27.061</v>
      </c>
      <c r="E19" s="467">
        <f t="shared" ref="E19:E25" si="12">IF(OR(D19=0,B19=0),"",D19/B19)</f>
        <v>1.5952956434592938</v>
      </c>
      <c r="F19" s="132">
        <f t="shared" ref="F19:F25" si="13">IF(OR(D19=0,C19=0),"",D19/C19)</f>
        <v>0.84079540158458899</v>
      </c>
      <c r="G19" s="120">
        <v>15</v>
      </c>
      <c r="H19" s="113">
        <v>22</v>
      </c>
      <c r="I19" s="113">
        <v>20</v>
      </c>
      <c r="J19" s="467">
        <f t="shared" ref="J19:J25" si="14">IF(OR(I19=0,G19=0),"",I19/G19)</f>
        <v>1.3333333333333333</v>
      </c>
      <c r="K19" s="134">
        <f t="shared" ref="K19:K25" si="15">IF(OR(I19=0,H19=0),"",I19/H19)</f>
        <v>0.90909090909090906</v>
      </c>
      <c r="L19" s="624">
        <v>0.99456</v>
      </c>
      <c r="M19" s="625"/>
      <c r="N19" s="147">
        <f t="shared" si="8"/>
        <v>-5.1240000000000023</v>
      </c>
      <c r="O19" s="148">
        <f t="shared" si="9"/>
        <v>-2</v>
      </c>
      <c r="P19" s="147">
        <f t="shared" si="10"/>
        <v>10.097999999999999</v>
      </c>
      <c r="Q19" s="148">
        <f t="shared" si="11"/>
        <v>5</v>
      </c>
    </row>
    <row r="20" spans="1:17" ht="14.4" hidden="1" customHeight="1" outlineLevel="1" x14ac:dyDescent="0.3">
      <c r="A20" s="486" t="s">
        <v>170</v>
      </c>
      <c r="B20" s="120">
        <v>60.186</v>
      </c>
      <c r="C20" s="113">
        <v>79.022999999999996</v>
      </c>
      <c r="D20" s="113">
        <v>82.445999999999998</v>
      </c>
      <c r="E20" s="467">
        <f t="shared" si="12"/>
        <v>1.3698534542916958</v>
      </c>
      <c r="F20" s="132">
        <f t="shared" si="13"/>
        <v>1.0433165027903268</v>
      </c>
      <c r="G20" s="120">
        <v>44</v>
      </c>
      <c r="H20" s="113">
        <v>55</v>
      </c>
      <c r="I20" s="113">
        <v>54</v>
      </c>
      <c r="J20" s="467">
        <f t="shared" si="14"/>
        <v>1.2272727272727273</v>
      </c>
      <c r="K20" s="134">
        <f t="shared" si="15"/>
        <v>0.98181818181818181</v>
      </c>
      <c r="L20" s="624">
        <v>0.96671999999999991</v>
      </c>
      <c r="M20" s="625"/>
      <c r="N20" s="147">
        <f t="shared" si="8"/>
        <v>3.4230000000000018</v>
      </c>
      <c r="O20" s="148">
        <f t="shared" si="9"/>
        <v>-1</v>
      </c>
      <c r="P20" s="147">
        <f t="shared" si="10"/>
        <v>22.259999999999998</v>
      </c>
      <c r="Q20" s="148">
        <f t="shared" si="11"/>
        <v>10</v>
      </c>
    </row>
    <row r="21" spans="1:17" ht="14.4" hidden="1" customHeight="1" outlineLevel="1" x14ac:dyDescent="0.3">
      <c r="A21" s="486" t="s">
        <v>171</v>
      </c>
      <c r="B21" s="120">
        <v>21.21</v>
      </c>
      <c r="C21" s="113">
        <v>7.6040000000000001</v>
      </c>
      <c r="D21" s="113">
        <v>10.803000000000001</v>
      </c>
      <c r="E21" s="467">
        <f t="shared" si="12"/>
        <v>0.50933521923620939</v>
      </c>
      <c r="F21" s="132">
        <f t="shared" si="13"/>
        <v>1.4206996317727514</v>
      </c>
      <c r="G21" s="120">
        <v>15</v>
      </c>
      <c r="H21" s="113">
        <v>8</v>
      </c>
      <c r="I21" s="113">
        <v>9</v>
      </c>
      <c r="J21" s="467">
        <f t="shared" si="14"/>
        <v>0.6</v>
      </c>
      <c r="K21" s="134">
        <f t="shared" si="15"/>
        <v>1.125</v>
      </c>
      <c r="L21" s="624">
        <v>1.11744</v>
      </c>
      <c r="M21" s="625"/>
      <c r="N21" s="147">
        <f t="shared" si="8"/>
        <v>3.1990000000000007</v>
      </c>
      <c r="O21" s="148">
        <f t="shared" si="9"/>
        <v>1</v>
      </c>
      <c r="P21" s="147">
        <f t="shared" si="10"/>
        <v>-10.407</v>
      </c>
      <c r="Q21" s="148">
        <f t="shared" si="11"/>
        <v>-6</v>
      </c>
    </row>
    <row r="22" spans="1:17" ht="14.4" hidden="1" customHeight="1" outlineLevel="1" x14ac:dyDescent="0.3">
      <c r="A22" s="486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24">
        <v>0.96</v>
      </c>
      <c r="M22" s="625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6" t="s">
        <v>173</v>
      </c>
      <c r="B23" s="120">
        <v>29.306000000000001</v>
      </c>
      <c r="C23" s="113">
        <v>46.19</v>
      </c>
      <c r="D23" s="113">
        <v>29.585999999999999</v>
      </c>
      <c r="E23" s="467">
        <f t="shared" si="12"/>
        <v>1.0095543574694601</v>
      </c>
      <c r="F23" s="132">
        <f t="shared" si="13"/>
        <v>0.64052825286858628</v>
      </c>
      <c r="G23" s="120">
        <v>19</v>
      </c>
      <c r="H23" s="113">
        <v>34</v>
      </c>
      <c r="I23" s="113">
        <v>21</v>
      </c>
      <c r="J23" s="467">
        <f t="shared" si="14"/>
        <v>1.1052631578947369</v>
      </c>
      <c r="K23" s="134">
        <f t="shared" si="15"/>
        <v>0.61764705882352944</v>
      </c>
      <c r="L23" s="624">
        <v>0.98495999999999995</v>
      </c>
      <c r="M23" s="625"/>
      <c r="N23" s="147">
        <f t="shared" si="8"/>
        <v>-16.603999999999999</v>
      </c>
      <c r="O23" s="148">
        <f t="shared" si="9"/>
        <v>-13</v>
      </c>
      <c r="P23" s="147">
        <f t="shared" si="10"/>
        <v>0.27999999999999758</v>
      </c>
      <c r="Q23" s="148">
        <f t="shared" si="11"/>
        <v>2</v>
      </c>
    </row>
    <row r="24" spans="1:17" ht="14.4" hidden="1" customHeight="1" outlineLevel="1" x14ac:dyDescent="0.3">
      <c r="A24" s="486" t="s">
        <v>174</v>
      </c>
      <c r="B24" s="120">
        <v>23.027000000000001</v>
      </c>
      <c r="C24" s="113">
        <v>26.140999999999998</v>
      </c>
      <c r="D24" s="113">
        <v>15.281000000000001</v>
      </c>
      <c r="E24" s="467">
        <f t="shared" si="12"/>
        <v>0.66361228123507188</v>
      </c>
      <c r="F24" s="132">
        <f t="shared" si="13"/>
        <v>0.58456065184958506</v>
      </c>
      <c r="G24" s="120">
        <v>16</v>
      </c>
      <c r="H24" s="113">
        <v>20</v>
      </c>
      <c r="I24" s="113">
        <v>9</v>
      </c>
      <c r="J24" s="467">
        <f t="shared" si="14"/>
        <v>0.5625</v>
      </c>
      <c r="K24" s="134">
        <f t="shared" si="15"/>
        <v>0.45</v>
      </c>
      <c r="L24" s="624">
        <v>1.0147199999999998</v>
      </c>
      <c r="M24" s="625"/>
      <c r="N24" s="147">
        <f t="shared" si="8"/>
        <v>-10.859999999999998</v>
      </c>
      <c r="O24" s="148">
        <f t="shared" si="9"/>
        <v>-11</v>
      </c>
      <c r="P24" s="147">
        <f t="shared" si="10"/>
        <v>-7.7460000000000004</v>
      </c>
      <c r="Q24" s="148">
        <f t="shared" si="11"/>
        <v>-7</v>
      </c>
    </row>
    <row r="25" spans="1:17" ht="14.4" hidden="1" customHeight="1" outlineLevel="1" thickBot="1" x14ac:dyDescent="0.35">
      <c r="A25" s="487" t="s">
        <v>209</v>
      </c>
      <c r="B25" s="238">
        <v>1.841</v>
      </c>
      <c r="C25" s="239">
        <v>0</v>
      </c>
      <c r="D25" s="239">
        <v>4.74</v>
      </c>
      <c r="E25" s="468">
        <f t="shared" si="12"/>
        <v>2.5746876697447041</v>
      </c>
      <c r="F25" s="240" t="str">
        <f t="shared" si="13"/>
        <v/>
      </c>
      <c r="G25" s="238">
        <v>1</v>
      </c>
      <c r="H25" s="239">
        <v>0</v>
      </c>
      <c r="I25" s="239">
        <v>4</v>
      </c>
      <c r="J25" s="468">
        <f t="shared" si="14"/>
        <v>4</v>
      </c>
      <c r="K25" s="242" t="str">
        <f t="shared" si="15"/>
        <v/>
      </c>
      <c r="L25" s="356"/>
      <c r="M25" s="357"/>
      <c r="N25" s="245">
        <f t="shared" si="8"/>
        <v>4.74</v>
      </c>
      <c r="O25" s="246">
        <f t="shared" si="9"/>
        <v>4</v>
      </c>
      <c r="P25" s="245">
        <f t="shared" si="10"/>
        <v>2.899</v>
      </c>
      <c r="Q25" s="246">
        <f t="shared" si="11"/>
        <v>3</v>
      </c>
    </row>
    <row r="26" spans="1:17" ht="14.4" customHeight="1" collapsed="1" thickBot="1" x14ac:dyDescent="0.35">
      <c r="A26" s="490" t="s">
        <v>3</v>
      </c>
      <c r="B26" s="149">
        <f>SUM(B18:B25)</f>
        <v>262.34900000000005</v>
      </c>
      <c r="C26" s="150">
        <f>SUM(C18:C25)</f>
        <v>336.779</v>
      </c>
      <c r="D26" s="150">
        <f>SUM(D18:D25)</f>
        <v>312.89500000000004</v>
      </c>
      <c r="E26" s="463">
        <f>IF(OR(D26=0,B26=0),0,D26/B26)</f>
        <v>1.1926670198857248</v>
      </c>
      <c r="F26" s="151">
        <f>IF(OR(D26=0,C26=0),0,D26/C26)</f>
        <v>0.92908108878522722</v>
      </c>
      <c r="G26" s="149">
        <f>SUM(G18:G25)</f>
        <v>186</v>
      </c>
      <c r="H26" s="150">
        <f>SUM(H18:H25)</f>
        <v>236</v>
      </c>
      <c r="I26" s="150">
        <f>SUM(I18:I25)</f>
        <v>219</v>
      </c>
      <c r="J26" s="463">
        <f>IF(OR(I26=0,G26=0),0,I26/G26)</f>
        <v>1.1774193548387097</v>
      </c>
      <c r="K26" s="152">
        <f>IF(OR(I26=0,H26=0),0,I26/H26)</f>
        <v>0.92796610169491522</v>
      </c>
      <c r="L26" s="121"/>
      <c r="M26" s="121"/>
      <c r="N26" s="143">
        <f t="shared" si="8"/>
        <v>-23.883999999999958</v>
      </c>
      <c r="O26" s="153">
        <f t="shared" si="9"/>
        <v>-17</v>
      </c>
      <c r="P26" s="143">
        <f t="shared" si="10"/>
        <v>50.545999999999992</v>
      </c>
      <c r="Q26" s="153">
        <f t="shared" si="11"/>
        <v>33</v>
      </c>
    </row>
    <row r="27" spans="1:17" ht="14.4" customHeight="1" x14ac:dyDescent="0.3">
      <c r="A27" s="154"/>
      <c r="B27" s="628" t="s">
        <v>207</v>
      </c>
      <c r="C27" s="637"/>
      <c r="D27" s="637"/>
      <c r="E27" s="638"/>
      <c r="F27" s="637"/>
      <c r="G27" s="628" t="s">
        <v>208</v>
      </c>
      <c r="H27" s="637"/>
      <c r="I27" s="637"/>
      <c r="J27" s="638"/>
      <c r="K27" s="637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45" t="s">
        <v>300</v>
      </c>
      <c r="B29" s="647" t="s">
        <v>71</v>
      </c>
      <c r="C29" s="648"/>
      <c r="D29" s="648"/>
      <c r="E29" s="649"/>
      <c r="F29" s="650"/>
      <c r="G29" s="648" t="s">
        <v>253</v>
      </c>
      <c r="H29" s="648"/>
      <c r="I29" s="648"/>
      <c r="J29" s="649"/>
      <c r="K29" s="650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46"/>
      <c r="B30" s="157">
        <v>2015</v>
      </c>
      <c r="C30" s="158">
        <v>2016</v>
      </c>
      <c r="D30" s="158">
        <v>2017</v>
      </c>
      <c r="E30" s="158" t="s">
        <v>298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298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309</v>
      </c>
      <c r="Q30" s="161" t="s">
        <v>310</v>
      </c>
    </row>
    <row r="31" spans="1:17" ht="14.4" hidden="1" customHeight="1" outlineLevel="1" x14ac:dyDescent="0.3">
      <c r="A31" s="485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6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6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6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6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6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6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7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9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39" t="s">
        <v>301</v>
      </c>
      <c r="B42" s="641" t="s">
        <v>71</v>
      </c>
      <c r="C42" s="642"/>
      <c r="D42" s="642"/>
      <c r="E42" s="643"/>
      <c r="F42" s="644"/>
      <c r="G42" s="642" t="s">
        <v>253</v>
      </c>
      <c r="H42" s="642"/>
      <c r="I42" s="642"/>
      <c r="J42" s="643"/>
      <c r="K42" s="644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0"/>
      <c r="B43" s="449">
        <v>2015</v>
      </c>
      <c r="C43" s="450">
        <v>2016</v>
      </c>
      <c r="D43" s="450">
        <v>2017</v>
      </c>
      <c r="E43" s="450" t="s">
        <v>298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298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309</v>
      </c>
      <c r="Q43" s="459" t="s">
        <v>310</v>
      </c>
    </row>
    <row r="44" spans="1:17" ht="14.4" hidden="1" customHeight="1" outlineLevel="1" x14ac:dyDescent="0.3">
      <c r="A44" s="485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6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6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6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6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6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6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7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8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297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293</v>
      </c>
    </row>
    <row r="56" spans="1:17" ht="14.4" customHeight="1" x14ac:dyDescent="0.25">
      <c r="A56" s="427" t="s">
        <v>294</v>
      </c>
    </row>
    <row r="57" spans="1:17" ht="14.4" customHeight="1" x14ac:dyDescent="0.25">
      <c r="A57" s="426" t="s">
        <v>295</v>
      </c>
    </row>
    <row r="58" spans="1:17" ht="14.4" customHeight="1" x14ac:dyDescent="0.25">
      <c r="A58" s="427" t="s">
        <v>304</v>
      </c>
    </row>
    <row r="59" spans="1:17" ht="14.4" customHeight="1" x14ac:dyDescent="0.25">
      <c r="A59" s="427" t="s">
        <v>305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7" t="s">
        <v>115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ht="14.4" customHeight="1" x14ac:dyDescent="0.3">
      <c r="A2" s="374" t="s">
        <v>320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3" t="s">
        <v>83</v>
      </c>
      <c r="C31" s="654"/>
      <c r="D31" s="654"/>
      <c r="E31" s="655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375</v>
      </c>
      <c r="C33" s="199">
        <v>283</v>
      </c>
      <c r="D33" s="84">
        <f>IF(C33="","",C33-B33)</f>
        <v>-92</v>
      </c>
      <c r="E33" s="85">
        <f>IF(C33="","",C33/B33)</f>
        <v>0.75466666666666671</v>
      </c>
      <c r="F33" s="86">
        <v>22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780</v>
      </c>
      <c r="C34" s="200">
        <v>644</v>
      </c>
      <c r="D34" s="87">
        <f t="shared" ref="D34:D45" si="0">IF(C34="","",C34-B34)</f>
        <v>-136</v>
      </c>
      <c r="E34" s="88">
        <f t="shared" ref="E34:E45" si="1">IF(C34="","",C34/B34)</f>
        <v>0.82564102564102559</v>
      </c>
      <c r="F34" s="89">
        <v>82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1203</v>
      </c>
      <c r="C35" s="200">
        <v>998</v>
      </c>
      <c r="D35" s="87">
        <f t="shared" si="0"/>
        <v>-205</v>
      </c>
      <c r="E35" s="88">
        <f t="shared" si="1"/>
        <v>0.82959268495428096</v>
      </c>
      <c r="F35" s="89">
        <v>121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4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9" t="s">
        <v>2717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</row>
    <row r="2" spans="1:25" ht="14.4" customHeight="1" thickBot="1" x14ac:dyDescent="0.35">
      <c r="A2" s="374" t="s">
        <v>320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4" t="s">
        <v>75</v>
      </c>
      <c r="B3" s="666">
        <v>2015</v>
      </c>
      <c r="C3" s="667"/>
      <c r="D3" s="668"/>
      <c r="E3" s="666">
        <v>2016</v>
      </c>
      <c r="F3" s="667"/>
      <c r="G3" s="668"/>
      <c r="H3" s="666">
        <v>2017</v>
      </c>
      <c r="I3" s="667"/>
      <c r="J3" s="668"/>
      <c r="K3" s="669" t="s">
        <v>76</v>
      </c>
      <c r="L3" s="658" t="s">
        <v>77</v>
      </c>
      <c r="M3" s="658" t="s">
        <v>78</v>
      </c>
      <c r="N3" s="658" t="s">
        <v>79</v>
      </c>
      <c r="O3" s="263" t="s">
        <v>80</v>
      </c>
      <c r="P3" s="660" t="s">
        <v>81</v>
      </c>
      <c r="Q3" s="662" t="s">
        <v>318</v>
      </c>
      <c r="R3" s="663"/>
      <c r="S3" s="662" t="s">
        <v>82</v>
      </c>
      <c r="T3" s="663"/>
      <c r="U3" s="656" t="s">
        <v>83</v>
      </c>
      <c r="V3" s="657"/>
      <c r="W3" s="657"/>
      <c r="X3" s="657"/>
      <c r="Y3" s="214" t="s">
        <v>83</v>
      </c>
    </row>
    <row r="4" spans="1:25" s="95" customFormat="1" ht="14.4" customHeight="1" thickBot="1" x14ac:dyDescent="0.35">
      <c r="A4" s="665"/>
      <c r="B4" s="493" t="s">
        <v>84</v>
      </c>
      <c r="C4" s="491" t="s">
        <v>72</v>
      </c>
      <c r="D4" s="494" t="s">
        <v>85</v>
      </c>
      <c r="E4" s="493" t="s">
        <v>84</v>
      </c>
      <c r="F4" s="491" t="s">
        <v>72</v>
      </c>
      <c r="G4" s="494" t="s">
        <v>85</v>
      </c>
      <c r="H4" s="493" t="s">
        <v>84</v>
      </c>
      <c r="I4" s="491" t="s">
        <v>72</v>
      </c>
      <c r="J4" s="494" t="s">
        <v>85</v>
      </c>
      <c r="K4" s="670"/>
      <c r="L4" s="659"/>
      <c r="M4" s="659"/>
      <c r="N4" s="659"/>
      <c r="O4" s="495"/>
      <c r="P4" s="661"/>
      <c r="Q4" s="496" t="s">
        <v>73</v>
      </c>
      <c r="R4" s="497" t="s">
        <v>72</v>
      </c>
      <c r="S4" s="496" t="s">
        <v>73</v>
      </c>
      <c r="T4" s="497" t="s">
        <v>72</v>
      </c>
      <c r="U4" s="498" t="s">
        <v>86</v>
      </c>
      <c r="V4" s="492" t="s">
        <v>87</v>
      </c>
      <c r="W4" s="492" t="s">
        <v>88</v>
      </c>
      <c r="X4" s="499" t="s">
        <v>2</v>
      </c>
      <c r="Y4" s="500" t="s">
        <v>89</v>
      </c>
    </row>
    <row r="5" spans="1:25" s="501" customFormat="1" ht="14.4" customHeight="1" x14ac:dyDescent="0.3">
      <c r="A5" s="902" t="s">
        <v>2602</v>
      </c>
      <c r="B5" s="903"/>
      <c r="C5" s="904"/>
      <c r="D5" s="905"/>
      <c r="E5" s="906"/>
      <c r="F5" s="907"/>
      <c r="G5" s="908"/>
      <c r="H5" s="909">
        <v>1</v>
      </c>
      <c r="I5" s="910">
        <v>9.02</v>
      </c>
      <c r="J5" s="911">
        <v>26</v>
      </c>
      <c r="K5" s="912">
        <v>7.77</v>
      </c>
      <c r="L5" s="913">
        <v>5</v>
      </c>
      <c r="M5" s="913">
        <v>45</v>
      </c>
      <c r="N5" s="914">
        <v>15</v>
      </c>
      <c r="O5" s="913" t="s">
        <v>2603</v>
      </c>
      <c r="P5" s="915" t="s">
        <v>2604</v>
      </c>
      <c r="Q5" s="916">
        <f>H5-B5</f>
        <v>1</v>
      </c>
      <c r="R5" s="932">
        <f>I5-C5</f>
        <v>9.02</v>
      </c>
      <c r="S5" s="916">
        <f>H5-E5</f>
        <v>1</v>
      </c>
      <c r="T5" s="932">
        <f>I5-F5</f>
        <v>9.02</v>
      </c>
      <c r="U5" s="942">
        <v>15</v>
      </c>
      <c r="V5" s="903">
        <v>26</v>
      </c>
      <c r="W5" s="903">
        <v>11</v>
      </c>
      <c r="X5" s="943">
        <v>1.7333333333333334</v>
      </c>
      <c r="Y5" s="944">
        <v>11</v>
      </c>
    </row>
    <row r="6" spans="1:25" ht="14.4" customHeight="1" x14ac:dyDescent="0.3">
      <c r="A6" s="900" t="s">
        <v>2605</v>
      </c>
      <c r="B6" s="882"/>
      <c r="C6" s="883"/>
      <c r="D6" s="884"/>
      <c r="E6" s="867">
        <v>1</v>
      </c>
      <c r="F6" s="868">
        <v>1.24</v>
      </c>
      <c r="G6" s="874">
        <v>4</v>
      </c>
      <c r="H6" s="871"/>
      <c r="I6" s="865"/>
      <c r="J6" s="866"/>
      <c r="K6" s="870">
        <v>1.24</v>
      </c>
      <c r="L6" s="871">
        <v>2</v>
      </c>
      <c r="M6" s="871">
        <v>18</v>
      </c>
      <c r="N6" s="872">
        <v>6</v>
      </c>
      <c r="O6" s="871" t="s">
        <v>2603</v>
      </c>
      <c r="P6" s="886" t="s">
        <v>2606</v>
      </c>
      <c r="Q6" s="873">
        <f t="shared" ref="Q6:R64" si="0">H6-B6</f>
        <v>0</v>
      </c>
      <c r="R6" s="933">
        <f t="shared" si="0"/>
        <v>0</v>
      </c>
      <c r="S6" s="873">
        <f t="shared" ref="S6:S64" si="1">H6-E6</f>
        <v>-1</v>
      </c>
      <c r="T6" s="933">
        <f t="shared" ref="T6:T64" si="2">I6-F6</f>
        <v>-1.24</v>
      </c>
      <c r="U6" s="940" t="s">
        <v>542</v>
      </c>
      <c r="V6" s="882" t="s">
        <v>542</v>
      </c>
      <c r="W6" s="882" t="s">
        <v>542</v>
      </c>
      <c r="X6" s="938" t="s">
        <v>542</v>
      </c>
      <c r="Y6" s="936"/>
    </row>
    <row r="7" spans="1:25" ht="14.4" customHeight="1" x14ac:dyDescent="0.3">
      <c r="A7" s="900" t="s">
        <v>2607</v>
      </c>
      <c r="B7" s="882"/>
      <c r="C7" s="883"/>
      <c r="D7" s="884"/>
      <c r="E7" s="867">
        <v>1</v>
      </c>
      <c r="F7" s="868">
        <v>0.5</v>
      </c>
      <c r="G7" s="874">
        <v>8</v>
      </c>
      <c r="H7" s="871"/>
      <c r="I7" s="865"/>
      <c r="J7" s="866"/>
      <c r="K7" s="870">
        <v>0.5</v>
      </c>
      <c r="L7" s="871">
        <v>2</v>
      </c>
      <c r="M7" s="871">
        <v>18</v>
      </c>
      <c r="N7" s="872">
        <v>6</v>
      </c>
      <c r="O7" s="871" t="s">
        <v>2603</v>
      </c>
      <c r="P7" s="886" t="s">
        <v>2608</v>
      </c>
      <c r="Q7" s="873">
        <f t="shared" si="0"/>
        <v>0</v>
      </c>
      <c r="R7" s="933">
        <f t="shared" si="0"/>
        <v>0</v>
      </c>
      <c r="S7" s="873">
        <f t="shared" si="1"/>
        <v>-1</v>
      </c>
      <c r="T7" s="933">
        <f t="shared" si="2"/>
        <v>-0.5</v>
      </c>
      <c r="U7" s="940" t="s">
        <v>542</v>
      </c>
      <c r="V7" s="882" t="s">
        <v>542</v>
      </c>
      <c r="W7" s="882" t="s">
        <v>542</v>
      </c>
      <c r="X7" s="938" t="s">
        <v>542</v>
      </c>
      <c r="Y7" s="936"/>
    </row>
    <row r="8" spans="1:25" ht="14.4" customHeight="1" x14ac:dyDescent="0.3">
      <c r="A8" s="900" t="s">
        <v>2609</v>
      </c>
      <c r="B8" s="875">
        <v>1</v>
      </c>
      <c r="C8" s="876">
        <v>0.67</v>
      </c>
      <c r="D8" s="877">
        <v>5</v>
      </c>
      <c r="E8" s="885"/>
      <c r="F8" s="865"/>
      <c r="G8" s="866"/>
      <c r="H8" s="871"/>
      <c r="I8" s="865"/>
      <c r="J8" s="866"/>
      <c r="K8" s="870">
        <v>0.67</v>
      </c>
      <c r="L8" s="871">
        <v>2</v>
      </c>
      <c r="M8" s="871">
        <v>18</v>
      </c>
      <c r="N8" s="872">
        <v>6</v>
      </c>
      <c r="O8" s="871" t="s">
        <v>2603</v>
      </c>
      <c r="P8" s="886" t="s">
        <v>2610</v>
      </c>
      <c r="Q8" s="873">
        <f t="shared" si="0"/>
        <v>-1</v>
      </c>
      <c r="R8" s="933">
        <f t="shared" si="0"/>
        <v>-0.67</v>
      </c>
      <c r="S8" s="873">
        <f t="shared" si="1"/>
        <v>0</v>
      </c>
      <c r="T8" s="933">
        <f t="shared" si="2"/>
        <v>0</v>
      </c>
      <c r="U8" s="940" t="s">
        <v>542</v>
      </c>
      <c r="V8" s="882" t="s">
        <v>542</v>
      </c>
      <c r="W8" s="882" t="s">
        <v>542</v>
      </c>
      <c r="X8" s="938" t="s">
        <v>542</v>
      </c>
      <c r="Y8" s="936"/>
    </row>
    <row r="9" spans="1:25" ht="14.4" customHeight="1" x14ac:dyDescent="0.3">
      <c r="A9" s="900" t="s">
        <v>2611</v>
      </c>
      <c r="B9" s="882">
        <v>1</v>
      </c>
      <c r="C9" s="883">
        <v>0.38</v>
      </c>
      <c r="D9" s="884">
        <v>3</v>
      </c>
      <c r="E9" s="867">
        <v>3</v>
      </c>
      <c r="F9" s="868">
        <v>1.1499999999999999</v>
      </c>
      <c r="G9" s="874">
        <v>3.7</v>
      </c>
      <c r="H9" s="871">
        <v>1</v>
      </c>
      <c r="I9" s="865">
        <v>0.38</v>
      </c>
      <c r="J9" s="866">
        <v>3</v>
      </c>
      <c r="K9" s="870">
        <v>0.38</v>
      </c>
      <c r="L9" s="871">
        <v>1</v>
      </c>
      <c r="M9" s="871">
        <v>9</v>
      </c>
      <c r="N9" s="872">
        <v>3</v>
      </c>
      <c r="O9" s="871" t="s">
        <v>2603</v>
      </c>
      <c r="P9" s="886" t="s">
        <v>2612</v>
      </c>
      <c r="Q9" s="873">
        <f t="shared" si="0"/>
        <v>0</v>
      </c>
      <c r="R9" s="933">
        <f t="shared" si="0"/>
        <v>0</v>
      </c>
      <c r="S9" s="873">
        <f t="shared" si="1"/>
        <v>-2</v>
      </c>
      <c r="T9" s="933">
        <f t="shared" si="2"/>
        <v>-0.76999999999999991</v>
      </c>
      <c r="U9" s="940">
        <v>3</v>
      </c>
      <c r="V9" s="882">
        <v>3</v>
      </c>
      <c r="W9" s="882">
        <v>0</v>
      </c>
      <c r="X9" s="938">
        <v>1</v>
      </c>
      <c r="Y9" s="936"/>
    </row>
    <row r="10" spans="1:25" ht="14.4" customHeight="1" x14ac:dyDescent="0.3">
      <c r="A10" s="901" t="s">
        <v>2613</v>
      </c>
      <c r="B10" s="504">
        <v>1</v>
      </c>
      <c r="C10" s="888">
        <v>0.51</v>
      </c>
      <c r="D10" s="887">
        <v>3</v>
      </c>
      <c r="E10" s="889"/>
      <c r="F10" s="890"/>
      <c r="G10" s="878"/>
      <c r="H10" s="891"/>
      <c r="I10" s="892"/>
      <c r="J10" s="879"/>
      <c r="K10" s="893">
        <v>0.51</v>
      </c>
      <c r="L10" s="891">
        <v>2</v>
      </c>
      <c r="M10" s="891">
        <v>18</v>
      </c>
      <c r="N10" s="894">
        <v>6</v>
      </c>
      <c r="O10" s="891" t="s">
        <v>2603</v>
      </c>
      <c r="P10" s="895" t="s">
        <v>2614</v>
      </c>
      <c r="Q10" s="896">
        <f t="shared" si="0"/>
        <v>-1</v>
      </c>
      <c r="R10" s="934">
        <f t="shared" si="0"/>
        <v>-0.51</v>
      </c>
      <c r="S10" s="896">
        <f t="shared" si="1"/>
        <v>0</v>
      </c>
      <c r="T10" s="934">
        <f t="shared" si="2"/>
        <v>0</v>
      </c>
      <c r="U10" s="941" t="s">
        <v>542</v>
      </c>
      <c r="V10" s="504" t="s">
        <v>542</v>
      </c>
      <c r="W10" s="504" t="s">
        <v>542</v>
      </c>
      <c r="X10" s="939" t="s">
        <v>542</v>
      </c>
      <c r="Y10" s="937"/>
    </row>
    <row r="11" spans="1:25" ht="14.4" customHeight="1" x14ac:dyDescent="0.3">
      <c r="A11" s="900" t="s">
        <v>2615</v>
      </c>
      <c r="B11" s="875">
        <v>3</v>
      </c>
      <c r="C11" s="876">
        <v>3.41</v>
      </c>
      <c r="D11" s="877">
        <v>6</v>
      </c>
      <c r="E11" s="885"/>
      <c r="F11" s="865"/>
      <c r="G11" s="866"/>
      <c r="H11" s="871">
        <v>1</v>
      </c>
      <c r="I11" s="865">
        <v>1.1399999999999999</v>
      </c>
      <c r="J11" s="866">
        <v>3</v>
      </c>
      <c r="K11" s="870">
        <v>1.1399999999999999</v>
      </c>
      <c r="L11" s="871">
        <v>2</v>
      </c>
      <c r="M11" s="871">
        <v>21</v>
      </c>
      <c r="N11" s="872">
        <v>7</v>
      </c>
      <c r="O11" s="871" t="s">
        <v>2603</v>
      </c>
      <c r="P11" s="886" t="s">
        <v>2616</v>
      </c>
      <c r="Q11" s="873">
        <f t="shared" si="0"/>
        <v>-2</v>
      </c>
      <c r="R11" s="933">
        <f t="shared" si="0"/>
        <v>-2.2700000000000005</v>
      </c>
      <c r="S11" s="873">
        <f t="shared" si="1"/>
        <v>1</v>
      </c>
      <c r="T11" s="933">
        <f t="shared" si="2"/>
        <v>1.1399999999999999</v>
      </c>
      <c r="U11" s="940">
        <v>7</v>
      </c>
      <c r="V11" s="882">
        <v>3</v>
      </c>
      <c r="W11" s="882">
        <v>-4</v>
      </c>
      <c r="X11" s="938">
        <v>0.42857142857142855</v>
      </c>
      <c r="Y11" s="936"/>
    </row>
    <row r="12" spans="1:25" ht="14.4" customHeight="1" x14ac:dyDescent="0.3">
      <c r="A12" s="900" t="s">
        <v>2617</v>
      </c>
      <c r="B12" s="882"/>
      <c r="C12" s="883"/>
      <c r="D12" s="884"/>
      <c r="E12" s="867">
        <v>2</v>
      </c>
      <c r="F12" s="868">
        <v>0.68</v>
      </c>
      <c r="G12" s="874">
        <v>3</v>
      </c>
      <c r="H12" s="871"/>
      <c r="I12" s="865"/>
      <c r="J12" s="866"/>
      <c r="K12" s="870">
        <v>0.34</v>
      </c>
      <c r="L12" s="871">
        <v>1</v>
      </c>
      <c r="M12" s="871">
        <v>12</v>
      </c>
      <c r="N12" s="872">
        <v>4</v>
      </c>
      <c r="O12" s="871" t="s">
        <v>2603</v>
      </c>
      <c r="P12" s="886" t="s">
        <v>2618</v>
      </c>
      <c r="Q12" s="873">
        <f t="shared" si="0"/>
        <v>0</v>
      </c>
      <c r="R12" s="933">
        <f t="shared" si="0"/>
        <v>0</v>
      </c>
      <c r="S12" s="873">
        <f t="shared" si="1"/>
        <v>-2</v>
      </c>
      <c r="T12" s="933">
        <f t="shared" si="2"/>
        <v>-0.68</v>
      </c>
      <c r="U12" s="940" t="s">
        <v>542</v>
      </c>
      <c r="V12" s="882" t="s">
        <v>542</v>
      </c>
      <c r="W12" s="882" t="s">
        <v>542</v>
      </c>
      <c r="X12" s="938" t="s">
        <v>542</v>
      </c>
      <c r="Y12" s="936"/>
    </row>
    <row r="13" spans="1:25" ht="14.4" customHeight="1" x14ac:dyDescent="0.3">
      <c r="A13" s="900" t="s">
        <v>2619</v>
      </c>
      <c r="B13" s="882">
        <v>4</v>
      </c>
      <c r="C13" s="883">
        <v>9.5500000000000007</v>
      </c>
      <c r="D13" s="884">
        <v>16.5</v>
      </c>
      <c r="E13" s="867">
        <v>7</v>
      </c>
      <c r="F13" s="868">
        <v>16.079999999999998</v>
      </c>
      <c r="G13" s="874">
        <v>9.3000000000000007</v>
      </c>
      <c r="H13" s="871">
        <v>3</v>
      </c>
      <c r="I13" s="865">
        <v>6.57</v>
      </c>
      <c r="J13" s="869">
        <v>11.3</v>
      </c>
      <c r="K13" s="870">
        <v>2.19</v>
      </c>
      <c r="L13" s="871">
        <v>3</v>
      </c>
      <c r="M13" s="871">
        <v>27</v>
      </c>
      <c r="N13" s="872">
        <v>9</v>
      </c>
      <c r="O13" s="871" t="s">
        <v>2603</v>
      </c>
      <c r="P13" s="886" t="s">
        <v>2620</v>
      </c>
      <c r="Q13" s="873">
        <f t="shared" si="0"/>
        <v>-1</v>
      </c>
      <c r="R13" s="933">
        <f t="shared" si="0"/>
        <v>-2.9800000000000004</v>
      </c>
      <c r="S13" s="873">
        <f t="shared" si="1"/>
        <v>-4</v>
      </c>
      <c r="T13" s="933">
        <f t="shared" si="2"/>
        <v>-9.509999999999998</v>
      </c>
      <c r="U13" s="940">
        <v>27</v>
      </c>
      <c r="V13" s="882">
        <v>33.900000000000006</v>
      </c>
      <c r="W13" s="882">
        <v>6.9000000000000057</v>
      </c>
      <c r="X13" s="938">
        <v>1.2555555555555558</v>
      </c>
      <c r="Y13" s="936">
        <v>7</v>
      </c>
    </row>
    <row r="14" spans="1:25" ht="14.4" customHeight="1" x14ac:dyDescent="0.3">
      <c r="A14" s="901" t="s">
        <v>2621</v>
      </c>
      <c r="B14" s="504">
        <v>3</v>
      </c>
      <c r="C14" s="888">
        <v>13.02</v>
      </c>
      <c r="D14" s="887">
        <v>19</v>
      </c>
      <c r="E14" s="889">
        <v>3</v>
      </c>
      <c r="F14" s="890">
        <v>13.04</v>
      </c>
      <c r="G14" s="878">
        <v>24</v>
      </c>
      <c r="H14" s="891">
        <v>5</v>
      </c>
      <c r="I14" s="892">
        <v>21.45</v>
      </c>
      <c r="J14" s="880">
        <v>17.2</v>
      </c>
      <c r="K14" s="893">
        <v>4.29</v>
      </c>
      <c r="L14" s="891">
        <v>5</v>
      </c>
      <c r="M14" s="891">
        <v>45</v>
      </c>
      <c r="N14" s="894">
        <v>15</v>
      </c>
      <c r="O14" s="891" t="s">
        <v>2603</v>
      </c>
      <c r="P14" s="895" t="s">
        <v>2622</v>
      </c>
      <c r="Q14" s="896">
        <f t="shared" si="0"/>
        <v>2</v>
      </c>
      <c r="R14" s="934">
        <f t="shared" si="0"/>
        <v>8.43</v>
      </c>
      <c r="S14" s="896">
        <f t="shared" si="1"/>
        <v>2</v>
      </c>
      <c r="T14" s="934">
        <f t="shared" si="2"/>
        <v>8.41</v>
      </c>
      <c r="U14" s="941">
        <v>75</v>
      </c>
      <c r="V14" s="504">
        <v>86</v>
      </c>
      <c r="W14" s="504">
        <v>11</v>
      </c>
      <c r="X14" s="939">
        <v>1.1466666666666667</v>
      </c>
      <c r="Y14" s="937">
        <v>19</v>
      </c>
    </row>
    <row r="15" spans="1:25" ht="14.4" customHeight="1" x14ac:dyDescent="0.3">
      <c r="A15" s="901" t="s">
        <v>2623</v>
      </c>
      <c r="B15" s="504"/>
      <c r="C15" s="888"/>
      <c r="D15" s="887"/>
      <c r="E15" s="889"/>
      <c r="F15" s="890"/>
      <c r="G15" s="878"/>
      <c r="H15" s="891">
        <v>1</v>
      </c>
      <c r="I15" s="892">
        <v>7.34</v>
      </c>
      <c r="J15" s="879">
        <v>17</v>
      </c>
      <c r="K15" s="893">
        <v>6.86</v>
      </c>
      <c r="L15" s="891">
        <v>6</v>
      </c>
      <c r="M15" s="891">
        <v>57</v>
      </c>
      <c r="N15" s="894">
        <v>19</v>
      </c>
      <c r="O15" s="891" t="s">
        <v>2603</v>
      </c>
      <c r="P15" s="895" t="s">
        <v>2624</v>
      </c>
      <c r="Q15" s="896">
        <f t="shared" si="0"/>
        <v>1</v>
      </c>
      <c r="R15" s="934">
        <f t="shared" si="0"/>
        <v>7.34</v>
      </c>
      <c r="S15" s="896">
        <f t="shared" si="1"/>
        <v>1</v>
      </c>
      <c r="T15" s="934">
        <f t="shared" si="2"/>
        <v>7.34</v>
      </c>
      <c r="U15" s="941">
        <v>19</v>
      </c>
      <c r="V15" s="504">
        <v>17</v>
      </c>
      <c r="W15" s="504">
        <v>-2</v>
      </c>
      <c r="X15" s="939">
        <v>0.89473684210526316</v>
      </c>
      <c r="Y15" s="937"/>
    </row>
    <row r="16" spans="1:25" ht="14.4" customHeight="1" x14ac:dyDescent="0.3">
      <c r="A16" s="900" t="s">
        <v>2625</v>
      </c>
      <c r="B16" s="882">
        <v>15</v>
      </c>
      <c r="C16" s="883">
        <v>44.65</v>
      </c>
      <c r="D16" s="884">
        <v>7</v>
      </c>
      <c r="E16" s="867">
        <v>19</v>
      </c>
      <c r="F16" s="868">
        <v>58.18</v>
      </c>
      <c r="G16" s="874">
        <v>4.7</v>
      </c>
      <c r="H16" s="871">
        <v>18</v>
      </c>
      <c r="I16" s="865">
        <v>54.32</v>
      </c>
      <c r="J16" s="866">
        <v>4.4000000000000004</v>
      </c>
      <c r="K16" s="870">
        <v>2.95</v>
      </c>
      <c r="L16" s="871">
        <v>2</v>
      </c>
      <c r="M16" s="871">
        <v>18</v>
      </c>
      <c r="N16" s="872">
        <v>6</v>
      </c>
      <c r="O16" s="871" t="s">
        <v>2603</v>
      </c>
      <c r="P16" s="886" t="s">
        <v>2626</v>
      </c>
      <c r="Q16" s="873">
        <f t="shared" si="0"/>
        <v>3</v>
      </c>
      <c r="R16" s="933">
        <f t="shared" si="0"/>
        <v>9.6700000000000017</v>
      </c>
      <c r="S16" s="873">
        <f t="shared" si="1"/>
        <v>-1</v>
      </c>
      <c r="T16" s="933">
        <f t="shared" si="2"/>
        <v>-3.8599999999999994</v>
      </c>
      <c r="U16" s="940">
        <v>108</v>
      </c>
      <c r="V16" s="882">
        <v>79.2</v>
      </c>
      <c r="W16" s="882">
        <v>-28.799999999999997</v>
      </c>
      <c r="X16" s="938">
        <v>0.73333333333333339</v>
      </c>
      <c r="Y16" s="936">
        <v>6</v>
      </c>
    </row>
    <row r="17" spans="1:25" ht="14.4" customHeight="1" x14ac:dyDescent="0.3">
      <c r="A17" s="901" t="s">
        <v>2627</v>
      </c>
      <c r="B17" s="504">
        <v>1</v>
      </c>
      <c r="C17" s="888">
        <v>3.1</v>
      </c>
      <c r="D17" s="887">
        <v>5</v>
      </c>
      <c r="E17" s="889">
        <v>2</v>
      </c>
      <c r="F17" s="890">
        <v>6.2</v>
      </c>
      <c r="G17" s="878">
        <v>6</v>
      </c>
      <c r="H17" s="891">
        <v>1</v>
      </c>
      <c r="I17" s="892">
        <v>3.1</v>
      </c>
      <c r="J17" s="879">
        <v>5</v>
      </c>
      <c r="K17" s="893">
        <v>3.1</v>
      </c>
      <c r="L17" s="891">
        <v>3</v>
      </c>
      <c r="M17" s="891">
        <v>24</v>
      </c>
      <c r="N17" s="894">
        <v>8</v>
      </c>
      <c r="O17" s="891" t="s">
        <v>2603</v>
      </c>
      <c r="P17" s="895" t="s">
        <v>2626</v>
      </c>
      <c r="Q17" s="896">
        <f t="shared" si="0"/>
        <v>0</v>
      </c>
      <c r="R17" s="934">
        <f t="shared" si="0"/>
        <v>0</v>
      </c>
      <c r="S17" s="896">
        <f t="shared" si="1"/>
        <v>-1</v>
      </c>
      <c r="T17" s="934">
        <f t="shared" si="2"/>
        <v>-3.1</v>
      </c>
      <c r="U17" s="941">
        <v>8</v>
      </c>
      <c r="V17" s="504">
        <v>5</v>
      </c>
      <c r="W17" s="504">
        <v>-3</v>
      </c>
      <c r="X17" s="939">
        <v>0.625</v>
      </c>
      <c r="Y17" s="937"/>
    </row>
    <row r="18" spans="1:25" ht="14.4" customHeight="1" x14ac:dyDescent="0.3">
      <c r="A18" s="900" t="s">
        <v>2628</v>
      </c>
      <c r="B18" s="882">
        <v>54</v>
      </c>
      <c r="C18" s="883">
        <v>73.66</v>
      </c>
      <c r="D18" s="884">
        <v>5.4</v>
      </c>
      <c r="E18" s="867">
        <v>57</v>
      </c>
      <c r="F18" s="868">
        <v>78.150000000000006</v>
      </c>
      <c r="G18" s="874">
        <v>4.5999999999999996</v>
      </c>
      <c r="H18" s="871">
        <v>54</v>
      </c>
      <c r="I18" s="865">
        <v>73.34</v>
      </c>
      <c r="J18" s="866">
        <v>4.3</v>
      </c>
      <c r="K18" s="870">
        <v>1.36</v>
      </c>
      <c r="L18" s="871">
        <v>2</v>
      </c>
      <c r="M18" s="871">
        <v>15</v>
      </c>
      <c r="N18" s="872">
        <v>5</v>
      </c>
      <c r="O18" s="871" t="s">
        <v>2603</v>
      </c>
      <c r="P18" s="886" t="s">
        <v>2629</v>
      </c>
      <c r="Q18" s="873">
        <f t="shared" si="0"/>
        <v>0</v>
      </c>
      <c r="R18" s="933">
        <f t="shared" si="0"/>
        <v>-0.31999999999999318</v>
      </c>
      <c r="S18" s="873">
        <f t="shared" si="1"/>
        <v>-3</v>
      </c>
      <c r="T18" s="933">
        <f t="shared" si="2"/>
        <v>-4.8100000000000023</v>
      </c>
      <c r="U18" s="940">
        <v>270</v>
      </c>
      <c r="V18" s="882">
        <v>232.2</v>
      </c>
      <c r="W18" s="882">
        <v>-37.800000000000011</v>
      </c>
      <c r="X18" s="938">
        <v>0.86</v>
      </c>
      <c r="Y18" s="936">
        <v>33</v>
      </c>
    </row>
    <row r="19" spans="1:25" ht="14.4" customHeight="1" x14ac:dyDescent="0.3">
      <c r="A19" s="901" t="s">
        <v>2630</v>
      </c>
      <c r="B19" s="504">
        <v>12</v>
      </c>
      <c r="C19" s="888">
        <v>25.43</v>
      </c>
      <c r="D19" s="887">
        <v>5.5</v>
      </c>
      <c r="E19" s="889">
        <v>13</v>
      </c>
      <c r="F19" s="890">
        <v>27.91</v>
      </c>
      <c r="G19" s="878">
        <v>5.2</v>
      </c>
      <c r="H19" s="891">
        <v>4</v>
      </c>
      <c r="I19" s="892">
        <v>8.48</v>
      </c>
      <c r="J19" s="879">
        <v>4.5</v>
      </c>
      <c r="K19" s="893">
        <v>2.12</v>
      </c>
      <c r="L19" s="891">
        <v>3</v>
      </c>
      <c r="M19" s="891">
        <v>24</v>
      </c>
      <c r="N19" s="894">
        <v>8</v>
      </c>
      <c r="O19" s="891" t="s">
        <v>2603</v>
      </c>
      <c r="P19" s="895" t="s">
        <v>2631</v>
      </c>
      <c r="Q19" s="896">
        <f t="shared" si="0"/>
        <v>-8</v>
      </c>
      <c r="R19" s="934">
        <f t="shared" si="0"/>
        <v>-16.95</v>
      </c>
      <c r="S19" s="896">
        <f t="shared" si="1"/>
        <v>-9</v>
      </c>
      <c r="T19" s="934">
        <f t="shared" si="2"/>
        <v>-19.43</v>
      </c>
      <c r="U19" s="941">
        <v>32</v>
      </c>
      <c r="V19" s="504">
        <v>18</v>
      </c>
      <c r="W19" s="504">
        <v>-14</v>
      </c>
      <c r="X19" s="939">
        <v>0.5625</v>
      </c>
      <c r="Y19" s="937"/>
    </row>
    <row r="20" spans="1:25" ht="14.4" customHeight="1" x14ac:dyDescent="0.3">
      <c r="A20" s="901" t="s">
        <v>2632</v>
      </c>
      <c r="B20" s="504">
        <v>1</v>
      </c>
      <c r="C20" s="888">
        <v>2.36</v>
      </c>
      <c r="D20" s="887">
        <v>5</v>
      </c>
      <c r="E20" s="889"/>
      <c r="F20" s="890"/>
      <c r="G20" s="878"/>
      <c r="H20" s="891">
        <v>2</v>
      </c>
      <c r="I20" s="892">
        <v>4.72</v>
      </c>
      <c r="J20" s="879">
        <v>6</v>
      </c>
      <c r="K20" s="893">
        <v>2.36</v>
      </c>
      <c r="L20" s="891">
        <v>2</v>
      </c>
      <c r="M20" s="891">
        <v>21</v>
      </c>
      <c r="N20" s="894">
        <v>7</v>
      </c>
      <c r="O20" s="891" t="s">
        <v>2603</v>
      </c>
      <c r="P20" s="895" t="s">
        <v>2633</v>
      </c>
      <c r="Q20" s="896">
        <f t="shared" si="0"/>
        <v>1</v>
      </c>
      <c r="R20" s="934">
        <f t="shared" si="0"/>
        <v>2.36</v>
      </c>
      <c r="S20" s="896">
        <f t="shared" si="1"/>
        <v>2</v>
      </c>
      <c r="T20" s="934">
        <f t="shared" si="2"/>
        <v>4.72</v>
      </c>
      <c r="U20" s="941">
        <v>14</v>
      </c>
      <c r="V20" s="504">
        <v>12</v>
      </c>
      <c r="W20" s="504">
        <v>-2</v>
      </c>
      <c r="X20" s="939">
        <v>0.8571428571428571</v>
      </c>
      <c r="Y20" s="937">
        <v>2</v>
      </c>
    </row>
    <row r="21" spans="1:25" ht="14.4" customHeight="1" x14ac:dyDescent="0.3">
      <c r="A21" s="900" t="s">
        <v>2634</v>
      </c>
      <c r="B21" s="882">
        <v>4</v>
      </c>
      <c r="C21" s="883">
        <v>5.2</v>
      </c>
      <c r="D21" s="884">
        <v>5.5</v>
      </c>
      <c r="E21" s="885">
        <v>5</v>
      </c>
      <c r="F21" s="865">
        <v>6.5</v>
      </c>
      <c r="G21" s="866">
        <v>4</v>
      </c>
      <c r="H21" s="867">
        <v>3</v>
      </c>
      <c r="I21" s="868">
        <v>3.9</v>
      </c>
      <c r="J21" s="874">
        <v>4.3</v>
      </c>
      <c r="K21" s="870">
        <v>1.3</v>
      </c>
      <c r="L21" s="871">
        <v>2</v>
      </c>
      <c r="M21" s="871">
        <v>18</v>
      </c>
      <c r="N21" s="872">
        <v>6</v>
      </c>
      <c r="O21" s="871" t="s">
        <v>2603</v>
      </c>
      <c r="P21" s="886" t="s">
        <v>2635</v>
      </c>
      <c r="Q21" s="873">
        <f t="shared" si="0"/>
        <v>-1</v>
      </c>
      <c r="R21" s="933">
        <f t="shared" si="0"/>
        <v>-1.3000000000000003</v>
      </c>
      <c r="S21" s="873">
        <f t="shared" si="1"/>
        <v>-2</v>
      </c>
      <c r="T21" s="933">
        <f t="shared" si="2"/>
        <v>-2.6</v>
      </c>
      <c r="U21" s="940">
        <v>18</v>
      </c>
      <c r="V21" s="882">
        <v>12.899999999999999</v>
      </c>
      <c r="W21" s="882">
        <v>-5.1000000000000014</v>
      </c>
      <c r="X21" s="938">
        <v>0.71666666666666656</v>
      </c>
      <c r="Y21" s="936"/>
    </row>
    <row r="22" spans="1:25" ht="14.4" customHeight="1" x14ac:dyDescent="0.3">
      <c r="A22" s="901" t="s">
        <v>2636</v>
      </c>
      <c r="B22" s="504">
        <v>3</v>
      </c>
      <c r="C22" s="888">
        <v>4.79</v>
      </c>
      <c r="D22" s="887">
        <v>6.3</v>
      </c>
      <c r="E22" s="897">
        <v>1</v>
      </c>
      <c r="F22" s="892">
        <v>1.6</v>
      </c>
      <c r="G22" s="879">
        <v>6</v>
      </c>
      <c r="H22" s="889">
        <v>3</v>
      </c>
      <c r="I22" s="890">
        <v>4.79</v>
      </c>
      <c r="J22" s="878">
        <v>3</v>
      </c>
      <c r="K22" s="893">
        <v>1.6</v>
      </c>
      <c r="L22" s="891">
        <v>2</v>
      </c>
      <c r="M22" s="891">
        <v>18</v>
      </c>
      <c r="N22" s="894">
        <v>6</v>
      </c>
      <c r="O22" s="891" t="s">
        <v>2603</v>
      </c>
      <c r="P22" s="895" t="s">
        <v>2637</v>
      </c>
      <c r="Q22" s="896">
        <f t="shared" si="0"/>
        <v>0</v>
      </c>
      <c r="R22" s="934">
        <f t="shared" si="0"/>
        <v>0</v>
      </c>
      <c r="S22" s="896">
        <f t="shared" si="1"/>
        <v>2</v>
      </c>
      <c r="T22" s="934">
        <f t="shared" si="2"/>
        <v>3.19</v>
      </c>
      <c r="U22" s="941">
        <v>18</v>
      </c>
      <c r="V22" s="504">
        <v>9</v>
      </c>
      <c r="W22" s="504">
        <v>-9</v>
      </c>
      <c r="X22" s="939">
        <v>0.5</v>
      </c>
      <c r="Y22" s="937"/>
    </row>
    <row r="23" spans="1:25" ht="14.4" customHeight="1" x14ac:dyDescent="0.3">
      <c r="A23" s="901" t="s">
        <v>2638</v>
      </c>
      <c r="B23" s="504"/>
      <c r="C23" s="888"/>
      <c r="D23" s="887"/>
      <c r="E23" s="897"/>
      <c r="F23" s="892"/>
      <c r="G23" s="879"/>
      <c r="H23" s="889">
        <v>1</v>
      </c>
      <c r="I23" s="890">
        <v>1.65</v>
      </c>
      <c r="J23" s="878">
        <v>6</v>
      </c>
      <c r="K23" s="893">
        <v>1.65</v>
      </c>
      <c r="L23" s="891">
        <v>2</v>
      </c>
      <c r="M23" s="891">
        <v>18</v>
      </c>
      <c r="N23" s="894">
        <v>6</v>
      </c>
      <c r="O23" s="891" t="s">
        <v>2603</v>
      </c>
      <c r="P23" s="895" t="s">
        <v>2639</v>
      </c>
      <c r="Q23" s="896">
        <f t="shared" si="0"/>
        <v>1</v>
      </c>
      <c r="R23" s="934">
        <f t="shared" si="0"/>
        <v>1.65</v>
      </c>
      <c r="S23" s="896">
        <f t="shared" si="1"/>
        <v>1</v>
      </c>
      <c r="T23" s="934">
        <f t="shared" si="2"/>
        <v>1.65</v>
      </c>
      <c r="U23" s="941">
        <v>6</v>
      </c>
      <c r="V23" s="504">
        <v>6</v>
      </c>
      <c r="W23" s="504">
        <v>0</v>
      </c>
      <c r="X23" s="939">
        <v>1</v>
      </c>
      <c r="Y23" s="937"/>
    </row>
    <row r="24" spans="1:25" ht="14.4" customHeight="1" x14ac:dyDescent="0.3">
      <c r="A24" s="900" t="s">
        <v>2640</v>
      </c>
      <c r="B24" s="882">
        <v>2</v>
      </c>
      <c r="C24" s="883">
        <v>2.19</v>
      </c>
      <c r="D24" s="884">
        <v>5.5</v>
      </c>
      <c r="E24" s="885">
        <v>4</v>
      </c>
      <c r="F24" s="865">
        <v>4.3499999999999996</v>
      </c>
      <c r="G24" s="866">
        <v>4.5</v>
      </c>
      <c r="H24" s="867">
        <v>5</v>
      </c>
      <c r="I24" s="868">
        <v>5.44</v>
      </c>
      <c r="J24" s="874">
        <v>3.8</v>
      </c>
      <c r="K24" s="870">
        <v>1.0900000000000001</v>
      </c>
      <c r="L24" s="871">
        <v>2</v>
      </c>
      <c r="M24" s="871">
        <v>18</v>
      </c>
      <c r="N24" s="872">
        <v>6</v>
      </c>
      <c r="O24" s="871" t="s">
        <v>2603</v>
      </c>
      <c r="P24" s="886" t="s">
        <v>2641</v>
      </c>
      <c r="Q24" s="873">
        <f t="shared" si="0"/>
        <v>3</v>
      </c>
      <c r="R24" s="933">
        <f t="shared" si="0"/>
        <v>3.2500000000000004</v>
      </c>
      <c r="S24" s="873">
        <f t="shared" si="1"/>
        <v>1</v>
      </c>
      <c r="T24" s="933">
        <f t="shared" si="2"/>
        <v>1.0900000000000007</v>
      </c>
      <c r="U24" s="940">
        <v>30</v>
      </c>
      <c r="V24" s="882">
        <v>19</v>
      </c>
      <c r="W24" s="882">
        <v>-11</v>
      </c>
      <c r="X24" s="938">
        <v>0.6333333333333333</v>
      </c>
      <c r="Y24" s="936"/>
    </row>
    <row r="25" spans="1:25" ht="14.4" customHeight="1" x14ac:dyDescent="0.3">
      <c r="A25" s="901" t="s">
        <v>2642</v>
      </c>
      <c r="B25" s="504"/>
      <c r="C25" s="888"/>
      <c r="D25" s="887"/>
      <c r="E25" s="897"/>
      <c r="F25" s="892"/>
      <c r="G25" s="879"/>
      <c r="H25" s="889">
        <v>1</v>
      </c>
      <c r="I25" s="890">
        <v>1.32</v>
      </c>
      <c r="J25" s="878">
        <v>3</v>
      </c>
      <c r="K25" s="893">
        <v>1.32</v>
      </c>
      <c r="L25" s="891">
        <v>2</v>
      </c>
      <c r="M25" s="891">
        <v>21</v>
      </c>
      <c r="N25" s="894">
        <v>7</v>
      </c>
      <c r="O25" s="891" t="s">
        <v>2603</v>
      </c>
      <c r="P25" s="895" t="s">
        <v>2643</v>
      </c>
      <c r="Q25" s="896">
        <f t="shared" si="0"/>
        <v>1</v>
      </c>
      <c r="R25" s="934">
        <f t="shared" si="0"/>
        <v>1.32</v>
      </c>
      <c r="S25" s="896">
        <f t="shared" si="1"/>
        <v>1</v>
      </c>
      <c r="T25" s="934">
        <f t="shared" si="2"/>
        <v>1.32</v>
      </c>
      <c r="U25" s="941">
        <v>7</v>
      </c>
      <c r="V25" s="504">
        <v>3</v>
      </c>
      <c r="W25" s="504">
        <v>-4</v>
      </c>
      <c r="X25" s="939">
        <v>0.42857142857142855</v>
      </c>
      <c r="Y25" s="937"/>
    </row>
    <row r="26" spans="1:25" ht="14.4" customHeight="1" x14ac:dyDescent="0.3">
      <c r="A26" s="900" t="s">
        <v>2644</v>
      </c>
      <c r="B26" s="875">
        <v>6</v>
      </c>
      <c r="C26" s="876">
        <v>3.41</v>
      </c>
      <c r="D26" s="877">
        <v>3.7</v>
      </c>
      <c r="E26" s="885">
        <v>7</v>
      </c>
      <c r="F26" s="865">
        <v>7.14</v>
      </c>
      <c r="G26" s="866">
        <v>10.3</v>
      </c>
      <c r="H26" s="871">
        <v>2</v>
      </c>
      <c r="I26" s="865">
        <v>1.1399999999999999</v>
      </c>
      <c r="J26" s="869">
        <v>4.5</v>
      </c>
      <c r="K26" s="870">
        <v>0.56999999999999995</v>
      </c>
      <c r="L26" s="871">
        <v>1</v>
      </c>
      <c r="M26" s="871">
        <v>12</v>
      </c>
      <c r="N26" s="872">
        <v>4</v>
      </c>
      <c r="O26" s="871" t="s">
        <v>2603</v>
      </c>
      <c r="P26" s="886" t="s">
        <v>2645</v>
      </c>
      <c r="Q26" s="873">
        <f t="shared" si="0"/>
        <v>-4</v>
      </c>
      <c r="R26" s="933">
        <f t="shared" si="0"/>
        <v>-2.2700000000000005</v>
      </c>
      <c r="S26" s="873">
        <f t="shared" si="1"/>
        <v>-5</v>
      </c>
      <c r="T26" s="933">
        <f t="shared" si="2"/>
        <v>-6</v>
      </c>
      <c r="U26" s="940">
        <v>8</v>
      </c>
      <c r="V26" s="882">
        <v>9</v>
      </c>
      <c r="W26" s="882">
        <v>1</v>
      </c>
      <c r="X26" s="938">
        <v>1.125</v>
      </c>
      <c r="Y26" s="936">
        <v>2</v>
      </c>
    </row>
    <row r="27" spans="1:25" ht="14.4" customHeight="1" x14ac:dyDescent="0.3">
      <c r="A27" s="901" t="s">
        <v>2646</v>
      </c>
      <c r="B27" s="898">
        <v>3</v>
      </c>
      <c r="C27" s="899">
        <v>2.4700000000000002</v>
      </c>
      <c r="D27" s="881">
        <v>9</v>
      </c>
      <c r="E27" s="897">
        <v>1</v>
      </c>
      <c r="F27" s="892">
        <v>0.82</v>
      </c>
      <c r="G27" s="879">
        <v>6</v>
      </c>
      <c r="H27" s="891">
        <v>2</v>
      </c>
      <c r="I27" s="892">
        <v>1.65</v>
      </c>
      <c r="J27" s="879">
        <v>4</v>
      </c>
      <c r="K27" s="893">
        <v>0.82</v>
      </c>
      <c r="L27" s="891">
        <v>2</v>
      </c>
      <c r="M27" s="891">
        <v>18</v>
      </c>
      <c r="N27" s="894">
        <v>6</v>
      </c>
      <c r="O27" s="891" t="s">
        <v>2603</v>
      </c>
      <c r="P27" s="895" t="s">
        <v>2645</v>
      </c>
      <c r="Q27" s="896">
        <f t="shared" si="0"/>
        <v>-1</v>
      </c>
      <c r="R27" s="934">
        <f t="shared" si="0"/>
        <v>-0.82000000000000028</v>
      </c>
      <c r="S27" s="896">
        <f t="shared" si="1"/>
        <v>1</v>
      </c>
      <c r="T27" s="934">
        <f t="shared" si="2"/>
        <v>0.83</v>
      </c>
      <c r="U27" s="941">
        <v>12</v>
      </c>
      <c r="V27" s="504">
        <v>8</v>
      </c>
      <c r="W27" s="504">
        <v>-4</v>
      </c>
      <c r="X27" s="939">
        <v>0.66666666666666663</v>
      </c>
      <c r="Y27" s="937"/>
    </row>
    <row r="28" spans="1:25" ht="14.4" customHeight="1" x14ac:dyDescent="0.3">
      <c r="A28" s="900" t="s">
        <v>2647</v>
      </c>
      <c r="B28" s="882">
        <v>3</v>
      </c>
      <c r="C28" s="883">
        <v>1.71</v>
      </c>
      <c r="D28" s="884">
        <v>6</v>
      </c>
      <c r="E28" s="885">
        <v>7</v>
      </c>
      <c r="F28" s="865">
        <v>3.59</v>
      </c>
      <c r="G28" s="866">
        <v>6.9</v>
      </c>
      <c r="H28" s="867"/>
      <c r="I28" s="868"/>
      <c r="J28" s="874"/>
      <c r="K28" s="870">
        <v>0.45</v>
      </c>
      <c r="L28" s="871">
        <v>2</v>
      </c>
      <c r="M28" s="871">
        <v>15</v>
      </c>
      <c r="N28" s="872">
        <v>5</v>
      </c>
      <c r="O28" s="871" t="s">
        <v>2603</v>
      </c>
      <c r="P28" s="886" t="s">
        <v>2648</v>
      </c>
      <c r="Q28" s="873">
        <f t="shared" si="0"/>
        <v>-3</v>
      </c>
      <c r="R28" s="933">
        <f t="shared" si="0"/>
        <v>-1.71</v>
      </c>
      <c r="S28" s="873">
        <f t="shared" si="1"/>
        <v>-7</v>
      </c>
      <c r="T28" s="933">
        <f t="shared" si="2"/>
        <v>-3.59</v>
      </c>
      <c r="U28" s="940" t="s">
        <v>542</v>
      </c>
      <c r="V28" s="882" t="s">
        <v>542</v>
      </c>
      <c r="W28" s="882" t="s">
        <v>542</v>
      </c>
      <c r="X28" s="938" t="s">
        <v>542</v>
      </c>
      <c r="Y28" s="936"/>
    </row>
    <row r="29" spans="1:25" ht="14.4" customHeight="1" x14ac:dyDescent="0.3">
      <c r="A29" s="901" t="s">
        <v>2649</v>
      </c>
      <c r="B29" s="504">
        <v>1</v>
      </c>
      <c r="C29" s="888">
        <v>0.51</v>
      </c>
      <c r="D29" s="887">
        <v>5</v>
      </c>
      <c r="E29" s="897">
        <v>1</v>
      </c>
      <c r="F29" s="892">
        <v>0.51</v>
      </c>
      <c r="G29" s="879">
        <v>5</v>
      </c>
      <c r="H29" s="889">
        <v>9</v>
      </c>
      <c r="I29" s="890">
        <v>5.07</v>
      </c>
      <c r="J29" s="878">
        <v>5.0999999999999996</v>
      </c>
      <c r="K29" s="893">
        <v>0.51</v>
      </c>
      <c r="L29" s="891">
        <v>2</v>
      </c>
      <c r="M29" s="891">
        <v>18</v>
      </c>
      <c r="N29" s="894">
        <v>6</v>
      </c>
      <c r="O29" s="891" t="s">
        <v>2603</v>
      </c>
      <c r="P29" s="895" t="s">
        <v>2650</v>
      </c>
      <c r="Q29" s="896">
        <f t="shared" si="0"/>
        <v>8</v>
      </c>
      <c r="R29" s="934">
        <f t="shared" si="0"/>
        <v>4.5600000000000005</v>
      </c>
      <c r="S29" s="896">
        <f t="shared" si="1"/>
        <v>8</v>
      </c>
      <c r="T29" s="934">
        <f t="shared" si="2"/>
        <v>4.5600000000000005</v>
      </c>
      <c r="U29" s="941">
        <v>54</v>
      </c>
      <c r="V29" s="504">
        <v>45.9</v>
      </c>
      <c r="W29" s="504">
        <v>-8.1000000000000014</v>
      </c>
      <c r="X29" s="939">
        <v>0.85</v>
      </c>
      <c r="Y29" s="937">
        <v>5</v>
      </c>
    </row>
    <row r="30" spans="1:25" ht="14.4" customHeight="1" x14ac:dyDescent="0.3">
      <c r="A30" s="901" t="s">
        <v>2651</v>
      </c>
      <c r="B30" s="504"/>
      <c r="C30" s="888"/>
      <c r="D30" s="887"/>
      <c r="E30" s="897">
        <v>1</v>
      </c>
      <c r="F30" s="892">
        <v>4.78</v>
      </c>
      <c r="G30" s="879">
        <v>44</v>
      </c>
      <c r="H30" s="889"/>
      <c r="I30" s="890"/>
      <c r="J30" s="878"/>
      <c r="K30" s="893">
        <v>0.86</v>
      </c>
      <c r="L30" s="891">
        <v>3</v>
      </c>
      <c r="M30" s="891">
        <v>27</v>
      </c>
      <c r="N30" s="894">
        <v>9</v>
      </c>
      <c r="O30" s="891" t="s">
        <v>2603</v>
      </c>
      <c r="P30" s="895" t="s">
        <v>2652</v>
      </c>
      <c r="Q30" s="896">
        <f t="shared" si="0"/>
        <v>0</v>
      </c>
      <c r="R30" s="934">
        <f t="shared" si="0"/>
        <v>0</v>
      </c>
      <c r="S30" s="896">
        <f t="shared" si="1"/>
        <v>-1</v>
      </c>
      <c r="T30" s="934">
        <f t="shared" si="2"/>
        <v>-4.78</v>
      </c>
      <c r="U30" s="941" t="s">
        <v>542</v>
      </c>
      <c r="V30" s="504" t="s">
        <v>542</v>
      </c>
      <c r="W30" s="504" t="s">
        <v>542</v>
      </c>
      <c r="X30" s="939" t="s">
        <v>542</v>
      </c>
      <c r="Y30" s="937"/>
    </row>
    <row r="31" spans="1:25" ht="14.4" customHeight="1" x14ac:dyDescent="0.3">
      <c r="A31" s="900" t="s">
        <v>2653</v>
      </c>
      <c r="B31" s="882">
        <v>1</v>
      </c>
      <c r="C31" s="883">
        <v>1.57</v>
      </c>
      <c r="D31" s="884">
        <v>9</v>
      </c>
      <c r="E31" s="867"/>
      <c r="F31" s="868"/>
      <c r="G31" s="874"/>
      <c r="H31" s="871"/>
      <c r="I31" s="865"/>
      <c r="J31" s="866"/>
      <c r="K31" s="870">
        <v>0.32</v>
      </c>
      <c r="L31" s="871">
        <v>1</v>
      </c>
      <c r="M31" s="871">
        <v>12</v>
      </c>
      <c r="N31" s="872">
        <v>4</v>
      </c>
      <c r="O31" s="871" t="s">
        <v>2603</v>
      </c>
      <c r="P31" s="886" t="s">
        <v>2654</v>
      </c>
      <c r="Q31" s="873">
        <f t="shared" si="0"/>
        <v>-1</v>
      </c>
      <c r="R31" s="933">
        <f t="shared" si="0"/>
        <v>-1.57</v>
      </c>
      <c r="S31" s="873">
        <f t="shared" si="1"/>
        <v>0</v>
      </c>
      <c r="T31" s="933">
        <f t="shared" si="2"/>
        <v>0</v>
      </c>
      <c r="U31" s="940" t="s">
        <v>542</v>
      </c>
      <c r="V31" s="882" t="s">
        <v>542</v>
      </c>
      <c r="W31" s="882" t="s">
        <v>542</v>
      </c>
      <c r="X31" s="938" t="s">
        <v>542</v>
      </c>
      <c r="Y31" s="936"/>
    </row>
    <row r="32" spans="1:25" ht="14.4" customHeight="1" x14ac:dyDescent="0.3">
      <c r="A32" s="901" t="s">
        <v>2655</v>
      </c>
      <c r="B32" s="504"/>
      <c r="C32" s="888"/>
      <c r="D32" s="887"/>
      <c r="E32" s="889">
        <v>1</v>
      </c>
      <c r="F32" s="890">
        <v>0.23</v>
      </c>
      <c r="G32" s="878">
        <v>1</v>
      </c>
      <c r="H32" s="891"/>
      <c r="I32" s="892"/>
      <c r="J32" s="879"/>
      <c r="K32" s="893">
        <v>0.45</v>
      </c>
      <c r="L32" s="891">
        <v>2</v>
      </c>
      <c r="M32" s="891">
        <v>15</v>
      </c>
      <c r="N32" s="894">
        <v>5</v>
      </c>
      <c r="O32" s="891" t="s">
        <v>2603</v>
      </c>
      <c r="P32" s="895" t="s">
        <v>2654</v>
      </c>
      <c r="Q32" s="896">
        <f t="shared" si="0"/>
        <v>0</v>
      </c>
      <c r="R32" s="934">
        <f t="shared" si="0"/>
        <v>0</v>
      </c>
      <c r="S32" s="896">
        <f t="shared" si="1"/>
        <v>-1</v>
      </c>
      <c r="T32" s="934">
        <f t="shared" si="2"/>
        <v>-0.23</v>
      </c>
      <c r="U32" s="941" t="s">
        <v>542</v>
      </c>
      <c r="V32" s="504" t="s">
        <v>542</v>
      </c>
      <c r="W32" s="504" t="s">
        <v>542</v>
      </c>
      <c r="X32" s="939" t="s">
        <v>542</v>
      </c>
      <c r="Y32" s="937"/>
    </row>
    <row r="33" spans="1:25" ht="14.4" customHeight="1" x14ac:dyDescent="0.3">
      <c r="A33" s="900" t="s">
        <v>2656</v>
      </c>
      <c r="B33" s="882">
        <v>38</v>
      </c>
      <c r="C33" s="883">
        <v>37.9</v>
      </c>
      <c r="D33" s="884">
        <v>3.8</v>
      </c>
      <c r="E33" s="885">
        <v>57</v>
      </c>
      <c r="F33" s="865">
        <v>56.82</v>
      </c>
      <c r="G33" s="866">
        <v>3.8</v>
      </c>
      <c r="H33" s="867">
        <v>52</v>
      </c>
      <c r="I33" s="868">
        <v>51.92</v>
      </c>
      <c r="J33" s="874">
        <v>3.4</v>
      </c>
      <c r="K33" s="870">
        <v>1</v>
      </c>
      <c r="L33" s="871">
        <v>1</v>
      </c>
      <c r="M33" s="871">
        <v>12</v>
      </c>
      <c r="N33" s="872">
        <v>4</v>
      </c>
      <c r="O33" s="871" t="s">
        <v>2603</v>
      </c>
      <c r="P33" s="886" t="s">
        <v>2657</v>
      </c>
      <c r="Q33" s="873">
        <f t="shared" si="0"/>
        <v>14</v>
      </c>
      <c r="R33" s="933">
        <f t="shared" si="0"/>
        <v>14.020000000000003</v>
      </c>
      <c r="S33" s="873">
        <f t="shared" si="1"/>
        <v>-5</v>
      </c>
      <c r="T33" s="933">
        <f t="shared" si="2"/>
        <v>-4.8999999999999986</v>
      </c>
      <c r="U33" s="940">
        <v>208</v>
      </c>
      <c r="V33" s="882">
        <v>176.79999999999998</v>
      </c>
      <c r="W33" s="882">
        <v>-31.200000000000017</v>
      </c>
      <c r="X33" s="938">
        <v>0.84999999999999987</v>
      </c>
      <c r="Y33" s="936">
        <v>14</v>
      </c>
    </row>
    <row r="34" spans="1:25" ht="14.4" customHeight="1" x14ac:dyDescent="0.3">
      <c r="A34" s="901" t="s">
        <v>2658</v>
      </c>
      <c r="B34" s="504">
        <v>12</v>
      </c>
      <c r="C34" s="888">
        <v>12.04</v>
      </c>
      <c r="D34" s="887">
        <v>4.7</v>
      </c>
      <c r="E34" s="897">
        <v>12</v>
      </c>
      <c r="F34" s="892">
        <v>12.21</v>
      </c>
      <c r="G34" s="879">
        <v>4.2</v>
      </c>
      <c r="H34" s="889">
        <v>21</v>
      </c>
      <c r="I34" s="890">
        <v>21.07</v>
      </c>
      <c r="J34" s="880">
        <v>4.2</v>
      </c>
      <c r="K34" s="893">
        <v>1</v>
      </c>
      <c r="L34" s="891">
        <v>1</v>
      </c>
      <c r="M34" s="891">
        <v>12</v>
      </c>
      <c r="N34" s="894">
        <v>4</v>
      </c>
      <c r="O34" s="891" t="s">
        <v>2603</v>
      </c>
      <c r="P34" s="895" t="s">
        <v>2659</v>
      </c>
      <c r="Q34" s="896">
        <f t="shared" si="0"/>
        <v>9</v>
      </c>
      <c r="R34" s="934">
        <f t="shared" si="0"/>
        <v>9.0300000000000011</v>
      </c>
      <c r="S34" s="896">
        <f t="shared" si="1"/>
        <v>9</v>
      </c>
      <c r="T34" s="934">
        <f t="shared" si="2"/>
        <v>8.86</v>
      </c>
      <c r="U34" s="941">
        <v>84</v>
      </c>
      <c r="V34" s="504">
        <v>88.2</v>
      </c>
      <c r="W34" s="504">
        <v>4.2000000000000028</v>
      </c>
      <c r="X34" s="939">
        <v>1.05</v>
      </c>
      <c r="Y34" s="937">
        <v>14</v>
      </c>
    </row>
    <row r="35" spans="1:25" ht="14.4" customHeight="1" x14ac:dyDescent="0.3">
      <c r="A35" s="901" t="s">
        <v>2660</v>
      </c>
      <c r="B35" s="504">
        <v>1</v>
      </c>
      <c r="C35" s="888">
        <v>1.49</v>
      </c>
      <c r="D35" s="887">
        <v>4</v>
      </c>
      <c r="E35" s="897">
        <v>6</v>
      </c>
      <c r="F35" s="892">
        <v>14.04</v>
      </c>
      <c r="G35" s="879">
        <v>4.2</v>
      </c>
      <c r="H35" s="889">
        <v>3</v>
      </c>
      <c r="I35" s="890">
        <v>3.75</v>
      </c>
      <c r="J35" s="878">
        <v>3</v>
      </c>
      <c r="K35" s="893">
        <v>1.49</v>
      </c>
      <c r="L35" s="891">
        <v>2</v>
      </c>
      <c r="M35" s="891">
        <v>18</v>
      </c>
      <c r="N35" s="894">
        <v>6</v>
      </c>
      <c r="O35" s="891" t="s">
        <v>2603</v>
      </c>
      <c r="P35" s="895" t="s">
        <v>2661</v>
      </c>
      <c r="Q35" s="896">
        <f t="shared" si="0"/>
        <v>2</v>
      </c>
      <c r="R35" s="934">
        <f t="shared" si="0"/>
        <v>2.2599999999999998</v>
      </c>
      <c r="S35" s="896">
        <f t="shared" si="1"/>
        <v>-3</v>
      </c>
      <c r="T35" s="934">
        <f t="shared" si="2"/>
        <v>-10.29</v>
      </c>
      <c r="U35" s="941">
        <v>18</v>
      </c>
      <c r="V35" s="504">
        <v>9</v>
      </c>
      <c r="W35" s="504">
        <v>-9</v>
      </c>
      <c r="X35" s="939">
        <v>0.5</v>
      </c>
      <c r="Y35" s="937"/>
    </row>
    <row r="36" spans="1:25" ht="14.4" customHeight="1" x14ac:dyDescent="0.3">
      <c r="A36" s="900" t="s">
        <v>2662</v>
      </c>
      <c r="B36" s="875">
        <v>1</v>
      </c>
      <c r="C36" s="876">
        <v>0.37</v>
      </c>
      <c r="D36" s="877">
        <v>7</v>
      </c>
      <c r="E36" s="885"/>
      <c r="F36" s="865"/>
      <c r="G36" s="866"/>
      <c r="H36" s="871"/>
      <c r="I36" s="865"/>
      <c r="J36" s="866"/>
      <c r="K36" s="870">
        <v>0.35</v>
      </c>
      <c r="L36" s="871">
        <v>1</v>
      </c>
      <c r="M36" s="871">
        <v>12</v>
      </c>
      <c r="N36" s="872">
        <v>4</v>
      </c>
      <c r="O36" s="871" t="s">
        <v>2603</v>
      </c>
      <c r="P36" s="886" t="s">
        <v>2663</v>
      </c>
      <c r="Q36" s="873">
        <f t="shared" si="0"/>
        <v>-1</v>
      </c>
      <c r="R36" s="933">
        <f t="shared" si="0"/>
        <v>-0.37</v>
      </c>
      <c r="S36" s="873">
        <f t="shared" si="1"/>
        <v>0</v>
      </c>
      <c r="T36" s="933">
        <f t="shared" si="2"/>
        <v>0</v>
      </c>
      <c r="U36" s="940" t="s">
        <v>542</v>
      </c>
      <c r="V36" s="882" t="s">
        <v>542</v>
      </c>
      <c r="W36" s="882" t="s">
        <v>542</v>
      </c>
      <c r="X36" s="938" t="s">
        <v>542</v>
      </c>
      <c r="Y36" s="936"/>
    </row>
    <row r="37" spans="1:25" ht="14.4" customHeight="1" x14ac:dyDescent="0.3">
      <c r="A37" s="900" t="s">
        <v>2664</v>
      </c>
      <c r="B37" s="882">
        <v>1</v>
      </c>
      <c r="C37" s="883">
        <v>2.12</v>
      </c>
      <c r="D37" s="884">
        <v>4</v>
      </c>
      <c r="E37" s="885"/>
      <c r="F37" s="865"/>
      <c r="G37" s="866"/>
      <c r="H37" s="867">
        <v>1</v>
      </c>
      <c r="I37" s="868">
        <v>1.49</v>
      </c>
      <c r="J37" s="874">
        <v>2</v>
      </c>
      <c r="K37" s="870">
        <v>2.12</v>
      </c>
      <c r="L37" s="871">
        <v>3</v>
      </c>
      <c r="M37" s="871">
        <v>24</v>
      </c>
      <c r="N37" s="872">
        <v>8</v>
      </c>
      <c r="O37" s="871" t="s">
        <v>2603</v>
      </c>
      <c r="P37" s="886" t="s">
        <v>2665</v>
      </c>
      <c r="Q37" s="873">
        <f t="shared" si="0"/>
        <v>0</v>
      </c>
      <c r="R37" s="933">
        <f t="shared" si="0"/>
        <v>-0.63000000000000012</v>
      </c>
      <c r="S37" s="873">
        <f t="shared" si="1"/>
        <v>1</v>
      </c>
      <c r="T37" s="933">
        <f t="shared" si="2"/>
        <v>1.49</v>
      </c>
      <c r="U37" s="940">
        <v>8</v>
      </c>
      <c r="V37" s="882">
        <v>2</v>
      </c>
      <c r="W37" s="882">
        <v>-6</v>
      </c>
      <c r="X37" s="938">
        <v>0.25</v>
      </c>
      <c r="Y37" s="936"/>
    </row>
    <row r="38" spans="1:25" ht="14.4" customHeight="1" x14ac:dyDescent="0.3">
      <c r="A38" s="900" t="s">
        <v>2666</v>
      </c>
      <c r="B38" s="882"/>
      <c r="C38" s="883"/>
      <c r="D38" s="884"/>
      <c r="E38" s="885">
        <v>1</v>
      </c>
      <c r="F38" s="865">
        <v>0.32</v>
      </c>
      <c r="G38" s="866">
        <v>2</v>
      </c>
      <c r="H38" s="867">
        <v>1</v>
      </c>
      <c r="I38" s="868">
        <v>0.32</v>
      </c>
      <c r="J38" s="874">
        <v>3</v>
      </c>
      <c r="K38" s="870">
        <v>0.32</v>
      </c>
      <c r="L38" s="871">
        <v>1</v>
      </c>
      <c r="M38" s="871">
        <v>12</v>
      </c>
      <c r="N38" s="872">
        <v>4</v>
      </c>
      <c r="O38" s="871" t="s">
        <v>2603</v>
      </c>
      <c r="P38" s="886" t="s">
        <v>2667</v>
      </c>
      <c r="Q38" s="873">
        <f t="shared" si="0"/>
        <v>1</v>
      </c>
      <c r="R38" s="933">
        <f t="shared" si="0"/>
        <v>0.32</v>
      </c>
      <c r="S38" s="873">
        <f t="shared" si="1"/>
        <v>0</v>
      </c>
      <c r="T38" s="933">
        <f t="shared" si="2"/>
        <v>0</v>
      </c>
      <c r="U38" s="940">
        <v>4</v>
      </c>
      <c r="V38" s="882">
        <v>3</v>
      </c>
      <c r="W38" s="882">
        <v>-1</v>
      </c>
      <c r="X38" s="938">
        <v>0.75</v>
      </c>
      <c r="Y38" s="936"/>
    </row>
    <row r="39" spans="1:25" ht="14.4" customHeight="1" x14ac:dyDescent="0.3">
      <c r="A39" s="900" t="s">
        <v>2668</v>
      </c>
      <c r="B39" s="875">
        <v>1</v>
      </c>
      <c r="C39" s="876">
        <v>0.31</v>
      </c>
      <c r="D39" s="877">
        <v>2</v>
      </c>
      <c r="E39" s="885"/>
      <c r="F39" s="865"/>
      <c r="G39" s="866"/>
      <c r="H39" s="871"/>
      <c r="I39" s="865"/>
      <c r="J39" s="866"/>
      <c r="K39" s="870">
        <v>0.31</v>
      </c>
      <c r="L39" s="871">
        <v>1</v>
      </c>
      <c r="M39" s="871">
        <v>12</v>
      </c>
      <c r="N39" s="872">
        <v>4</v>
      </c>
      <c r="O39" s="871" t="s">
        <v>2603</v>
      </c>
      <c r="P39" s="886" t="s">
        <v>2669</v>
      </c>
      <c r="Q39" s="873">
        <f t="shared" si="0"/>
        <v>-1</v>
      </c>
      <c r="R39" s="933">
        <f t="shared" si="0"/>
        <v>-0.31</v>
      </c>
      <c r="S39" s="873">
        <f t="shared" si="1"/>
        <v>0</v>
      </c>
      <c r="T39" s="933">
        <f t="shared" si="2"/>
        <v>0</v>
      </c>
      <c r="U39" s="940" t="s">
        <v>542</v>
      </c>
      <c r="V39" s="882" t="s">
        <v>542</v>
      </c>
      <c r="W39" s="882" t="s">
        <v>542</v>
      </c>
      <c r="X39" s="938" t="s">
        <v>542</v>
      </c>
      <c r="Y39" s="936"/>
    </row>
    <row r="40" spans="1:25" ht="14.4" customHeight="1" x14ac:dyDescent="0.3">
      <c r="A40" s="900" t="s">
        <v>2670</v>
      </c>
      <c r="B40" s="882"/>
      <c r="C40" s="883"/>
      <c r="D40" s="884"/>
      <c r="E40" s="885"/>
      <c r="F40" s="865"/>
      <c r="G40" s="866"/>
      <c r="H40" s="867">
        <v>2</v>
      </c>
      <c r="I40" s="868">
        <v>1.57</v>
      </c>
      <c r="J40" s="874">
        <v>3</v>
      </c>
      <c r="K40" s="870">
        <v>0.79</v>
      </c>
      <c r="L40" s="871">
        <v>2</v>
      </c>
      <c r="M40" s="871">
        <v>15</v>
      </c>
      <c r="N40" s="872">
        <v>5</v>
      </c>
      <c r="O40" s="871" t="s">
        <v>2603</v>
      </c>
      <c r="P40" s="886" t="s">
        <v>2671</v>
      </c>
      <c r="Q40" s="873">
        <f t="shared" si="0"/>
        <v>2</v>
      </c>
      <c r="R40" s="933">
        <f t="shared" si="0"/>
        <v>1.57</v>
      </c>
      <c r="S40" s="873">
        <f t="shared" si="1"/>
        <v>2</v>
      </c>
      <c r="T40" s="933">
        <f t="shared" si="2"/>
        <v>1.57</v>
      </c>
      <c r="U40" s="940">
        <v>10</v>
      </c>
      <c r="V40" s="882">
        <v>6</v>
      </c>
      <c r="W40" s="882">
        <v>-4</v>
      </c>
      <c r="X40" s="938">
        <v>0.6</v>
      </c>
      <c r="Y40" s="936"/>
    </row>
    <row r="41" spans="1:25" ht="14.4" customHeight="1" x14ac:dyDescent="0.3">
      <c r="A41" s="901" t="s">
        <v>2672</v>
      </c>
      <c r="B41" s="504">
        <v>1</v>
      </c>
      <c r="C41" s="888">
        <v>1.84</v>
      </c>
      <c r="D41" s="887">
        <v>6</v>
      </c>
      <c r="E41" s="897"/>
      <c r="F41" s="892"/>
      <c r="G41" s="879"/>
      <c r="H41" s="889"/>
      <c r="I41" s="890"/>
      <c r="J41" s="878"/>
      <c r="K41" s="893">
        <v>1.84</v>
      </c>
      <c r="L41" s="891">
        <v>5</v>
      </c>
      <c r="M41" s="891">
        <v>42</v>
      </c>
      <c r="N41" s="894">
        <v>14</v>
      </c>
      <c r="O41" s="891" t="s">
        <v>2603</v>
      </c>
      <c r="P41" s="895" t="s">
        <v>2671</v>
      </c>
      <c r="Q41" s="896">
        <f t="shared" si="0"/>
        <v>-1</v>
      </c>
      <c r="R41" s="934">
        <f t="shared" si="0"/>
        <v>-1.84</v>
      </c>
      <c r="S41" s="896">
        <f t="shared" si="1"/>
        <v>0</v>
      </c>
      <c r="T41" s="934">
        <f t="shared" si="2"/>
        <v>0</v>
      </c>
      <c r="U41" s="941" t="s">
        <v>542</v>
      </c>
      <c r="V41" s="504" t="s">
        <v>542</v>
      </c>
      <c r="W41" s="504" t="s">
        <v>542</v>
      </c>
      <c r="X41" s="939" t="s">
        <v>542</v>
      </c>
      <c r="Y41" s="937"/>
    </row>
    <row r="42" spans="1:25" ht="14.4" customHeight="1" x14ac:dyDescent="0.3">
      <c r="A42" s="900" t="s">
        <v>2673</v>
      </c>
      <c r="B42" s="882">
        <v>1</v>
      </c>
      <c r="C42" s="883">
        <v>0.74</v>
      </c>
      <c r="D42" s="884">
        <v>4</v>
      </c>
      <c r="E42" s="885"/>
      <c r="F42" s="865"/>
      <c r="G42" s="866"/>
      <c r="H42" s="867">
        <v>1</v>
      </c>
      <c r="I42" s="868">
        <v>0.74</v>
      </c>
      <c r="J42" s="874">
        <v>4</v>
      </c>
      <c r="K42" s="870">
        <v>0.74</v>
      </c>
      <c r="L42" s="871">
        <v>1</v>
      </c>
      <c r="M42" s="871">
        <v>12</v>
      </c>
      <c r="N42" s="872">
        <v>4</v>
      </c>
      <c r="O42" s="871" t="s">
        <v>2603</v>
      </c>
      <c r="P42" s="886" t="s">
        <v>2674</v>
      </c>
      <c r="Q42" s="873">
        <f t="shared" si="0"/>
        <v>0</v>
      </c>
      <c r="R42" s="933">
        <f t="shared" si="0"/>
        <v>0</v>
      </c>
      <c r="S42" s="873">
        <f t="shared" si="1"/>
        <v>1</v>
      </c>
      <c r="T42" s="933">
        <f t="shared" si="2"/>
        <v>0.74</v>
      </c>
      <c r="U42" s="940">
        <v>4</v>
      </c>
      <c r="V42" s="882">
        <v>4</v>
      </c>
      <c r="W42" s="882">
        <v>0</v>
      </c>
      <c r="X42" s="938">
        <v>1</v>
      </c>
      <c r="Y42" s="936"/>
    </row>
    <row r="43" spans="1:25" ht="14.4" customHeight="1" x14ac:dyDescent="0.3">
      <c r="A43" s="900" t="s">
        <v>2675</v>
      </c>
      <c r="B43" s="882"/>
      <c r="C43" s="883"/>
      <c r="D43" s="884"/>
      <c r="E43" s="867">
        <v>1</v>
      </c>
      <c r="F43" s="868">
        <v>0.68</v>
      </c>
      <c r="G43" s="874">
        <v>4</v>
      </c>
      <c r="H43" s="871"/>
      <c r="I43" s="865"/>
      <c r="J43" s="866"/>
      <c r="K43" s="870">
        <v>0.68</v>
      </c>
      <c r="L43" s="871">
        <v>3</v>
      </c>
      <c r="M43" s="871">
        <v>24</v>
      </c>
      <c r="N43" s="872">
        <v>8</v>
      </c>
      <c r="O43" s="871" t="s">
        <v>2603</v>
      </c>
      <c r="P43" s="886" t="s">
        <v>2676</v>
      </c>
      <c r="Q43" s="873">
        <f t="shared" si="0"/>
        <v>0</v>
      </c>
      <c r="R43" s="933">
        <f t="shared" si="0"/>
        <v>0</v>
      </c>
      <c r="S43" s="873">
        <f t="shared" si="1"/>
        <v>-1</v>
      </c>
      <c r="T43" s="933">
        <f t="shared" si="2"/>
        <v>-0.68</v>
      </c>
      <c r="U43" s="940" t="s">
        <v>542</v>
      </c>
      <c r="V43" s="882" t="s">
        <v>542</v>
      </c>
      <c r="W43" s="882" t="s">
        <v>542</v>
      </c>
      <c r="X43" s="938" t="s">
        <v>542</v>
      </c>
      <c r="Y43" s="936"/>
    </row>
    <row r="44" spans="1:25" ht="14.4" customHeight="1" x14ac:dyDescent="0.3">
      <c r="A44" s="900" t="s">
        <v>2677</v>
      </c>
      <c r="B44" s="882">
        <v>1</v>
      </c>
      <c r="C44" s="883">
        <v>0.74</v>
      </c>
      <c r="D44" s="884">
        <v>5</v>
      </c>
      <c r="E44" s="885">
        <v>4</v>
      </c>
      <c r="F44" s="865">
        <v>2.95</v>
      </c>
      <c r="G44" s="866">
        <v>3</v>
      </c>
      <c r="H44" s="867">
        <v>5</v>
      </c>
      <c r="I44" s="868">
        <v>3.69</v>
      </c>
      <c r="J44" s="874">
        <v>2.6</v>
      </c>
      <c r="K44" s="870">
        <v>0.74</v>
      </c>
      <c r="L44" s="871">
        <v>2</v>
      </c>
      <c r="M44" s="871">
        <v>15</v>
      </c>
      <c r="N44" s="872">
        <v>5</v>
      </c>
      <c r="O44" s="871" t="s">
        <v>2603</v>
      </c>
      <c r="P44" s="886" t="s">
        <v>2678</v>
      </c>
      <c r="Q44" s="873">
        <f t="shared" si="0"/>
        <v>4</v>
      </c>
      <c r="R44" s="933">
        <f t="shared" si="0"/>
        <v>2.95</v>
      </c>
      <c r="S44" s="873">
        <f t="shared" si="1"/>
        <v>1</v>
      </c>
      <c r="T44" s="933">
        <f t="shared" si="2"/>
        <v>0.73999999999999977</v>
      </c>
      <c r="U44" s="940">
        <v>25</v>
      </c>
      <c r="V44" s="882">
        <v>13</v>
      </c>
      <c r="W44" s="882">
        <v>-12</v>
      </c>
      <c r="X44" s="938">
        <v>0.52</v>
      </c>
      <c r="Y44" s="936"/>
    </row>
    <row r="45" spans="1:25" ht="14.4" customHeight="1" x14ac:dyDescent="0.3">
      <c r="A45" s="901" t="s">
        <v>2679</v>
      </c>
      <c r="B45" s="504">
        <v>1</v>
      </c>
      <c r="C45" s="888">
        <v>1.24</v>
      </c>
      <c r="D45" s="887">
        <v>9</v>
      </c>
      <c r="E45" s="897">
        <v>2</v>
      </c>
      <c r="F45" s="892">
        <v>2.4700000000000002</v>
      </c>
      <c r="G45" s="879">
        <v>5.5</v>
      </c>
      <c r="H45" s="889">
        <v>3</v>
      </c>
      <c r="I45" s="890">
        <v>4.22</v>
      </c>
      <c r="J45" s="878">
        <v>8.3000000000000007</v>
      </c>
      <c r="K45" s="893">
        <v>1.24</v>
      </c>
      <c r="L45" s="891">
        <v>4</v>
      </c>
      <c r="M45" s="891">
        <v>33</v>
      </c>
      <c r="N45" s="894">
        <v>11</v>
      </c>
      <c r="O45" s="891" t="s">
        <v>2603</v>
      </c>
      <c r="P45" s="895" t="s">
        <v>2680</v>
      </c>
      <c r="Q45" s="896">
        <f t="shared" si="0"/>
        <v>2</v>
      </c>
      <c r="R45" s="934">
        <f t="shared" si="0"/>
        <v>2.9799999999999995</v>
      </c>
      <c r="S45" s="896">
        <f t="shared" si="1"/>
        <v>1</v>
      </c>
      <c r="T45" s="934">
        <f t="shared" si="2"/>
        <v>1.7499999999999996</v>
      </c>
      <c r="U45" s="941">
        <v>33</v>
      </c>
      <c r="V45" s="504">
        <v>24.900000000000002</v>
      </c>
      <c r="W45" s="504">
        <v>-8.0999999999999979</v>
      </c>
      <c r="X45" s="939">
        <v>0.75454545454545463</v>
      </c>
      <c r="Y45" s="937">
        <v>6</v>
      </c>
    </row>
    <row r="46" spans="1:25" ht="14.4" customHeight="1" x14ac:dyDescent="0.3">
      <c r="A46" s="901" t="s">
        <v>2681</v>
      </c>
      <c r="B46" s="504"/>
      <c r="C46" s="888"/>
      <c r="D46" s="887"/>
      <c r="E46" s="897">
        <v>1</v>
      </c>
      <c r="F46" s="892">
        <v>1.32</v>
      </c>
      <c r="G46" s="879">
        <v>3</v>
      </c>
      <c r="H46" s="889"/>
      <c r="I46" s="890"/>
      <c r="J46" s="878"/>
      <c r="K46" s="893">
        <v>2.48</v>
      </c>
      <c r="L46" s="891">
        <v>6</v>
      </c>
      <c r="M46" s="891">
        <v>57</v>
      </c>
      <c r="N46" s="894">
        <v>19</v>
      </c>
      <c r="O46" s="891" t="s">
        <v>2603</v>
      </c>
      <c r="P46" s="895" t="s">
        <v>2682</v>
      </c>
      <c r="Q46" s="896">
        <f t="shared" si="0"/>
        <v>0</v>
      </c>
      <c r="R46" s="934">
        <f t="shared" si="0"/>
        <v>0</v>
      </c>
      <c r="S46" s="896">
        <f t="shared" si="1"/>
        <v>-1</v>
      </c>
      <c r="T46" s="934">
        <f t="shared" si="2"/>
        <v>-1.32</v>
      </c>
      <c r="U46" s="941" t="s">
        <v>542</v>
      </c>
      <c r="V46" s="504" t="s">
        <v>542</v>
      </c>
      <c r="W46" s="504" t="s">
        <v>542</v>
      </c>
      <c r="X46" s="939" t="s">
        <v>542</v>
      </c>
      <c r="Y46" s="937"/>
    </row>
    <row r="47" spans="1:25" ht="14.4" customHeight="1" x14ac:dyDescent="0.3">
      <c r="A47" s="900" t="s">
        <v>2683</v>
      </c>
      <c r="B47" s="882"/>
      <c r="C47" s="883"/>
      <c r="D47" s="884"/>
      <c r="E47" s="885"/>
      <c r="F47" s="865"/>
      <c r="G47" s="866"/>
      <c r="H47" s="867">
        <v>1</v>
      </c>
      <c r="I47" s="868">
        <v>0.45</v>
      </c>
      <c r="J47" s="874">
        <v>3</v>
      </c>
      <c r="K47" s="870">
        <v>0.45</v>
      </c>
      <c r="L47" s="871">
        <v>1</v>
      </c>
      <c r="M47" s="871">
        <v>12</v>
      </c>
      <c r="N47" s="872">
        <v>4</v>
      </c>
      <c r="O47" s="871" t="s">
        <v>2603</v>
      </c>
      <c r="P47" s="886" t="s">
        <v>2684</v>
      </c>
      <c r="Q47" s="873">
        <f t="shared" si="0"/>
        <v>1</v>
      </c>
      <c r="R47" s="933">
        <f t="shared" si="0"/>
        <v>0.45</v>
      </c>
      <c r="S47" s="873">
        <f t="shared" si="1"/>
        <v>1</v>
      </c>
      <c r="T47" s="933">
        <f t="shared" si="2"/>
        <v>0.45</v>
      </c>
      <c r="U47" s="940">
        <v>4</v>
      </c>
      <c r="V47" s="882">
        <v>3</v>
      </c>
      <c r="W47" s="882">
        <v>-1</v>
      </c>
      <c r="X47" s="938">
        <v>0.75</v>
      </c>
      <c r="Y47" s="936"/>
    </row>
    <row r="48" spans="1:25" ht="14.4" customHeight="1" x14ac:dyDescent="0.3">
      <c r="A48" s="901" t="s">
        <v>2685</v>
      </c>
      <c r="B48" s="504"/>
      <c r="C48" s="888"/>
      <c r="D48" s="887"/>
      <c r="E48" s="897">
        <v>1</v>
      </c>
      <c r="F48" s="892">
        <v>0.72</v>
      </c>
      <c r="G48" s="879">
        <v>4</v>
      </c>
      <c r="H48" s="889">
        <v>2</v>
      </c>
      <c r="I48" s="890">
        <v>1.44</v>
      </c>
      <c r="J48" s="878">
        <v>3</v>
      </c>
      <c r="K48" s="893">
        <v>0.72</v>
      </c>
      <c r="L48" s="891">
        <v>3</v>
      </c>
      <c r="M48" s="891">
        <v>24</v>
      </c>
      <c r="N48" s="894">
        <v>8</v>
      </c>
      <c r="O48" s="891" t="s">
        <v>2603</v>
      </c>
      <c r="P48" s="895" t="s">
        <v>2684</v>
      </c>
      <c r="Q48" s="896">
        <f t="shared" si="0"/>
        <v>2</v>
      </c>
      <c r="R48" s="934">
        <f t="shared" si="0"/>
        <v>1.44</v>
      </c>
      <c r="S48" s="896">
        <f t="shared" si="1"/>
        <v>1</v>
      </c>
      <c r="T48" s="934">
        <f t="shared" si="2"/>
        <v>0.72</v>
      </c>
      <c r="U48" s="941">
        <v>16</v>
      </c>
      <c r="V48" s="504">
        <v>6</v>
      </c>
      <c r="W48" s="504">
        <v>-10</v>
      </c>
      <c r="X48" s="939">
        <v>0.375</v>
      </c>
      <c r="Y48" s="937"/>
    </row>
    <row r="49" spans="1:25" ht="14.4" customHeight="1" x14ac:dyDescent="0.3">
      <c r="A49" s="901" t="s">
        <v>2686</v>
      </c>
      <c r="B49" s="504"/>
      <c r="C49" s="888"/>
      <c r="D49" s="887"/>
      <c r="E49" s="897">
        <v>1</v>
      </c>
      <c r="F49" s="892">
        <v>1.52</v>
      </c>
      <c r="G49" s="879">
        <v>8</v>
      </c>
      <c r="H49" s="889"/>
      <c r="I49" s="890"/>
      <c r="J49" s="878"/>
      <c r="K49" s="893">
        <v>1.52</v>
      </c>
      <c r="L49" s="891">
        <v>4</v>
      </c>
      <c r="M49" s="891">
        <v>36</v>
      </c>
      <c r="N49" s="894">
        <v>12</v>
      </c>
      <c r="O49" s="891" t="s">
        <v>2603</v>
      </c>
      <c r="P49" s="895" t="s">
        <v>2684</v>
      </c>
      <c r="Q49" s="896">
        <f t="shared" si="0"/>
        <v>0</v>
      </c>
      <c r="R49" s="934">
        <f t="shared" si="0"/>
        <v>0</v>
      </c>
      <c r="S49" s="896">
        <f t="shared" si="1"/>
        <v>-1</v>
      </c>
      <c r="T49" s="934">
        <f t="shared" si="2"/>
        <v>-1.52</v>
      </c>
      <c r="U49" s="941" t="s">
        <v>542</v>
      </c>
      <c r="V49" s="504" t="s">
        <v>542</v>
      </c>
      <c r="W49" s="504" t="s">
        <v>542</v>
      </c>
      <c r="X49" s="939" t="s">
        <v>542</v>
      </c>
      <c r="Y49" s="937"/>
    </row>
    <row r="50" spans="1:25" ht="14.4" customHeight="1" x14ac:dyDescent="0.3">
      <c r="A50" s="900" t="s">
        <v>2687</v>
      </c>
      <c r="B50" s="875">
        <v>1</v>
      </c>
      <c r="C50" s="876">
        <v>0.49</v>
      </c>
      <c r="D50" s="877">
        <v>3</v>
      </c>
      <c r="E50" s="885"/>
      <c r="F50" s="865"/>
      <c r="G50" s="866"/>
      <c r="H50" s="871"/>
      <c r="I50" s="865"/>
      <c r="J50" s="866"/>
      <c r="K50" s="870">
        <v>0.49</v>
      </c>
      <c r="L50" s="871">
        <v>2</v>
      </c>
      <c r="M50" s="871">
        <v>21</v>
      </c>
      <c r="N50" s="872">
        <v>7</v>
      </c>
      <c r="O50" s="871" t="s">
        <v>2603</v>
      </c>
      <c r="P50" s="886" t="s">
        <v>2688</v>
      </c>
      <c r="Q50" s="873">
        <f t="shared" si="0"/>
        <v>-1</v>
      </c>
      <c r="R50" s="933">
        <f t="shared" si="0"/>
        <v>-0.49</v>
      </c>
      <c r="S50" s="873">
        <f t="shared" si="1"/>
        <v>0</v>
      </c>
      <c r="T50" s="933">
        <f t="shared" si="2"/>
        <v>0</v>
      </c>
      <c r="U50" s="940" t="s">
        <v>542</v>
      </c>
      <c r="V50" s="882" t="s">
        <v>542</v>
      </c>
      <c r="W50" s="882" t="s">
        <v>542</v>
      </c>
      <c r="X50" s="938" t="s">
        <v>542</v>
      </c>
      <c r="Y50" s="936"/>
    </row>
    <row r="51" spans="1:25" ht="14.4" customHeight="1" x14ac:dyDescent="0.3">
      <c r="A51" s="900" t="s">
        <v>2689</v>
      </c>
      <c r="B51" s="882"/>
      <c r="C51" s="883"/>
      <c r="D51" s="884"/>
      <c r="E51" s="885">
        <v>1</v>
      </c>
      <c r="F51" s="865">
        <v>0.25</v>
      </c>
      <c r="G51" s="866">
        <v>2</v>
      </c>
      <c r="H51" s="867">
        <v>1</v>
      </c>
      <c r="I51" s="868">
        <v>0.25</v>
      </c>
      <c r="J51" s="869">
        <v>5</v>
      </c>
      <c r="K51" s="870">
        <v>0.25</v>
      </c>
      <c r="L51" s="871">
        <v>1</v>
      </c>
      <c r="M51" s="871">
        <v>9</v>
      </c>
      <c r="N51" s="872">
        <v>3</v>
      </c>
      <c r="O51" s="871" t="s">
        <v>2603</v>
      </c>
      <c r="P51" s="886" t="s">
        <v>2690</v>
      </c>
      <c r="Q51" s="873">
        <f t="shared" si="0"/>
        <v>1</v>
      </c>
      <c r="R51" s="933">
        <f t="shared" si="0"/>
        <v>0.25</v>
      </c>
      <c r="S51" s="873">
        <f t="shared" si="1"/>
        <v>0</v>
      </c>
      <c r="T51" s="933">
        <f t="shared" si="2"/>
        <v>0</v>
      </c>
      <c r="U51" s="940">
        <v>3</v>
      </c>
      <c r="V51" s="882">
        <v>5</v>
      </c>
      <c r="W51" s="882">
        <v>2</v>
      </c>
      <c r="X51" s="938">
        <v>1.6666666666666667</v>
      </c>
      <c r="Y51" s="936">
        <v>2</v>
      </c>
    </row>
    <row r="52" spans="1:25" ht="14.4" customHeight="1" x14ac:dyDescent="0.3">
      <c r="A52" s="900" t="s">
        <v>2691</v>
      </c>
      <c r="B52" s="882">
        <v>1</v>
      </c>
      <c r="C52" s="883">
        <v>0.34</v>
      </c>
      <c r="D52" s="884">
        <v>3</v>
      </c>
      <c r="E52" s="867">
        <v>1</v>
      </c>
      <c r="F52" s="868">
        <v>0.35</v>
      </c>
      <c r="G52" s="874">
        <v>7</v>
      </c>
      <c r="H52" s="871"/>
      <c r="I52" s="865"/>
      <c r="J52" s="866"/>
      <c r="K52" s="870">
        <v>0.34</v>
      </c>
      <c r="L52" s="871">
        <v>2</v>
      </c>
      <c r="M52" s="871">
        <v>15</v>
      </c>
      <c r="N52" s="872">
        <v>5</v>
      </c>
      <c r="O52" s="871" t="s">
        <v>2603</v>
      </c>
      <c r="P52" s="886" t="s">
        <v>2692</v>
      </c>
      <c r="Q52" s="873">
        <f t="shared" si="0"/>
        <v>-1</v>
      </c>
      <c r="R52" s="933">
        <f t="shared" si="0"/>
        <v>-0.34</v>
      </c>
      <c r="S52" s="873">
        <f t="shared" si="1"/>
        <v>-1</v>
      </c>
      <c r="T52" s="933">
        <f t="shared" si="2"/>
        <v>-0.35</v>
      </c>
      <c r="U52" s="940" t="s">
        <v>542</v>
      </c>
      <c r="V52" s="882" t="s">
        <v>542</v>
      </c>
      <c r="W52" s="882" t="s">
        <v>542</v>
      </c>
      <c r="X52" s="938" t="s">
        <v>542</v>
      </c>
      <c r="Y52" s="936"/>
    </row>
    <row r="53" spans="1:25" ht="14.4" customHeight="1" x14ac:dyDescent="0.3">
      <c r="A53" s="900" t="s">
        <v>2693</v>
      </c>
      <c r="B53" s="882"/>
      <c r="C53" s="883"/>
      <c r="D53" s="884"/>
      <c r="E53" s="867">
        <v>1</v>
      </c>
      <c r="F53" s="868">
        <v>0.7</v>
      </c>
      <c r="G53" s="874">
        <v>4</v>
      </c>
      <c r="H53" s="871"/>
      <c r="I53" s="865"/>
      <c r="J53" s="866"/>
      <c r="K53" s="870">
        <v>0.7</v>
      </c>
      <c r="L53" s="871">
        <v>1</v>
      </c>
      <c r="M53" s="871">
        <v>12</v>
      </c>
      <c r="N53" s="872">
        <v>4</v>
      </c>
      <c r="O53" s="871" t="s">
        <v>2603</v>
      </c>
      <c r="P53" s="886" t="s">
        <v>2694</v>
      </c>
      <c r="Q53" s="873">
        <f t="shared" si="0"/>
        <v>0</v>
      </c>
      <c r="R53" s="933">
        <f t="shared" si="0"/>
        <v>0</v>
      </c>
      <c r="S53" s="873">
        <f t="shared" si="1"/>
        <v>-1</v>
      </c>
      <c r="T53" s="933">
        <f t="shared" si="2"/>
        <v>-0.7</v>
      </c>
      <c r="U53" s="940" t="s">
        <v>542</v>
      </c>
      <c r="V53" s="882" t="s">
        <v>542</v>
      </c>
      <c r="W53" s="882" t="s">
        <v>542</v>
      </c>
      <c r="X53" s="938" t="s">
        <v>542</v>
      </c>
      <c r="Y53" s="936"/>
    </row>
    <row r="54" spans="1:25" ht="14.4" customHeight="1" x14ac:dyDescent="0.3">
      <c r="A54" s="900" t="s">
        <v>2695</v>
      </c>
      <c r="B54" s="882"/>
      <c r="C54" s="883"/>
      <c r="D54" s="884"/>
      <c r="E54" s="867">
        <v>2</v>
      </c>
      <c r="F54" s="868">
        <v>2.06</v>
      </c>
      <c r="G54" s="874">
        <v>3</v>
      </c>
      <c r="H54" s="871"/>
      <c r="I54" s="865"/>
      <c r="J54" s="866"/>
      <c r="K54" s="870">
        <v>1.03</v>
      </c>
      <c r="L54" s="871">
        <v>2</v>
      </c>
      <c r="M54" s="871">
        <v>18</v>
      </c>
      <c r="N54" s="872">
        <v>6</v>
      </c>
      <c r="O54" s="871" t="s">
        <v>2603</v>
      </c>
      <c r="P54" s="886" t="s">
        <v>2696</v>
      </c>
      <c r="Q54" s="873">
        <f t="shared" si="0"/>
        <v>0</v>
      </c>
      <c r="R54" s="933">
        <f t="shared" si="0"/>
        <v>0</v>
      </c>
      <c r="S54" s="873">
        <f t="shared" si="1"/>
        <v>-2</v>
      </c>
      <c r="T54" s="933">
        <f t="shared" si="2"/>
        <v>-2.06</v>
      </c>
      <c r="U54" s="940" t="s">
        <v>542</v>
      </c>
      <c r="V54" s="882" t="s">
        <v>542</v>
      </c>
      <c r="W54" s="882" t="s">
        <v>542</v>
      </c>
      <c r="X54" s="938" t="s">
        <v>542</v>
      </c>
      <c r="Y54" s="936"/>
    </row>
    <row r="55" spans="1:25" ht="14.4" customHeight="1" x14ac:dyDescent="0.3">
      <c r="A55" s="900" t="s">
        <v>2697</v>
      </c>
      <c r="B55" s="882"/>
      <c r="C55" s="883"/>
      <c r="D55" s="884"/>
      <c r="E55" s="885">
        <v>4</v>
      </c>
      <c r="F55" s="865">
        <v>1.55</v>
      </c>
      <c r="G55" s="866">
        <v>2.5</v>
      </c>
      <c r="H55" s="867">
        <v>4</v>
      </c>
      <c r="I55" s="868">
        <v>1.55</v>
      </c>
      <c r="J55" s="874">
        <v>3</v>
      </c>
      <c r="K55" s="870">
        <v>0.39</v>
      </c>
      <c r="L55" s="871">
        <v>2</v>
      </c>
      <c r="M55" s="871">
        <v>15</v>
      </c>
      <c r="N55" s="872">
        <v>5</v>
      </c>
      <c r="O55" s="871" t="s">
        <v>2603</v>
      </c>
      <c r="P55" s="886" t="s">
        <v>2698</v>
      </c>
      <c r="Q55" s="873">
        <f t="shared" si="0"/>
        <v>4</v>
      </c>
      <c r="R55" s="933">
        <f t="shared" si="0"/>
        <v>1.55</v>
      </c>
      <c r="S55" s="873">
        <f t="shared" si="1"/>
        <v>0</v>
      </c>
      <c r="T55" s="933">
        <f t="shared" si="2"/>
        <v>0</v>
      </c>
      <c r="U55" s="940">
        <v>20</v>
      </c>
      <c r="V55" s="882">
        <v>12</v>
      </c>
      <c r="W55" s="882">
        <v>-8</v>
      </c>
      <c r="X55" s="938">
        <v>0.6</v>
      </c>
      <c r="Y55" s="936"/>
    </row>
    <row r="56" spans="1:25" ht="14.4" customHeight="1" x14ac:dyDescent="0.3">
      <c r="A56" s="901" t="s">
        <v>2699</v>
      </c>
      <c r="B56" s="504">
        <v>1</v>
      </c>
      <c r="C56" s="888">
        <v>0.64</v>
      </c>
      <c r="D56" s="887">
        <v>3</v>
      </c>
      <c r="E56" s="897"/>
      <c r="F56" s="892"/>
      <c r="G56" s="879"/>
      <c r="H56" s="889"/>
      <c r="I56" s="890"/>
      <c r="J56" s="878"/>
      <c r="K56" s="893">
        <v>0.64</v>
      </c>
      <c r="L56" s="891">
        <v>2</v>
      </c>
      <c r="M56" s="891">
        <v>21</v>
      </c>
      <c r="N56" s="894">
        <v>7</v>
      </c>
      <c r="O56" s="891" t="s">
        <v>2603</v>
      </c>
      <c r="P56" s="895" t="s">
        <v>2700</v>
      </c>
      <c r="Q56" s="896">
        <f t="shared" si="0"/>
        <v>-1</v>
      </c>
      <c r="R56" s="934">
        <f t="shared" si="0"/>
        <v>-0.64</v>
      </c>
      <c r="S56" s="896">
        <f t="shared" si="1"/>
        <v>0</v>
      </c>
      <c r="T56" s="934">
        <f t="shared" si="2"/>
        <v>0</v>
      </c>
      <c r="U56" s="941" t="s">
        <v>542</v>
      </c>
      <c r="V56" s="504" t="s">
        <v>542</v>
      </c>
      <c r="W56" s="504" t="s">
        <v>542</v>
      </c>
      <c r="X56" s="939" t="s">
        <v>542</v>
      </c>
      <c r="Y56" s="937"/>
    </row>
    <row r="57" spans="1:25" ht="14.4" customHeight="1" x14ac:dyDescent="0.3">
      <c r="A57" s="900" t="s">
        <v>2701</v>
      </c>
      <c r="B57" s="875">
        <v>2</v>
      </c>
      <c r="C57" s="876">
        <v>0.51</v>
      </c>
      <c r="D57" s="877">
        <v>3</v>
      </c>
      <c r="E57" s="885">
        <v>1</v>
      </c>
      <c r="F57" s="865">
        <v>0.26</v>
      </c>
      <c r="G57" s="866">
        <v>3</v>
      </c>
      <c r="H57" s="871">
        <v>1</v>
      </c>
      <c r="I57" s="865">
        <v>0.26</v>
      </c>
      <c r="J57" s="866">
        <v>2</v>
      </c>
      <c r="K57" s="870">
        <v>0.26</v>
      </c>
      <c r="L57" s="871">
        <v>1</v>
      </c>
      <c r="M57" s="871">
        <v>9</v>
      </c>
      <c r="N57" s="872">
        <v>3</v>
      </c>
      <c r="O57" s="871" t="s">
        <v>2603</v>
      </c>
      <c r="P57" s="886" t="s">
        <v>2702</v>
      </c>
      <c r="Q57" s="873">
        <f t="shared" si="0"/>
        <v>-1</v>
      </c>
      <c r="R57" s="933">
        <f t="shared" si="0"/>
        <v>-0.25</v>
      </c>
      <c r="S57" s="873">
        <f t="shared" si="1"/>
        <v>0</v>
      </c>
      <c r="T57" s="933">
        <f t="shared" si="2"/>
        <v>0</v>
      </c>
      <c r="U57" s="940">
        <v>3</v>
      </c>
      <c r="V57" s="882">
        <v>2</v>
      </c>
      <c r="W57" s="882">
        <v>-1</v>
      </c>
      <c r="X57" s="938">
        <v>0.66666666666666663</v>
      </c>
      <c r="Y57" s="936"/>
    </row>
    <row r="58" spans="1:25" ht="14.4" customHeight="1" x14ac:dyDescent="0.3">
      <c r="A58" s="901" t="s">
        <v>2703</v>
      </c>
      <c r="B58" s="898">
        <v>1</v>
      </c>
      <c r="C58" s="899">
        <v>0.36</v>
      </c>
      <c r="D58" s="881">
        <v>2</v>
      </c>
      <c r="E58" s="897"/>
      <c r="F58" s="892"/>
      <c r="G58" s="879"/>
      <c r="H58" s="891"/>
      <c r="I58" s="892"/>
      <c r="J58" s="879"/>
      <c r="K58" s="893">
        <v>0.36</v>
      </c>
      <c r="L58" s="891">
        <v>1</v>
      </c>
      <c r="M58" s="891">
        <v>12</v>
      </c>
      <c r="N58" s="894">
        <v>4</v>
      </c>
      <c r="O58" s="891" t="s">
        <v>2603</v>
      </c>
      <c r="P58" s="895" t="s">
        <v>2704</v>
      </c>
      <c r="Q58" s="896">
        <f t="shared" si="0"/>
        <v>-1</v>
      </c>
      <c r="R58" s="934">
        <f t="shared" si="0"/>
        <v>-0.36</v>
      </c>
      <c r="S58" s="896">
        <f t="shared" si="1"/>
        <v>0</v>
      </c>
      <c r="T58" s="934">
        <f t="shared" si="2"/>
        <v>0</v>
      </c>
      <c r="U58" s="941" t="s">
        <v>542</v>
      </c>
      <c r="V58" s="504" t="s">
        <v>542</v>
      </c>
      <c r="W58" s="504" t="s">
        <v>542</v>
      </c>
      <c r="X58" s="939" t="s">
        <v>542</v>
      </c>
      <c r="Y58" s="937"/>
    </row>
    <row r="59" spans="1:25" ht="14.4" customHeight="1" x14ac:dyDescent="0.3">
      <c r="A59" s="901" t="s">
        <v>2705</v>
      </c>
      <c r="B59" s="898">
        <v>1</v>
      </c>
      <c r="C59" s="899">
        <v>0.59</v>
      </c>
      <c r="D59" s="881">
        <v>2</v>
      </c>
      <c r="E59" s="897"/>
      <c r="F59" s="892"/>
      <c r="G59" s="879"/>
      <c r="H59" s="891"/>
      <c r="I59" s="892"/>
      <c r="J59" s="879"/>
      <c r="K59" s="893">
        <v>0.85</v>
      </c>
      <c r="L59" s="891">
        <v>3</v>
      </c>
      <c r="M59" s="891">
        <v>24</v>
      </c>
      <c r="N59" s="894">
        <v>8</v>
      </c>
      <c r="O59" s="891" t="s">
        <v>2603</v>
      </c>
      <c r="P59" s="895" t="s">
        <v>2706</v>
      </c>
      <c r="Q59" s="896">
        <f t="shared" si="0"/>
        <v>-1</v>
      </c>
      <c r="R59" s="934">
        <f t="shared" si="0"/>
        <v>-0.59</v>
      </c>
      <c r="S59" s="896">
        <f t="shared" si="1"/>
        <v>0</v>
      </c>
      <c r="T59" s="934">
        <f t="shared" si="2"/>
        <v>0</v>
      </c>
      <c r="U59" s="941" t="s">
        <v>542</v>
      </c>
      <c r="V59" s="504" t="s">
        <v>542</v>
      </c>
      <c r="W59" s="504" t="s">
        <v>542</v>
      </c>
      <c r="X59" s="939" t="s">
        <v>542</v>
      </c>
      <c r="Y59" s="937"/>
    </row>
    <row r="60" spans="1:25" ht="14.4" customHeight="1" x14ac:dyDescent="0.3">
      <c r="A60" s="900" t="s">
        <v>2707</v>
      </c>
      <c r="B60" s="882"/>
      <c r="C60" s="883"/>
      <c r="D60" s="884"/>
      <c r="E60" s="885"/>
      <c r="F60" s="865"/>
      <c r="G60" s="866"/>
      <c r="H60" s="867">
        <v>1</v>
      </c>
      <c r="I60" s="868">
        <v>2.65</v>
      </c>
      <c r="J60" s="874">
        <v>3</v>
      </c>
      <c r="K60" s="870">
        <v>4.07</v>
      </c>
      <c r="L60" s="871">
        <v>5</v>
      </c>
      <c r="M60" s="871">
        <v>45</v>
      </c>
      <c r="N60" s="872">
        <v>15</v>
      </c>
      <c r="O60" s="871" t="s">
        <v>2603</v>
      </c>
      <c r="P60" s="886" t="s">
        <v>2708</v>
      </c>
      <c r="Q60" s="873">
        <f t="shared" si="0"/>
        <v>1</v>
      </c>
      <c r="R60" s="933">
        <f t="shared" si="0"/>
        <v>2.65</v>
      </c>
      <c r="S60" s="873">
        <f t="shared" si="1"/>
        <v>1</v>
      </c>
      <c r="T60" s="933">
        <f t="shared" si="2"/>
        <v>2.65</v>
      </c>
      <c r="U60" s="940">
        <v>15</v>
      </c>
      <c r="V60" s="882">
        <v>3</v>
      </c>
      <c r="W60" s="882">
        <v>-12</v>
      </c>
      <c r="X60" s="938">
        <v>0.2</v>
      </c>
      <c r="Y60" s="936"/>
    </row>
    <row r="61" spans="1:25" ht="14.4" customHeight="1" x14ac:dyDescent="0.3">
      <c r="A61" s="900" t="s">
        <v>2709</v>
      </c>
      <c r="B61" s="882"/>
      <c r="C61" s="883"/>
      <c r="D61" s="884"/>
      <c r="E61" s="867">
        <v>1</v>
      </c>
      <c r="F61" s="868">
        <v>1.62</v>
      </c>
      <c r="G61" s="874">
        <v>8</v>
      </c>
      <c r="H61" s="871"/>
      <c r="I61" s="865"/>
      <c r="J61" s="866"/>
      <c r="K61" s="870">
        <v>1.62</v>
      </c>
      <c r="L61" s="871">
        <v>4</v>
      </c>
      <c r="M61" s="871">
        <v>36</v>
      </c>
      <c r="N61" s="872">
        <v>12</v>
      </c>
      <c r="O61" s="871" t="s">
        <v>2603</v>
      </c>
      <c r="P61" s="886" t="s">
        <v>2710</v>
      </c>
      <c r="Q61" s="873">
        <f t="shared" si="0"/>
        <v>0</v>
      </c>
      <c r="R61" s="933">
        <f t="shared" si="0"/>
        <v>0</v>
      </c>
      <c r="S61" s="873">
        <f t="shared" si="1"/>
        <v>-1</v>
      </c>
      <c r="T61" s="933">
        <f t="shared" si="2"/>
        <v>-1.62</v>
      </c>
      <c r="U61" s="940" t="s">
        <v>542</v>
      </c>
      <c r="V61" s="882" t="s">
        <v>542</v>
      </c>
      <c r="W61" s="882" t="s">
        <v>542</v>
      </c>
      <c r="X61" s="938" t="s">
        <v>542</v>
      </c>
      <c r="Y61" s="936"/>
    </row>
    <row r="62" spans="1:25" ht="14.4" customHeight="1" x14ac:dyDescent="0.3">
      <c r="A62" s="900" t="s">
        <v>2711</v>
      </c>
      <c r="B62" s="882">
        <v>2</v>
      </c>
      <c r="C62" s="883">
        <v>2.0099999999999998</v>
      </c>
      <c r="D62" s="884">
        <v>4</v>
      </c>
      <c r="E62" s="867">
        <v>2</v>
      </c>
      <c r="F62" s="868">
        <v>2.0099999999999998</v>
      </c>
      <c r="G62" s="874">
        <v>4.5</v>
      </c>
      <c r="H62" s="871">
        <v>2</v>
      </c>
      <c r="I62" s="865">
        <v>2.0099999999999998</v>
      </c>
      <c r="J62" s="866">
        <v>3</v>
      </c>
      <c r="K62" s="870">
        <v>1</v>
      </c>
      <c r="L62" s="871">
        <v>2</v>
      </c>
      <c r="M62" s="871">
        <v>18</v>
      </c>
      <c r="N62" s="872">
        <v>6</v>
      </c>
      <c r="O62" s="871" t="s">
        <v>2603</v>
      </c>
      <c r="P62" s="886" t="s">
        <v>2712</v>
      </c>
      <c r="Q62" s="873">
        <f t="shared" si="0"/>
        <v>0</v>
      </c>
      <c r="R62" s="933">
        <f t="shared" si="0"/>
        <v>0</v>
      </c>
      <c r="S62" s="873">
        <f t="shared" si="1"/>
        <v>0</v>
      </c>
      <c r="T62" s="933">
        <f t="shared" si="2"/>
        <v>0</v>
      </c>
      <c r="U62" s="940">
        <v>12</v>
      </c>
      <c r="V62" s="882">
        <v>6</v>
      </c>
      <c r="W62" s="882">
        <v>-6</v>
      </c>
      <c r="X62" s="938">
        <v>0.5</v>
      </c>
      <c r="Y62" s="936"/>
    </row>
    <row r="63" spans="1:25" ht="14.4" customHeight="1" x14ac:dyDescent="0.3">
      <c r="A63" s="901" t="s">
        <v>2713</v>
      </c>
      <c r="B63" s="504"/>
      <c r="C63" s="888"/>
      <c r="D63" s="887"/>
      <c r="E63" s="889">
        <v>1</v>
      </c>
      <c r="F63" s="890">
        <v>2.2599999999999998</v>
      </c>
      <c r="G63" s="878">
        <v>18</v>
      </c>
      <c r="H63" s="891"/>
      <c r="I63" s="892"/>
      <c r="J63" s="879"/>
      <c r="K63" s="893">
        <v>2.2599999999999998</v>
      </c>
      <c r="L63" s="891">
        <v>4</v>
      </c>
      <c r="M63" s="891">
        <v>39</v>
      </c>
      <c r="N63" s="894">
        <v>13</v>
      </c>
      <c r="O63" s="891" t="s">
        <v>2603</v>
      </c>
      <c r="P63" s="895" t="s">
        <v>2714</v>
      </c>
      <c r="Q63" s="896">
        <f t="shared" si="0"/>
        <v>0</v>
      </c>
      <c r="R63" s="934">
        <f t="shared" si="0"/>
        <v>0</v>
      </c>
      <c r="S63" s="896">
        <f t="shared" si="1"/>
        <v>-1</v>
      </c>
      <c r="T63" s="934">
        <f t="shared" si="2"/>
        <v>-2.2599999999999998</v>
      </c>
      <c r="U63" s="941" t="s">
        <v>542</v>
      </c>
      <c r="V63" s="504" t="s">
        <v>542</v>
      </c>
      <c r="W63" s="504" t="s">
        <v>542</v>
      </c>
      <c r="X63" s="939" t="s">
        <v>542</v>
      </c>
      <c r="Y63" s="937"/>
    </row>
    <row r="64" spans="1:25" ht="14.4" customHeight="1" thickBot="1" x14ac:dyDescent="0.35">
      <c r="A64" s="917" t="s">
        <v>2715</v>
      </c>
      <c r="B64" s="918"/>
      <c r="C64" s="919"/>
      <c r="D64" s="920"/>
      <c r="E64" s="921"/>
      <c r="F64" s="922"/>
      <c r="G64" s="923"/>
      <c r="H64" s="924">
        <v>1</v>
      </c>
      <c r="I64" s="925">
        <v>0.68</v>
      </c>
      <c r="J64" s="926">
        <v>3</v>
      </c>
      <c r="K64" s="927">
        <v>0.68</v>
      </c>
      <c r="L64" s="928">
        <v>2</v>
      </c>
      <c r="M64" s="928">
        <v>15</v>
      </c>
      <c r="N64" s="929">
        <v>5</v>
      </c>
      <c r="O64" s="928" t="s">
        <v>2603</v>
      </c>
      <c r="P64" s="930" t="s">
        <v>2716</v>
      </c>
      <c r="Q64" s="931">
        <f t="shared" si="0"/>
        <v>1</v>
      </c>
      <c r="R64" s="935">
        <f t="shared" si="0"/>
        <v>0.68</v>
      </c>
      <c r="S64" s="931">
        <f t="shared" si="1"/>
        <v>1</v>
      </c>
      <c r="T64" s="935">
        <f t="shared" si="2"/>
        <v>0.68</v>
      </c>
      <c r="U64" s="945">
        <v>5</v>
      </c>
      <c r="V64" s="918">
        <v>3</v>
      </c>
      <c r="W64" s="918">
        <v>-2</v>
      </c>
      <c r="X64" s="946">
        <v>0.6</v>
      </c>
      <c r="Y64" s="947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5:Q1048576">
    <cfRule type="cellIs" dxfId="13" priority="10" stopIfTrue="1" operator="lessThan">
      <formula>0</formula>
    </cfRule>
  </conditionalFormatting>
  <conditionalFormatting sqref="W65:W1048576">
    <cfRule type="cellIs" dxfId="12" priority="9" stopIfTrue="1" operator="greaterThan">
      <formula>0</formula>
    </cfRule>
  </conditionalFormatting>
  <conditionalFormatting sqref="X65:X1048576">
    <cfRule type="cellIs" dxfId="11" priority="8" stopIfTrue="1" operator="greaterThan">
      <formula>1</formula>
    </cfRule>
  </conditionalFormatting>
  <conditionalFormatting sqref="X65:X1048576">
    <cfRule type="cellIs" dxfId="10" priority="5" stopIfTrue="1" operator="greaterThan">
      <formula>1</formula>
    </cfRule>
  </conditionalFormatting>
  <conditionalFormatting sqref="W65:W1048576">
    <cfRule type="cellIs" dxfId="9" priority="6" stopIfTrue="1" operator="greaterThan">
      <formula>0</formula>
    </cfRule>
  </conditionalFormatting>
  <conditionalFormatting sqref="Q65:Q1048576">
    <cfRule type="cellIs" dxfId="8" priority="7" stopIfTrue="1" operator="lessThan">
      <formula>0</formula>
    </cfRule>
  </conditionalFormatting>
  <conditionalFormatting sqref="Q5:Q64">
    <cfRule type="cellIs" dxfId="7" priority="4" stopIfTrue="1" operator="lessThan">
      <formula>0</formula>
    </cfRule>
  </conditionalFormatting>
  <conditionalFormatting sqref="X5:X64">
    <cfRule type="cellIs" dxfId="6" priority="2" stopIfTrue="1" operator="greaterThan">
      <formula>1</formula>
    </cfRule>
  </conditionalFormatting>
  <conditionalFormatting sqref="W5:W64">
    <cfRule type="cellIs" dxfId="5" priority="3" stopIfTrue="1" operator="greaterThan">
      <formula>0</formula>
    </cfRule>
  </conditionalFormatting>
  <conditionalFormatting sqref="S5:S64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7" t="s">
        <v>175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4.4" customHeight="1" thickBot="1" x14ac:dyDescent="0.35">
      <c r="A2" s="374" t="s">
        <v>320</v>
      </c>
      <c r="B2" s="220"/>
      <c r="C2" s="220"/>
      <c r="D2" s="220"/>
      <c r="E2" s="220"/>
      <c r="F2" s="220"/>
    </row>
    <row r="3" spans="1:10" ht="14.4" customHeight="1" x14ac:dyDescent="0.3">
      <c r="A3" s="528"/>
      <c r="B3" s="216">
        <v>2015</v>
      </c>
      <c r="C3" s="44">
        <v>2016</v>
      </c>
      <c r="D3" s="11"/>
      <c r="E3" s="532">
        <v>2017</v>
      </c>
      <c r="F3" s="533"/>
      <c r="G3" s="533"/>
      <c r="H3" s="534"/>
      <c r="I3" s="535">
        <v>2017</v>
      </c>
      <c r="J3" s="536"/>
    </row>
    <row r="4" spans="1:10" ht="14.4" customHeight="1" thickBot="1" x14ac:dyDescent="0.35">
      <c r="A4" s="529"/>
      <c r="B4" s="530" t="s">
        <v>94</v>
      </c>
      <c r="C4" s="531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307</v>
      </c>
      <c r="J4" s="476" t="s">
        <v>308</v>
      </c>
    </row>
    <row r="5" spans="1:10" ht="14.4" customHeight="1" x14ac:dyDescent="0.3">
      <c r="A5" s="221" t="str">
        <f>HYPERLINK("#'Léky Žádanky'!A1","Léky (Kč)")</f>
        <v>Léky (Kč)</v>
      </c>
      <c r="B5" s="31">
        <v>263.83564000000001</v>
      </c>
      <c r="C5" s="33">
        <v>522.18864000000008</v>
      </c>
      <c r="D5" s="12"/>
      <c r="E5" s="226">
        <v>232.05286000000001</v>
      </c>
      <c r="F5" s="32">
        <v>521.00000000000023</v>
      </c>
      <c r="G5" s="225">
        <f>E5-F5</f>
        <v>-288.94714000000022</v>
      </c>
      <c r="H5" s="231">
        <f>IF(F5&lt;0.00000001,"",E5/F5)</f>
        <v>0.44539896353166969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355.55527999999998</v>
      </c>
      <c r="C6" s="35">
        <v>551.75036999999998</v>
      </c>
      <c r="D6" s="12"/>
      <c r="E6" s="227">
        <v>909.45964000000004</v>
      </c>
      <c r="F6" s="34">
        <v>792.43638695759353</v>
      </c>
      <c r="G6" s="228">
        <f>E6-F6</f>
        <v>117.02325304240651</v>
      </c>
      <c r="H6" s="232">
        <f>IF(F6&lt;0.00000001,"",E6/F6)</f>
        <v>1.1476752644987627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6248.6948200000043</v>
      </c>
      <c r="C7" s="35">
        <v>6632.1306199999999</v>
      </c>
      <c r="D7" s="12"/>
      <c r="E7" s="227">
        <v>7654.125490000004</v>
      </c>
      <c r="F7" s="34">
        <v>6983</v>
      </c>
      <c r="G7" s="228">
        <f>E7-F7</f>
        <v>671.12549000000399</v>
      </c>
      <c r="H7" s="232">
        <f>IF(F7&lt;0.00000001,"",E7/F7)</f>
        <v>1.0961084762995852</v>
      </c>
    </row>
    <row r="8" spans="1:10" ht="14.4" customHeight="1" thickBot="1" x14ac:dyDescent="0.35">
      <c r="A8" s="1" t="s">
        <v>97</v>
      </c>
      <c r="B8" s="15">
        <v>2125.5804200000034</v>
      </c>
      <c r="C8" s="37">
        <v>2390.1196099999997</v>
      </c>
      <c r="D8" s="12"/>
      <c r="E8" s="229">
        <v>2877.8245000000015</v>
      </c>
      <c r="F8" s="36">
        <v>2069.7243552265463</v>
      </c>
      <c r="G8" s="230">
        <f>E8-F8</f>
        <v>808.10014477345521</v>
      </c>
      <c r="H8" s="233">
        <f>IF(F8&lt;0.00000001,"",E8/F8)</f>
        <v>1.3904385348381345</v>
      </c>
    </row>
    <row r="9" spans="1:10" ht="14.4" customHeight="1" thickBot="1" x14ac:dyDescent="0.35">
      <c r="A9" s="2" t="s">
        <v>98</v>
      </c>
      <c r="B9" s="3">
        <v>8993.6661600000079</v>
      </c>
      <c r="C9" s="39">
        <v>10096.18924</v>
      </c>
      <c r="D9" s="12"/>
      <c r="E9" s="3">
        <v>11673.462490000005</v>
      </c>
      <c r="F9" s="38">
        <v>10366.16074218414</v>
      </c>
      <c r="G9" s="38">
        <f>E9-F9</f>
        <v>1307.3017478158654</v>
      </c>
      <c r="H9" s="234">
        <f>IF(F9&lt;0.00000001,"",E9/F9)</f>
        <v>1.126112432590006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5037.7045499999967</v>
      </c>
      <c r="C11" s="33">
        <f>IF(ISERROR(VLOOKUP("Celkem:",'ZV Vykáz.-A'!A:H,5,0)),0,VLOOKUP("Celkem:",'ZV Vykáz.-A'!A:H,5,0)/1000)</f>
        <v>5764.059430000003</v>
      </c>
      <c r="D11" s="12"/>
      <c r="E11" s="226">
        <f>IF(ISERROR(VLOOKUP("Celkem:",'ZV Vykáz.-A'!A:H,8,0)),0,VLOOKUP("Celkem:",'ZV Vykáz.-A'!A:H,8,0)/1000)</f>
        <v>5987.0967399999972</v>
      </c>
      <c r="F11" s="32">
        <f>C11</f>
        <v>5764.059430000003</v>
      </c>
      <c r="G11" s="225">
        <f>E11-F11</f>
        <v>223.03730999999425</v>
      </c>
      <c r="H11" s="231">
        <f>IF(F11&lt;0.00000001,"",E11/F11)</f>
        <v>1.038694484799924</v>
      </c>
      <c r="I11" s="225">
        <f>E11-B11</f>
        <v>949.39219000000048</v>
      </c>
      <c r="J11" s="231">
        <f>IF(B11&lt;0.00000001,"",E11/B11)</f>
        <v>1.1884572984733695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7870.4700000000012</v>
      </c>
      <c r="C12" s="37">
        <f>IF(ISERROR(VLOOKUP("Celkem",CaseMix!A:D,3,0)),0,VLOOKUP("Celkem",CaseMix!A:D,3,0)*30)</f>
        <v>10103.369999999999</v>
      </c>
      <c r="D12" s="12"/>
      <c r="E12" s="229">
        <f>IF(ISERROR(VLOOKUP("Celkem",CaseMix!A:D,4,0)),0,VLOOKUP("Celkem",CaseMix!A:D,4,0)*30)</f>
        <v>9386.85</v>
      </c>
      <c r="F12" s="36">
        <f>C12</f>
        <v>10103.369999999999</v>
      </c>
      <c r="G12" s="230">
        <f>E12-F12</f>
        <v>-716.51999999999862</v>
      </c>
      <c r="H12" s="233">
        <f>IF(F12&lt;0.00000001,"",E12/F12)</f>
        <v>0.92908108878522722</v>
      </c>
      <c r="I12" s="230">
        <f>E12-B12</f>
        <v>1516.3799999999992</v>
      </c>
      <c r="J12" s="233">
        <f>IF(B12&lt;0.00000001,"",E12/B12)</f>
        <v>1.1926670198857245</v>
      </c>
    </row>
    <row r="13" spans="1:10" ht="14.4" customHeight="1" thickBot="1" x14ac:dyDescent="0.35">
      <c r="A13" s="4" t="s">
        <v>101</v>
      </c>
      <c r="B13" s="9">
        <f>SUM(B11:B12)</f>
        <v>12908.174549999998</v>
      </c>
      <c r="C13" s="41">
        <f>SUM(C11:C12)</f>
        <v>15867.429430000002</v>
      </c>
      <c r="D13" s="12"/>
      <c r="E13" s="9">
        <f>SUM(E11:E12)</f>
        <v>15373.946739999998</v>
      </c>
      <c r="F13" s="40">
        <f>SUM(F11:F12)</f>
        <v>15867.429430000002</v>
      </c>
      <c r="G13" s="40">
        <f>E13-F13</f>
        <v>-493.48269000000437</v>
      </c>
      <c r="H13" s="235">
        <f>IF(F13&lt;0.00000001,"",E13/F13)</f>
        <v>0.96889964488721825</v>
      </c>
      <c r="I13" s="40">
        <f>SUM(I11:I12)</f>
        <v>2465.7721899999997</v>
      </c>
      <c r="J13" s="235">
        <f>IF(B13&lt;0.00000001,"",E13/B13)</f>
        <v>1.191024081712623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1.4352516893955942</v>
      </c>
      <c r="C15" s="43">
        <f>IF(C9=0,"",C13/C9)</f>
        <v>1.5716255958371876</v>
      </c>
      <c r="D15" s="12"/>
      <c r="E15" s="10">
        <f>IF(E9=0,"",E13/E9)</f>
        <v>1.3169997122250565</v>
      </c>
      <c r="F15" s="42">
        <f>IF(F9=0,"",F13/F9)</f>
        <v>1.5306949047615048</v>
      </c>
      <c r="G15" s="42">
        <f>IF(ISERROR(F15-E15),"",E15-F15)</f>
        <v>-0.21369519253644831</v>
      </c>
      <c r="H15" s="236">
        <f>IF(ISERROR(F15-E15),"",IF(F15&lt;0.00000001,"",E15/F15))</f>
        <v>0.86039334692255753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265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306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8" t="s">
        <v>158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74" t="s">
        <v>320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161163</v>
      </c>
      <c r="C3" s="344">
        <f t="shared" ref="C3:L3" si="0">SUBTOTAL(9,C6:C1048576)</f>
        <v>3.278834193981468</v>
      </c>
      <c r="D3" s="344">
        <f t="shared" si="0"/>
        <v>325307</v>
      </c>
      <c r="E3" s="344">
        <f t="shared" si="0"/>
        <v>7</v>
      </c>
      <c r="F3" s="344">
        <f t="shared" si="0"/>
        <v>312137</v>
      </c>
      <c r="G3" s="347">
        <f>IF(D3&lt;&gt;0,F3/D3,"")</f>
        <v>0.95951516567427075</v>
      </c>
      <c r="H3" s="343">
        <f t="shared" si="0"/>
        <v>18629.420000000002</v>
      </c>
      <c r="I3" s="344">
        <f t="shared" si="0"/>
        <v>1.1858324708836259</v>
      </c>
      <c r="J3" s="344">
        <f t="shared" si="0"/>
        <v>30639.79</v>
      </c>
      <c r="K3" s="344">
        <f t="shared" si="0"/>
        <v>2</v>
      </c>
      <c r="L3" s="344">
        <f t="shared" si="0"/>
        <v>18479.5</v>
      </c>
      <c r="M3" s="345">
        <f>IF(J3&lt;&gt;0,L3/J3,"")</f>
        <v>0.60312097439310119</v>
      </c>
    </row>
    <row r="4" spans="1:13" ht="14.4" customHeight="1" x14ac:dyDescent="0.3">
      <c r="A4" s="671" t="s">
        <v>118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</row>
    <row r="5" spans="1:13" s="330" customFormat="1" ht="14.4" customHeight="1" thickBot="1" x14ac:dyDescent="0.35">
      <c r="A5" s="948"/>
      <c r="B5" s="949">
        <v>2015</v>
      </c>
      <c r="C5" s="950"/>
      <c r="D5" s="950">
        <v>2016</v>
      </c>
      <c r="E5" s="950"/>
      <c r="F5" s="950">
        <v>2017</v>
      </c>
      <c r="G5" s="859" t="s">
        <v>2</v>
      </c>
      <c r="H5" s="949">
        <v>2015</v>
      </c>
      <c r="I5" s="950"/>
      <c r="J5" s="950">
        <v>2016</v>
      </c>
      <c r="K5" s="950"/>
      <c r="L5" s="950">
        <v>2017</v>
      </c>
      <c r="M5" s="859" t="s">
        <v>2</v>
      </c>
    </row>
    <row r="6" spans="1:13" ht="14.4" customHeight="1" x14ac:dyDescent="0.3">
      <c r="A6" s="814" t="s">
        <v>2718</v>
      </c>
      <c r="B6" s="841">
        <v>4946</v>
      </c>
      <c r="C6" s="800"/>
      <c r="D6" s="841"/>
      <c r="E6" s="800"/>
      <c r="F6" s="841"/>
      <c r="G6" s="805"/>
      <c r="H6" s="841"/>
      <c r="I6" s="800"/>
      <c r="J6" s="841"/>
      <c r="K6" s="800"/>
      <c r="L6" s="841"/>
      <c r="M6" s="231"/>
    </row>
    <row r="7" spans="1:13" ht="14.4" customHeight="1" x14ac:dyDescent="0.3">
      <c r="A7" s="751" t="s">
        <v>2719</v>
      </c>
      <c r="B7" s="843">
        <v>14340</v>
      </c>
      <c r="C7" s="725">
        <v>0.29634221946683198</v>
      </c>
      <c r="D7" s="843">
        <v>48390</v>
      </c>
      <c r="E7" s="725">
        <v>1</v>
      </c>
      <c r="F7" s="843">
        <v>14507</v>
      </c>
      <c r="G7" s="741">
        <v>0.29979334573258937</v>
      </c>
      <c r="H7" s="843">
        <v>15750.27</v>
      </c>
      <c r="I7" s="725">
        <v>0.6154326769221391</v>
      </c>
      <c r="J7" s="843">
        <v>25592.190000000002</v>
      </c>
      <c r="K7" s="725">
        <v>1</v>
      </c>
      <c r="L7" s="843">
        <v>8054.01</v>
      </c>
      <c r="M7" s="764">
        <v>0.3147057754729079</v>
      </c>
    </row>
    <row r="8" spans="1:13" ht="14.4" customHeight="1" x14ac:dyDescent="0.3">
      <c r="A8" s="751" t="s">
        <v>2720</v>
      </c>
      <c r="B8" s="843">
        <v>4303</v>
      </c>
      <c r="C8" s="725">
        <v>0.14214455602536999</v>
      </c>
      <c r="D8" s="843">
        <v>30272</v>
      </c>
      <c r="E8" s="725">
        <v>1</v>
      </c>
      <c r="F8" s="843">
        <v>15932</v>
      </c>
      <c r="G8" s="741">
        <v>0.52629492600422834</v>
      </c>
      <c r="H8" s="843"/>
      <c r="I8" s="725"/>
      <c r="J8" s="843"/>
      <c r="K8" s="725"/>
      <c r="L8" s="843"/>
      <c r="M8" s="764"/>
    </row>
    <row r="9" spans="1:13" ht="14.4" customHeight="1" x14ac:dyDescent="0.3">
      <c r="A9" s="751" t="s">
        <v>2721</v>
      </c>
      <c r="B9" s="843">
        <v>11276</v>
      </c>
      <c r="C9" s="725">
        <v>0.28172392254840722</v>
      </c>
      <c r="D9" s="843">
        <v>40025</v>
      </c>
      <c r="E9" s="725">
        <v>1</v>
      </c>
      <c r="F9" s="843">
        <v>30334</v>
      </c>
      <c r="G9" s="741">
        <v>0.7578763272954403</v>
      </c>
      <c r="H9" s="843"/>
      <c r="I9" s="725"/>
      <c r="J9" s="843"/>
      <c r="K9" s="725"/>
      <c r="L9" s="843"/>
      <c r="M9" s="764"/>
    </row>
    <row r="10" spans="1:13" ht="14.4" customHeight="1" x14ac:dyDescent="0.3">
      <c r="A10" s="751" t="s">
        <v>2722</v>
      </c>
      <c r="B10" s="843">
        <v>44811</v>
      </c>
      <c r="C10" s="725">
        <v>1.0621489013723957</v>
      </c>
      <c r="D10" s="843">
        <v>42189</v>
      </c>
      <c r="E10" s="725">
        <v>1</v>
      </c>
      <c r="F10" s="843">
        <v>28893</v>
      </c>
      <c r="G10" s="741">
        <v>0.68484676100405317</v>
      </c>
      <c r="H10" s="843">
        <v>2879.15</v>
      </c>
      <c r="I10" s="725">
        <v>0.57039979396148677</v>
      </c>
      <c r="J10" s="843">
        <v>5047.5999999999995</v>
      </c>
      <c r="K10" s="725">
        <v>1</v>
      </c>
      <c r="L10" s="843">
        <v>10425.489999999998</v>
      </c>
      <c r="M10" s="764">
        <v>2.0654350582455026</v>
      </c>
    </row>
    <row r="11" spans="1:13" ht="14.4" customHeight="1" x14ac:dyDescent="0.3">
      <c r="A11" s="751" t="s">
        <v>2723</v>
      </c>
      <c r="B11" s="843">
        <v>4290</v>
      </c>
      <c r="C11" s="725">
        <v>0.3326097069313072</v>
      </c>
      <c r="D11" s="843">
        <v>12898</v>
      </c>
      <c r="E11" s="725">
        <v>1</v>
      </c>
      <c r="F11" s="843">
        <v>29415</v>
      </c>
      <c r="G11" s="741">
        <v>2.2805861373856411</v>
      </c>
      <c r="H11" s="843"/>
      <c r="I11" s="725"/>
      <c r="J11" s="843"/>
      <c r="K11" s="725"/>
      <c r="L11" s="843"/>
      <c r="M11" s="764"/>
    </row>
    <row r="12" spans="1:13" ht="14.4" customHeight="1" x14ac:dyDescent="0.3">
      <c r="A12" s="751" t="s">
        <v>2724</v>
      </c>
      <c r="B12" s="843">
        <v>61201</v>
      </c>
      <c r="C12" s="725">
        <v>0.47725287750709627</v>
      </c>
      <c r="D12" s="843">
        <v>128236</v>
      </c>
      <c r="E12" s="725">
        <v>1</v>
      </c>
      <c r="F12" s="843">
        <v>172496</v>
      </c>
      <c r="G12" s="741">
        <v>1.3451448891107021</v>
      </c>
      <c r="H12" s="843"/>
      <c r="I12" s="725"/>
      <c r="J12" s="843"/>
      <c r="K12" s="725"/>
      <c r="L12" s="843"/>
      <c r="M12" s="764"/>
    </row>
    <row r="13" spans="1:13" ht="14.4" customHeight="1" thickBot="1" x14ac:dyDescent="0.35">
      <c r="A13" s="847" t="s">
        <v>2725</v>
      </c>
      <c r="B13" s="845">
        <v>15996</v>
      </c>
      <c r="C13" s="731">
        <v>0.68661201013005968</v>
      </c>
      <c r="D13" s="845">
        <v>23297</v>
      </c>
      <c r="E13" s="731">
        <v>1</v>
      </c>
      <c r="F13" s="845">
        <v>20560</v>
      </c>
      <c r="G13" s="742">
        <v>0.88251706228269733</v>
      </c>
      <c r="H13" s="845"/>
      <c r="I13" s="731"/>
      <c r="J13" s="845"/>
      <c r="K13" s="731"/>
      <c r="L13" s="845"/>
      <c r="M13" s="76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5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8" t="s">
        <v>3032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320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1309.69</v>
      </c>
      <c r="G3" s="211">
        <f t="shared" si="0"/>
        <v>179792.41999999998</v>
      </c>
      <c r="H3" s="212"/>
      <c r="I3" s="212"/>
      <c r="J3" s="207">
        <f t="shared" si="0"/>
        <v>2410.3099999999995</v>
      </c>
      <c r="K3" s="211">
        <f t="shared" si="0"/>
        <v>355946.79000000004</v>
      </c>
      <c r="L3" s="212"/>
      <c r="M3" s="212"/>
      <c r="N3" s="207">
        <f t="shared" si="0"/>
        <v>1911.09</v>
      </c>
      <c r="O3" s="211">
        <f t="shared" si="0"/>
        <v>330616.5</v>
      </c>
      <c r="P3" s="177">
        <f>IF(K3=0,"",O3/K3)</f>
        <v>0.92883686350985206</v>
      </c>
      <c r="Q3" s="209">
        <f>IF(N3=0,"",O3/N3)</f>
        <v>172.99891684850007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90</v>
      </c>
      <c r="E4" s="612" t="s">
        <v>11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0"/>
      <c r="B5" s="848"/>
      <c r="C5" s="850"/>
      <c r="D5" s="860"/>
      <c r="E5" s="852"/>
      <c r="F5" s="861" t="s">
        <v>91</v>
      </c>
      <c r="G5" s="862" t="s">
        <v>14</v>
      </c>
      <c r="H5" s="863"/>
      <c r="I5" s="863"/>
      <c r="J5" s="861" t="s">
        <v>91</v>
      </c>
      <c r="K5" s="862" t="s">
        <v>14</v>
      </c>
      <c r="L5" s="863"/>
      <c r="M5" s="863"/>
      <c r="N5" s="861" t="s">
        <v>91</v>
      </c>
      <c r="O5" s="862" t="s">
        <v>14</v>
      </c>
      <c r="P5" s="864"/>
      <c r="Q5" s="857"/>
    </row>
    <row r="6" spans="1:17" ht="14.4" customHeight="1" x14ac:dyDescent="0.3">
      <c r="A6" s="799" t="s">
        <v>2726</v>
      </c>
      <c r="B6" s="800" t="s">
        <v>2727</v>
      </c>
      <c r="C6" s="800" t="s">
        <v>2159</v>
      </c>
      <c r="D6" s="800" t="s">
        <v>2728</v>
      </c>
      <c r="E6" s="800" t="s">
        <v>2729</v>
      </c>
      <c r="F6" s="225">
        <v>2</v>
      </c>
      <c r="G6" s="225">
        <v>1352</v>
      </c>
      <c r="H6" s="225"/>
      <c r="I6" s="225">
        <v>676</v>
      </c>
      <c r="J6" s="225"/>
      <c r="K6" s="225"/>
      <c r="L6" s="225"/>
      <c r="M6" s="225"/>
      <c r="N6" s="225"/>
      <c r="O6" s="225"/>
      <c r="P6" s="805"/>
      <c r="Q6" s="813"/>
    </row>
    <row r="7" spans="1:17" ht="14.4" customHeight="1" x14ac:dyDescent="0.3">
      <c r="A7" s="724" t="s">
        <v>2726</v>
      </c>
      <c r="B7" s="725" t="s">
        <v>2727</v>
      </c>
      <c r="C7" s="725" t="s">
        <v>2159</v>
      </c>
      <c r="D7" s="725" t="s">
        <v>2730</v>
      </c>
      <c r="E7" s="725" t="s">
        <v>2731</v>
      </c>
      <c r="F7" s="728">
        <v>2</v>
      </c>
      <c r="G7" s="728">
        <v>484</v>
      </c>
      <c r="H7" s="728"/>
      <c r="I7" s="728">
        <v>242</v>
      </c>
      <c r="J7" s="728"/>
      <c r="K7" s="728"/>
      <c r="L7" s="728"/>
      <c r="M7" s="728"/>
      <c r="N7" s="728"/>
      <c r="O7" s="728"/>
      <c r="P7" s="741"/>
      <c r="Q7" s="729"/>
    </row>
    <row r="8" spans="1:17" ht="14.4" customHeight="1" x14ac:dyDescent="0.3">
      <c r="A8" s="724" t="s">
        <v>2726</v>
      </c>
      <c r="B8" s="725" t="s">
        <v>2727</v>
      </c>
      <c r="C8" s="725" t="s">
        <v>2159</v>
      </c>
      <c r="D8" s="725" t="s">
        <v>2732</v>
      </c>
      <c r="E8" s="725" t="s">
        <v>2733</v>
      </c>
      <c r="F8" s="728">
        <v>20</v>
      </c>
      <c r="G8" s="728">
        <v>1620</v>
      </c>
      <c r="H8" s="728"/>
      <c r="I8" s="728">
        <v>81</v>
      </c>
      <c r="J8" s="728"/>
      <c r="K8" s="728"/>
      <c r="L8" s="728"/>
      <c r="M8" s="728"/>
      <c r="N8" s="728"/>
      <c r="O8" s="728"/>
      <c r="P8" s="741"/>
      <c r="Q8" s="729"/>
    </row>
    <row r="9" spans="1:17" ht="14.4" customHeight="1" x14ac:dyDescent="0.3">
      <c r="A9" s="724" t="s">
        <v>2726</v>
      </c>
      <c r="B9" s="725" t="s">
        <v>2727</v>
      </c>
      <c r="C9" s="725" t="s">
        <v>2159</v>
      </c>
      <c r="D9" s="725" t="s">
        <v>2734</v>
      </c>
      <c r="E9" s="725" t="s">
        <v>2735</v>
      </c>
      <c r="F9" s="728">
        <v>2</v>
      </c>
      <c r="G9" s="728">
        <v>332</v>
      </c>
      <c r="H9" s="728"/>
      <c r="I9" s="728">
        <v>166</v>
      </c>
      <c r="J9" s="728"/>
      <c r="K9" s="728"/>
      <c r="L9" s="728"/>
      <c r="M9" s="728"/>
      <c r="N9" s="728"/>
      <c r="O9" s="728"/>
      <c r="P9" s="741"/>
      <c r="Q9" s="729"/>
    </row>
    <row r="10" spans="1:17" ht="14.4" customHeight="1" x14ac:dyDescent="0.3">
      <c r="A10" s="724" t="s">
        <v>2726</v>
      </c>
      <c r="B10" s="725" t="s">
        <v>2727</v>
      </c>
      <c r="C10" s="725" t="s">
        <v>2159</v>
      </c>
      <c r="D10" s="725" t="s">
        <v>2736</v>
      </c>
      <c r="E10" s="725" t="s">
        <v>2737</v>
      </c>
      <c r="F10" s="728">
        <v>1</v>
      </c>
      <c r="G10" s="728">
        <v>170</v>
      </c>
      <c r="H10" s="728"/>
      <c r="I10" s="728">
        <v>170</v>
      </c>
      <c r="J10" s="728"/>
      <c r="K10" s="728"/>
      <c r="L10" s="728"/>
      <c r="M10" s="728"/>
      <c r="N10" s="728"/>
      <c r="O10" s="728"/>
      <c r="P10" s="741"/>
      <c r="Q10" s="729"/>
    </row>
    <row r="11" spans="1:17" ht="14.4" customHeight="1" x14ac:dyDescent="0.3">
      <c r="A11" s="724" t="s">
        <v>2726</v>
      </c>
      <c r="B11" s="725" t="s">
        <v>2727</v>
      </c>
      <c r="C11" s="725" t="s">
        <v>2159</v>
      </c>
      <c r="D11" s="725" t="s">
        <v>2738</v>
      </c>
      <c r="E11" s="725" t="s">
        <v>2739</v>
      </c>
      <c r="F11" s="728">
        <v>4</v>
      </c>
      <c r="G11" s="728">
        <v>988</v>
      </c>
      <c r="H11" s="728"/>
      <c r="I11" s="728">
        <v>247</v>
      </c>
      <c r="J11" s="728"/>
      <c r="K11" s="728"/>
      <c r="L11" s="728"/>
      <c r="M11" s="728"/>
      <c r="N11" s="728"/>
      <c r="O11" s="728"/>
      <c r="P11" s="741"/>
      <c r="Q11" s="729"/>
    </row>
    <row r="12" spans="1:17" ht="14.4" customHeight="1" x14ac:dyDescent="0.3">
      <c r="A12" s="724" t="s">
        <v>2740</v>
      </c>
      <c r="B12" s="725" t="s">
        <v>2741</v>
      </c>
      <c r="C12" s="725" t="s">
        <v>2255</v>
      </c>
      <c r="D12" s="725" t="s">
        <v>2742</v>
      </c>
      <c r="E12" s="725" t="s">
        <v>2743</v>
      </c>
      <c r="F12" s="728"/>
      <c r="G12" s="728"/>
      <c r="H12" s="728"/>
      <c r="I12" s="728"/>
      <c r="J12" s="728">
        <v>0.25</v>
      </c>
      <c r="K12" s="728">
        <v>502.41</v>
      </c>
      <c r="L12" s="728">
        <v>1</v>
      </c>
      <c r="M12" s="728">
        <v>2009.64</v>
      </c>
      <c r="N12" s="728"/>
      <c r="O12" s="728"/>
      <c r="P12" s="741"/>
      <c r="Q12" s="729"/>
    </row>
    <row r="13" spans="1:17" ht="14.4" customHeight="1" x14ac:dyDescent="0.3">
      <c r="A13" s="724" t="s">
        <v>2740</v>
      </c>
      <c r="B13" s="725" t="s">
        <v>2741</v>
      </c>
      <c r="C13" s="725" t="s">
        <v>2255</v>
      </c>
      <c r="D13" s="725" t="s">
        <v>2744</v>
      </c>
      <c r="E13" s="725" t="s">
        <v>2745</v>
      </c>
      <c r="F13" s="728">
        <v>0.45</v>
      </c>
      <c r="G13" s="728">
        <v>796.86</v>
      </c>
      <c r="H13" s="728">
        <v>0.56250000000000011</v>
      </c>
      <c r="I13" s="728">
        <v>1770.8</v>
      </c>
      <c r="J13" s="728">
        <v>0.8</v>
      </c>
      <c r="K13" s="728">
        <v>1416.6399999999999</v>
      </c>
      <c r="L13" s="728">
        <v>1</v>
      </c>
      <c r="M13" s="728">
        <v>1770.7999999999997</v>
      </c>
      <c r="N13" s="728">
        <v>0.5</v>
      </c>
      <c r="O13" s="728">
        <v>909.52</v>
      </c>
      <c r="P13" s="741">
        <v>0.64202620284617129</v>
      </c>
      <c r="Q13" s="729">
        <v>1819.04</v>
      </c>
    </row>
    <row r="14" spans="1:17" ht="14.4" customHeight="1" x14ac:dyDescent="0.3">
      <c r="A14" s="724" t="s">
        <v>2740</v>
      </c>
      <c r="B14" s="725" t="s">
        <v>2741</v>
      </c>
      <c r="C14" s="725" t="s">
        <v>2255</v>
      </c>
      <c r="D14" s="725" t="s">
        <v>2746</v>
      </c>
      <c r="E14" s="725" t="s">
        <v>2747</v>
      </c>
      <c r="F14" s="728">
        <v>0.05</v>
      </c>
      <c r="G14" s="728">
        <v>45.19</v>
      </c>
      <c r="H14" s="728">
        <v>1</v>
      </c>
      <c r="I14" s="728">
        <v>903.8</v>
      </c>
      <c r="J14" s="728">
        <v>0.05</v>
      </c>
      <c r="K14" s="728">
        <v>45.19</v>
      </c>
      <c r="L14" s="728">
        <v>1</v>
      </c>
      <c r="M14" s="728">
        <v>903.8</v>
      </c>
      <c r="N14" s="728">
        <v>0.05</v>
      </c>
      <c r="O14" s="728">
        <v>45.19</v>
      </c>
      <c r="P14" s="741">
        <v>1</v>
      </c>
      <c r="Q14" s="729">
        <v>903.8</v>
      </c>
    </row>
    <row r="15" spans="1:17" ht="14.4" customHeight="1" x14ac:dyDescent="0.3">
      <c r="A15" s="724" t="s">
        <v>2740</v>
      </c>
      <c r="B15" s="725" t="s">
        <v>2741</v>
      </c>
      <c r="C15" s="725" t="s">
        <v>2356</v>
      </c>
      <c r="D15" s="725" t="s">
        <v>2748</v>
      </c>
      <c r="E15" s="725" t="s">
        <v>2749</v>
      </c>
      <c r="F15" s="728"/>
      <c r="G15" s="728"/>
      <c r="H15" s="728"/>
      <c r="I15" s="728"/>
      <c r="J15" s="728">
        <v>390</v>
      </c>
      <c r="K15" s="728">
        <v>7948.2</v>
      </c>
      <c r="L15" s="728">
        <v>1</v>
      </c>
      <c r="M15" s="728">
        <v>20.38</v>
      </c>
      <c r="N15" s="728"/>
      <c r="O15" s="728"/>
      <c r="P15" s="741"/>
      <c r="Q15" s="729"/>
    </row>
    <row r="16" spans="1:17" ht="14.4" customHeight="1" x14ac:dyDescent="0.3">
      <c r="A16" s="724" t="s">
        <v>2740</v>
      </c>
      <c r="B16" s="725" t="s">
        <v>2741</v>
      </c>
      <c r="C16" s="725" t="s">
        <v>2356</v>
      </c>
      <c r="D16" s="725" t="s">
        <v>2750</v>
      </c>
      <c r="E16" s="725" t="s">
        <v>2751</v>
      </c>
      <c r="F16" s="728">
        <v>418</v>
      </c>
      <c r="G16" s="728">
        <v>14023.9</v>
      </c>
      <c r="H16" s="728">
        <v>0.89439563768554986</v>
      </c>
      <c r="I16" s="728">
        <v>33.549999999999997</v>
      </c>
      <c r="J16" s="728">
        <v>475</v>
      </c>
      <c r="K16" s="728">
        <v>15679.75</v>
      </c>
      <c r="L16" s="728">
        <v>1</v>
      </c>
      <c r="M16" s="728">
        <v>33.01</v>
      </c>
      <c r="N16" s="728">
        <v>215</v>
      </c>
      <c r="O16" s="728">
        <v>7099.3</v>
      </c>
      <c r="P16" s="741">
        <v>0.45276869848052426</v>
      </c>
      <c r="Q16" s="729">
        <v>33.020000000000003</v>
      </c>
    </row>
    <row r="17" spans="1:17" ht="14.4" customHeight="1" x14ac:dyDescent="0.3">
      <c r="A17" s="724" t="s">
        <v>2740</v>
      </c>
      <c r="B17" s="725" t="s">
        <v>2741</v>
      </c>
      <c r="C17" s="725" t="s">
        <v>2369</v>
      </c>
      <c r="D17" s="725" t="s">
        <v>2752</v>
      </c>
      <c r="E17" s="725" t="s">
        <v>2753</v>
      </c>
      <c r="F17" s="728">
        <v>1</v>
      </c>
      <c r="G17" s="728">
        <v>884.32</v>
      </c>
      <c r="H17" s="728"/>
      <c r="I17" s="728">
        <v>884.32</v>
      </c>
      <c r="J17" s="728"/>
      <c r="K17" s="728"/>
      <c r="L17" s="728"/>
      <c r="M17" s="728"/>
      <c r="N17" s="728"/>
      <c r="O17" s="728"/>
      <c r="P17" s="741"/>
      <c r="Q17" s="729"/>
    </row>
    <row r="18" spans="1:17" ht="14.4" customHeight="1" x14ac:dyDescent="0.3">
      <c r="A18" s="724" t="s">
        <v>2740</v>
      </c>
      <c r="B18" s="725" t="s">
        <v>2741</v>
      </c>
      <c r="C18" s="725" t="s">
        <v>2159</v>
      </c>
      <c r="D18" s="725" t="s">
        <v>2754</v>
      </c>
      <c r="E18" s="725" t="s">
        <v>2755</v>
      </c>
      <c r="F18" s="728"/>
      <c r="G18" s="728"/>
      <c r="H18" s="728"/>
      <c r="I18" s="728"/>
      <c r="J18" s="728">
        <v>1</v>
      </c>
      <c r="K18" s="728">
        <v>1825</v>
      </c>
      <c r="L18" s="728">
        <v>1</v>
      </c>
      <c r="M18" s="728">
        <v>1825</v>
      </c>
      <c r="N18" s="728"/>
      <c r="O18" s="728"/>
      <c r="P18" s="741"/>
      <c r="Q18" s="729"/>
    </row>
    <row r="19" spans="1:17" ht="14.4" customHeight="1" x14ac:dyDescent="0.3">
      <c r="A19" s="724" t="s">
        <v>2740</v>
      </c>
      <c r="B19" s="725" t="s">
        <v>2741</v>
      </c>
      <c r="C19" s="725" t="s">
        <v>2159</v>
      </c>
      <c r="D19" s="725" t="s">
        <v>2756</v>
      </c>
      <c r="E19" s="725" t="s">
        <v>2757</v>
      </c>
      <c r="F19" s="728">
        <v>1</v>
      </c>
      <c r="G19" s="728">
        <v>14340</v>
      </c>
      <c r="H19" s="728">
        <v>0.32951881979870401</v>
      </c>
      <c r="I19" s="728">
        <v>14340</v>
      </c>
      <c r="J19" s="728">
        <v>3</v>
      </c>
      <c r="K19" s="728">
        <v>43518</v>
      </c>
      <c r="L19" s="728">
        <v>1</v>
      </c>
      <c r="M19" s="728">
        <v>14506</v>
      </c>
      <c r="N19" s="728">
        <v>1</v>
      </c>
      <c r="O19" s="728">
        <v>14507</v>
      </c>
      <c r="P19" s="741">
        <v>0.33335631233052987</v>
      </c>
      <c r="Q19" s="729">
        <v>14507</v>
      </c>
    </row>
    <row r="20" spans="1:17" ht="14.4" customHeight="1" x14ac:dyDescent="0.3">
      <c r="A20" s="724" t="s">
        <v>2740</v>
      </c>
      <c r="B20" s="725" t="s">
        <v>2741</v>
      </c>
      <c r="C20" s="725" t="s">
        <v>2159</v>
      </c>
      <c r="D20" s="725" t="s">
        <v>2758</v>
      </c>
      <c r="E20" s="725" t="s">
        <v>2759</v>
      </c>
      <c r="F20" s="728"/>
      <c r="G20" s="728"/>
      <c r="H20" s="728"/>
      <c r="I20" s="728"/>
      <c r="J20" s="728">
        <v>1</v>
      </c>
      <c r="K20" s="728">
        <v>2329</v>
      </c>
      <c r="L20" s="728">
        <v>1</v>
      </c>
      <c r="M20" s="728">
        <v>2329</v>
      </c>
      <c r="N20" s="728"/>
      <c r="O20" s="728"/>
      <c r="P20" s="741"/>
      <c r="Q20" s="729"/>
    </row>
    <row r="21" spans="1:17" ht="14.4" customHeight="1" x14ac:dyDescent="0.3">
      <c r="A21" s="724" t="s">
        <v>2740</v>
      </c>
      <c r="B21" s="725" t="s">
        <v>2741</v>
      </c>
      <c r="C21" s="725" t="s">
        <v>2159</v>
      </c>
      <c r="D21" s="725" t="s">
        <v>2760</v>
      </c>
      <c r="E21" s="725" t="s">
        <v>2761</v>
      </c>
      <c r="F21" s="728"/>
      <c r="G21" s="728"/>
      <c r="H21" s="728"/>
      <c r="I21" s="728"/>
      <c r="J21" s="728">
        <v>1</v>
      </c>
      <c r="K21" s="728">
        <v>718</v>
      </c>
      <c r="L21" s="728">
        <v>1</v>
      </c>
      <c r="M21" s="728">
        <v>718</v>
      </c>
      <c r="N21" s="728"/>
      <c r="O21" s="728"/>
      <c r="P21" s="741"/>
      <c r="Q21" s="729"/>
    </row>
    <row r="22" spans="1:17" ht="14.4" customHeight="1" x14ac:dyDescent="0.3">
      <c r="A22" s="724" t="s">
        <v>2762</v>
      </c>
      <c r="B22" s="725" t="s">
        <v>2763</v>
      </c>
      <c r="C22" s="725" t="s">
        <v>2159</v>
      </c>
      <c r="D22" s="725" t="s">
        <v>2764</v>
      </c>
      <c r="E22" s="725" t="s">
        <v>2765</v>
      </c>
      <c r="F22" s="728"/>
      <c r="G22" s="728"/>
      <c r="H22" s="728"/>
      <c r="I22" s="728"/>
      <c r="J22" s="728">
        <v>1</v>
      </c>
      <c r="K22" s="728">
        <v>314</v>
      </c>
      <c r="L22" s="728">
        <v>1</v>
      </c>
      <c r="M22" s="728">
        <v>314</v>
      </c>
      <c r="N22" s="728"/>
      <c r="O22" s="728"/>
      <c r="P22" s="741"/>
      <c r="Q22" s="729"/>
    </row>
    <row r="23" spans="1:17" ht="14.4" customHeight="1" x14ac:dyDescent="0.3">
      <c r="A23" s="724" t="s">
        <v>2762</v>
      </c>
      <c r="B23" s="725" t="s">
        <v>2763</v>
      </c>
      <c r="C23" s="725" t="s">
        <v>2159</v>
      </c>
      <c r="D23" s="725" t="s">
        <v>2766</v>
      </c>
      <c r="E23" s="725" t="s">
        <v>2767</v>
      </c>
      <c r="F23" s="728"/>
      <c r="G23" s="728"/>
      <c r="H23" s="728"/>
      <c r="I23" s="728"/>
      <c r="J23" s="728">
        <v>2</v>
      </c>
      <c r="K23" s="728">
        <v>2566</v>
      </c>
      <c r="L23" s="728">
        <v>1</v>
      </c>
      <c r="M23" s="728">
        <v>1283</v>
      </c>
      <c r="N23" s="728"/>
      <c r="O23" s="728"/>
      <c r="P23" s="741"/>
      <c r="Q23" s="729"/>
    </row>
    <row r="24" spans="1:17" ht="14.4" customHeight="1" x14ac:dyDescent="0.3">
      <c r="A24" s="724" t="s">
        <v>2762</v>
      </c>
      <c r="B24" s="725" t="s">
        <v>2763</v>
      </c>
      <c r="C24" s="725" t="s">
        <v>2159</v>
      </c>
      <c r="D24" s="725" t="s">
        <v>2768</v>
      </c>
      <c r="E24" s="725" t="s">
        <v>2769</v>
      </c>
      <c r="F24" s="728"/>
      <c r="G24" s="728"/>
      <c r="H24" s="728"/>
      <c r="I24" s="728"/>
      <c r="J24" s="728">
        <v>1</v>
      </c>
      <c r="K24" s="728">
        <v>10372</v>
      </c>
      <c r="L24" s="728">
        <v>1</v>
      </c>
      <c r="M24" s="728">
        <v>10372</v>
      </c>
      <c r="N24" s="728"/>
      <c r="O24" s="728"/>
      <c r="P24" s="741"/>
      <c r="Q24" s="729"/>
    </row>
    <row r="25" spans="1:17" ht="14.4" customHeight="1" x14ac:dyDescent="0.3">
      <c r="A25" s="724" t="s">
        <v>2762</v>
      </c>
      <c r="B25" s="725" t="s">
        <v>2770</v>
      </c>
      <c r="C25" s="725" t="s">
        <v>2159</v>
      </c>
      <c r="D25" s="725" t="s">
        <v>2771</v>
      </c>
      <c r="E25" s="725" t="s">
        <v>2772</v>
      </c>
      <c r="F25" s="728"/>
      <c r="G25" s="728"/>
      <c r="H25" s="728"/>
      <c r="I25" s="728"/>
      <c r="J25" s="728">
        <v>1</v>
      </c>
      <c r="K25" s="728">
        <v>354</v>
      </c>
      <c r="L25" s="728">
        <v>1</v>
      </c>
      <c r="M25" s="728">
        <v>354</v>
      </c>
      <c r="N25" s="728">
        <v>10</v>
      </c>
      <c r="O25" s="728">
        <v>3540</v>
      </c>
      <c r="P25" s="741">
        <v>10</v>
      </c>
      <c r="Q25" s="729">
        <v>354</v>
      </c>
    </row>
    <row r="26" spans="1:17" ht="14.4" customHeight="1" x14ac:dyDescent="0.3">
      <c r="A26" s="724" t="s">
        <v>2762</v>
      </c>
      <c r="B26" s="725" t="s">
        <v>2770</v>
      </c>
      <c r="C26" s="725" t="s">
        <v>2159</v>
      </c>
      <c r="D26" s="725" t="s">
        <v>2773</v>
      </c>
      <c r="E26" s="725" t="s">
        <v>2774</v>
      </c>
      <c r="F26" s="728">
        <v>15</v>
      </c>
      <c r="G26" s="728">
        <v>975</v>
      </c>
      <c r="H26" s="728">
        <v>0.31914893617021278</v>
      </c>
      <c r="I26" s="728">
        <v>65</v>
      </c>
      <c r="J26" s="728">
        <v>47</v>
      </c>
      <c r="K26" s="728">
        <v>3055</v>
      </c>
      <c r="L26" s="728">
        <v>1</v>
      </c>
      <c r="M26" s="728">
        <v>65</v>
      </c>
      <c r="N26" s="728">
        <v>49</v>
      </c>
      <c r="O26" s="728">
        <v>3185</v>
      </c>
      <c r="P26" s="741">
        <v>1.0425531914893618</v>
      </c>
      <c r="Q26" s="729">
        <v>65</v>
      </c>
    </row>
    <row r="27" spans="1:17" ht="14.4" customHeight="1" x14ac:dyDescent="0.3">
      <c r="A27" s="724" t="s">
        <v>2762</v>
      </c>
      <c r="B27" s="725" t="s">
        <v>2770</v>
      </c>
      <c r="C27" s="725" t="s">
        <v>2159</v>
      </c>
      <c r="D27" s="725" t="s">
        <v>2775</v>
      </c>
      <c r="E27" s="725" t="s">
        <v>2776</v>
      </c>
      <c r="F27" s="728"/>
      <c r="G27" s="728"/>
      <c r="H27" s="728"/>
      <c r="I27" s="728"/>
      <c r="J27" s="728">
        <v>5</v>
      </c>
      <c r="K27" s="728">
        <v>2960</v>
      </c>
      <c r="L27" s="728">
        <v>1</v>
      </c>
      <c r="M27" s="728">
        <v>592</v>
      </c>
      <c r="N27" s="728"/>
      <c r="O27" s="728"/>
      <c r="P27" s="741"/>
      <c r="Q27" s="729"/>
    </row>
    <row r="28" spans="1:17" ht="14.4" customHeight="1" x14ac:dyDescent="0.3">
      <c r="A28" s="724" t="s">
        <v>2762</v>
      </c>
      <c r="B28" s="725" t="s">
        <v>2770</v>
      </c>
      <c r="C28" s="725" t="s">
        <v>2159</v>
      </c>
      <c r="D28" s="725" t="s">
        <v>2777</v>
      </c>
      <c r="E28" s="725" t="s">
        <v>2778</v>
      </c>
      <c r="F28" s="728">
        <v>1</v>
      </c>
      <c r="G28" s="728">
        <v>24</v>
      </c>
      <c r="H28" s="728"/>
      <c r="I28" s="728">
        <v>24</v>
      </c>
      <c r="J28" s="728"/>
      <c r="K28" s="728"/>
      <c r="L28" s="728"/>
      <c r="M28" s="728"/>
      <c r="N28" s="728"/>
      <c r="O28" s="728"/>
      <c r="P28" s="741"/>
      <c r="Q28" s="729"/>
    </row>
    <row r="29" spans="1:17" ht="14.4" customHeight="1" x14ac:dyDescent="0.3">
      <c r="A29" s="724" t="s">
        <v>2762</v>
      </c>
      <c r="B29" s="725" t="s">
        <v>2770</v>
      </c>
      <c r="C29" s="725" t="s">
        <v>2159</v>
      </c>
      <c r="D29" s="725" t="s">
        <v>2779</v>
      </c>
      <c r="E29" s="725" t="s">
        <v>2780</v>
      </c>
      <c r="F29" s="728"/>
      <c r="G29" s="728"/>
      <c r="H29" s="728"/>
      <c r="I29" s="728"/>
      <c r="J29" s="728"/>
      <c r="K29" s="728"/>
      <c r="L29" s="728"/>
      <c r="M29" s="728"/>
      <c r="N29" s="728">
        <v>1</v>
      </c>
      <c r="O29" s="728">
        <v>55</v>
      </c>
      <c r="P29" s="741"/>
      <c r="Q29" s="729">
        <v>55</v>
      </c>
    </row>
    <row r="30" spans="1:17" ht="14.4" customHeight="1" x14ac:dyDescent="0.3">
      <c r="A30" s="724" t="s">
        <v>2762</v>
      </c>
      <c r="B30" s="725" t="s">
        <v>2770</v>
      </c>
      <c r="C30" s="725" t="s">
        <v>2159</v>
      </c>
      <c r="D30" s="725" t="s">
        <v>2781</v>
      </c>
      <c r="E30" s="725" t="s">
        <v>2782</v>
      </c>
      <c r="F30" s="728">
        <v>42</v>
      </c>
      <c r="G30" s="728">
        <v>3234</v>
      </c>
      <c r="H30" s="728">
        <v>0.72413793103448276</v>
      </c>
      <c r="I30" s="728">
        <v>77</v>
      </c>
      <c r="J30" s="728">
        <v>58</v>
      </c>
      <c r="K30" s="728">
        <v>4466</v>
      </c>
      <c r="L30" s="728">
        <v>1</v>
      </c>
      <c r="M30" s="728">
        <v>77</v>
      </c>
      <c r="N30" s="728">
        <v>95</v>
      </c>
      <c r="O30" s="728">
        <v>7315</v>
      </c>
      <c r="P30" s="741">
        <v>1.6379310344827587</v>
      </c>
      <c r="Q30" s="729">
        <v>77</v>
      </c>
    </row>
    <row r="31" spans="1:17" ht="14.4" customHeight="1" x14ac:dyDescent="0.3">
      <c r="A31" s="724" t="s">
        <v>2762</v>
      </c>
      <c r="B31" s="725" t="s">
        <v>2770</v>
      </c>
      <c r="C31" s="725" t="s">
        <v>2159</v>
      </c>
      <c r="D31" s="725" t="s">
        <v>2783</v>
      </c>
      <c r="E31" s="725" t="s">
        <v>2784</v>
      </c>
      <c r="F31" s="728">
        <v>2</v>
      </c>
      <c r="G31" s="728">
        <v>46</v>
      </c>
      <c r="H31" s="728">
        <v>0.38333333333333336</v>
      </c>
      <c r="I31" s="728">
        <v>23</v>
      </c>
      <c r="J31" s="728">
        <v>5</v>
      </c>
      <c r="K31" s="728">
        <v>120</v>
      </c>
      <c r="L31" s="728">
        <v>1</v>
      </c>
      <c r="M31" s="728">
        <v>24</v>
      </c>
      <c r="N31" s="728">
        <v>3</v>
      </c>
      <c r="O31" s="728">
        <v>72</v>
      </c>
      <c r="P31" s="741">
        <v>0.6</v>
      </c>
      <c r="Q31" s="729">
        <v>24</v>
      </c>
    </row>
    <row r="32" spans="1:17" ht="14.4" customHeight="1" x14ac:dyDescent="0.3">
      <c r="A32" s="724" t="s">
        <v>2762</v>
      </c>
      <c r="B32" s="725" t="s">
        <v>2770</v>
      </c>
      <c r="C32" s="725" t="s">
        <v>2159</v>
      </c>
      <c r="D32" s="725" t="s">
        <v>2785</v>
      </c>
      <c r="E32" s="725" t="s">
        <v>2786</v>
      </c>
      <c r="F32" s="728"/>
      <c r="G32" s="728"/>
      <c r="H32" s="728"/>
      <c r="I32" s="728"/>
      <c r="J32" s="728">
        <v>2</v>
      </c>
      <c r="K32" s="728">
        <v>132</v>
      </c>
      <c r="L32" s="728">
        <v>1</v>
      </c>
      <c r="M32" s="728">
        <v>66</v>
      </c>
      <c r="N32" s="728">
        <v>2</v>
      </c>
      <c r="O32" s="728">
        <v>132</v>
      </c>
      <c r="P32" s="741">
        <v>1</v>
      </c>
      <c r="Q32" s="729">
        <v>66</v>
      </c>
    </row>
    <row r="33" spans="1:17" ht="14.4" customHeight="1" x14ac:dyDescent="0.3">
      <c r="A33" s="724" t="s">
        <v>2762</v>
      </c>
      <c r="B33" s="725" t="s">
        <v>2770</v>
      </c>
      <c r="C33" s="725" t="s">
        <v>2159</v>
      </c>
      <c r="D33" s="725" t="s">
        <v>2787</v>
      </c>
      <c r="E33" s="725" t="s">
        <v>2788</v>
      </c>
      <c r="F33" s="728"/>
      <c r="G33" s="728"/>
      <c r="H33" s="728"/>
      <c r="I33" s="728"/>
      <c r="J33" s="728">
        <v>12</v>
      </c>
      <c r="K33" s="728">
        <v>4200</v>
      </c>
      <c r="L33" s="728">
        <v>1</v>
      </c>
      <c r="M33" s="728">
        <v>350</v>
      </c>
      <c r="N33" s="728"/>
      <c r="O33" s="728"/>
      <c r="P33" s="741"/>
      <c r="Q33" s="729"/>
    </row>
    <row r="34" spans="1:17" ht="14.4" customHeight="1" x14ac:dyDescent="0.3">
      <c r="A34" s="724" t="s">
        <v>2762</v>
      </c>
      <c r="B34" s="725" t="s">
        <v>2770</v>
      </c>
      <c r="C34" s="725" t="s">
        <v>2159</v>
      </c>
      <c r="D34" s="725" t="s">
        <v>2789</v>
      </c>
      <c r="E34" s="725" t="s">
        <v>2790</v>
      </c>
      <c r="F34" s="728">
        <v>1</v>
      </c>
      <c r="G34" s="728">
        <v>24</v>
      </c>
      <c r="H34" s="728">
        <v>0.192</v>
      </c>
      <c r="I34" s="728">
        <v>24</v>
      </c>
      <c r="J34" s="728">
        <v>5</v>
      </c>
      <c r="K34" s="728">
        <v>125</v>
      </c>
      <c r="L34" s="728">
        <v>1</v>
      </c>
      <c r="M34" s="728">
        <v>25</v>
      </c>
      <c r="N34" s="728">
        <v>3</v>
      </c>
      <c r="O34" s="728">
        <v>75</v>
      </c>
      <c r="P34" s="741">
        <v>0.6</v>
      </c>
      <c r="Q34" s="729">
        <v>25</v>
      </c>
    </row>
    <row r="35" spans="1:17" ht="14.4" customHeight="1" x14ac:dyDescent="0.3">
      <c r="A35" s="724" t="s">
        <v>2762</v>
      </c>
      <c r="B35" s="725" t="s">
        <v>2770</v>
      </c>
      <c r="C35" s="725" t="s">
        <v>2159</v>
      </c>
      <c r="D35" s="725" t="s">
        <v>2791</v>
      </c>
      <c r="E35" s="725" t="s">
        <v>2792</v>
      </c>
      <c r="F35" s="728"/>
      <c r="G35" s="728"/>
      <c r="H35" s="728"/>
      <c r="I35" s="728"/>
      <c r="J35" s="728"/>
      <c r="K35" s="728"/>
      <c r="L35" s="728"/>
      <c r="M35" s="728"/>
      <c r="N35" s="728">
        <v>2</v>
      </c>
      <c r="O35" s="728">
        <v>362</v>
      </c>
      <c r="P35" s="741"/>
      <c r="Q35" s="729">
        <v>181</v>
      </c>
    </row>
    <row r="36" spans="1:17" ht="14.4" customHeight="1" x14ac:dyDescent="0.3">
      <c r="A36" s="724" t="s">
        <v>2762</v>
      </c>
      <c r="B36" s="725" t="s">
        <v>2770</v>
      </c>
      <c r="C36" s="725" t="s">
        <v>2159</v>
      </c>
      <c r="D36" s="725" t="s">
        <v>2793</v>
      </c>
      <c r="E36" s="725" t="s">
        <v>2794</v>
      </c>
      <c r="F36" s="728"/>
      <c r="G36" s="728"/>
      <c r="H36" s="728"/>
      <c r="I36" s="728"/>
      <c r="J36" s="728">
        <v>4</v>
      </c>
      <c r="K36" s="728">
        <v>1016</v>
      </c>
      <c r="L36" s="728">
        <v>1</v>
      </c>
      <c r="M36" s="728">
        <v>254</v>
      </c>
      <c r="N36" s="728">
        <v>3</v>
      </c>
      <c r="O36" s="728">
        <v>762</v>
      </c>
      <c r="P36" s="741">
        <v>0.75</v>
      </c>
      <c r="Q36" s="729">
        <v>254</v>
      </c>
    </row>
    <row r="37" spans="1:17" ht="14.4" customHeight="1" x14ac:dyDescent="0.3">
      <c r="A37" s="724" t="s">
        <v>2762</v>
      </c>
      <c r="B37" s="725" t="s">
        <v>2770</v>
      </c>
      <c r="C37" s="725" t="s">
        <v>2159</v>
      </c>
      <c r="D37" s="725" t="s">
        <v>2795</v>
      </c>
      <c r="E37" s="725" t="s">
        <v>2796</v>
      </c>
      <c r="F37" s="728"/>
      <c r="G37" s="728"/>
      <c r="H37" s="728"/>
      <c r="I37" s="728"/>
      <c r="J37" s="728"/>
      <c r="K37" s="728"/>
      <c r="L37" s="728"/>
      <c r="M37" s="728"/>
      <c r="N37" s="728">
        <v>2</v>
      </c>
      <c r="O37" s="728">
        <v>434</v>
      </c>
      <c r="P37" s="741"/>
      <c r="Q37" s="729">
        <v>217</v>
      </c>
    </row>
    <row r="38" spans="1:17" ht="14.4" customHeight="1" x14ac:dyDescent="0.3">
      <c r="A38" s="724" t="s">
        <v>2762</v>
      </c>
      <c r="B38" s="725" t="s">
        <v>2770</v>
      </c>
      <c r="C38" s="725" t="s">
        <v>2159</v>
      </c>
      <c r="D38" s="725" t="s">
        <v>2797</v>
      </c>
      <c r="E38" s="725" t="s">
        <v>2798</v>
      </c>
      <c r="F38" s="728"/>
      <c r="G38" s="728"/>
      <c r="H38" s="728"/>
      <c r="I38" s="728"/>
      <c r="J38" s="728">
        <v>1</v>
      </c>
      <c r="K38" s="728">
        <v>592</v>
      </c>
      <c r="L38" s="728">
        <v>1</v>
      </c>
      <c r="M38" s="728">
        <v>592</v>
      </c>
      <c r="N38" s="728"/>
      <c r="O38" s="728"/>
      <c r="P38" s="741"/>
      <c r="Q38" s="729"/>
    </row>
    <row r="39" spans="1:17" ht="14.4" customHeight="1" x14ac:dyDescent="0.3">
      <c r="A39" s="724" t="s">
        <v>2799</v>
      </c>
      <c r="B39" s="725" t="s">
        <v>2800</v>
      </c>
      <c r="C39" s="725" t="s">
        <v>2159</v>
      </c>
      <c r="D39" s="725" t="s">
        <v>2801</v>
      </c>
      <c r="E39" s="725" t="s">
        <v>2802</v>
      </c>
      <c r="F39" s="728">
        <v>20</v>
      </c>
      <c r="G39" s="728">
        <v>540</v>
      </c>
      <c r="H39" s="728">
        <v>0.66666666666666663</v>
      </c>
      <c r="I39" s="728">
        <v>27</v>
      </c>
      <c r="J39" s="728">
        <v>30</v>
      </c>
      <c r="K39" s="728">
        <v>810</v>
      </c>
      <c r="L39" s="728">
        <v>1</v>
      </c>
      <c r="M39" s="728">
        <v>27</v>
      </c>
      <c r="N39" s="728">
        <v>30</v>
      </c>
      <c r="O39" s="728">
        <v>810</v>
      </c>
      <c r="P39" s="741">
        <v>1</v>
      </c>
      <c r="Q39" s="729">
        <v>27</v>
      </c>
    </row>
    <row r="40" spans="1:17" ht="14.4" customHeight="1" x14ac:dyDescent="0.3">
      <c r="A40" s="724" t="s">
        <v>2799</v>
      </c>
      <c r="B40" s="725" t="s">
        <v>2800</v>
      </c>
      <c r="C40" s="725" t="s">
        <v>2159</v>
      </c>
      <c r="D40" s="725" t="s">
        <v>2803</v>
      </c>
      <c r="E40" s="725" t="s">
        <v>2804</v>
      </c>
      <c r="F40" s="728">
        <v>2</v>
      </c>
      <c r="G40" s="728">
        <v>108</v>
      </c>
      <c r="H40" s="728">
        <v>1</v>
      </c>
      <c r="I40" s="728">
        <v>54</v>
      </c>
      <c r="J40" s="728">
        <v>2</v>
      </c>
      <c r="K40" s="728">
        <v>108</v>
      </c>
      <c r="L40" s="728">
        <v>1</v>
      </c>
      <c r="M40" s="728">
        <v>54</v>
      </c>
      <c r="N40" s="728">
        <v>1</v>
      </c>
      <c r="O40" s="728">
        <v>54</v>
      </c>
      <c r="P40" s="741">
        <v>0.5</v>
      </c>
      <c r="Q40" s="729">
        <v>54</v>
      </c>
    </row>
    <row r="41" spans="1:17" ht="14.4" customHeight="1" x14ac:dyDescent="0.3">
      <c r="A41" s="724" t="s">
        <v>2799</v>
      </c>
      <c r="B41" s="725" t="s">
        <v>2800</v>
      </c>
      <c r="C41" s="725" t="s">
        <v>2159</v>
      </c>
      <c r="D41" s="725" t="s">
        <v>2805</v>
      </c>
      <c r="E41" s="725" t="s">
        <v>2806</v>
      </c>
      <c r="F41" s="728">
        <v>20</v>
      </c>
      <c r="G41" s="728">
        <v>480</v>
      </c>
      <c r="H41" s="728">
        <v>0.7407407407407407</v>
      </c>
      <c r="I41" s="728">
        <v>24</v>
      </c>
      <c r="J41" s="728">
        <v>27</v>
      </c>
      <c r="K41" s="728">
        <v>648</v>
      </c>
      <c r="L41" s="728">
        <v>1</v>
      </c>
      <c r="M41" s="728">
        <v>24</v>
      </c>
      <c r="N41" s="728">
        <v>28</v>
      </c>
      <c r="O41" s="728">
        <v>672</v>
      </c>
      <c r="P41" s="741">
        <v>1.037037037037037</v>
      </c>
      <c r="Q41" s="729">
        <v>24</v>
      </c>
    </row>
    <row r="42" spans="1:17" ht="14.4" customHeight="1" x14ac:dyDescent="0.3">
      <c r="A42" s="724" t="s">
        <v>2799</v>
      </c>
      <c r="B42" s="725" t="s">
        <v>2800</v>
      </c>
      <c r="C42" s="725" t="s">
        <v>2159</v>
      </c>
      <c r="D42" s="725" t="s">
        <v>2807</v>
      </c>
      <c r="E42" s="725" t="s">
        <v>2808</v>
      </c>
      <c r="F42" s="728">
        <v>21</v>
      </c>
      <c r="G42" s="728">
        <v>567</v>
      </c>
      <c r="H42" s="728">
        <v>0.61764705882352944</v>
      </c>
      <c r="I42" s="728">
        <v>27</v>
      </c>
      <c r="J42" s="728">
        <v>34</v>
      </c>
      <c r="K42" s="728">
        <v>918</v>
      </c>
      <c r="L42" s="728">
        <v>1</v>
      </c>
      <c r="M42" s="728">
        <v>27</v>
      </c>
      <c r="N42" s="728">
        <v>33</v>
      </c>
      <c r="O42" s="728">
        <v>891</v>
      </c>
      <c r="P42" s="741">
        <v>0.97058823529411764</v>
      </c>
      <c r="Q42" s="729">
        <v>27</v>
      </c>
    </row>
    <row r="43" spans="1:17" ht="14.4" customHeight="1" x14ac:dyDescent="0.3">
      <c r="A43" s="724" t="s">
        <v>2799</v>
      </c>
      <c r="B43" s="725" t="s">
        <v>2800</v>
      </c>
      <c r="C43" s="725" t="s">
        <v>2159</v>
      </c>
      <c r="D43" s="725" t="s">
        <v>2809</v>
      </c>
      <c r="E43" s="725" t="s">
        <v>2810</v>
      </c>
      <c r="F43" s="728">
        <v>16</v>
      </c>
      <c r="G43" s="728">
        <v>432</v>
      </c>
      <c r="H43" s="728">
        <v>1.6</v>
      </c>
      <c r="I43" s="728">
        <v>27</v>
      </c>
      <c r="J43" s="728">
        <v>10</v>
      </c>
      <c r="K43" s="728">
        <v>270</v>
      </c>
      <c r="L43" s="728">
        <v>1</v>
      </c>
      <c r="M43" s="728">
        <v>27</v>
      </c>
      <c r="N43" s="728">
        <v>6</v>
      </c>
      <c r="O43" s="728">
        <v>162</v>
      </c>
      <c r="P43" s="741">
        <v>0.6</v>
      </c>
      <c r="Q43" s="729">
        <v>27</v>
      </c>
    </row>
    <row r="44" spans="1:17" ht="14.4" customHeight="1" x14ac:dyDescent="0.3">
      <c r="A44" s="724" t="s">
        <v>2799</v>
      </c>
      <c r="B44" s="725" t="s">
        <v>2800</v>
      </c>
      <c r="C44" s="725" t="s">
        <v>2159</v>
      </c>
      <c r="D44" s="725" t="s">
        <v>2811</v>
      </c>
      <c r="E44" s="725" t="s">
        <v>2812</v>
      </c>
      <c r="F44" s="728">
        <v>23</v>
      </c>
      <c r="G44" s="728">
        <v>506</v>
      </c>
      <c r="H44" s="728">
        <v>0.67647058823529416</v>
      </c>
      <c r="I44" s="728">
        <v>22</v>
      </c>
      <c r="J44" s="728">
        <v>34</v>
      </c>
      <c r="K44" s="728">
        <v>748</v>
      </c>
      <c r="L44" s="728">
        <v>1</v>
      </c>
      <c r="M44" s="728">
        <v>22</v>
      </c>
      <c r="N44" s="728">
        <v>45</v>
      </c>
      <c r="O44" s="728">
        <v>990</v>
      </c>
      <c r="P44" s="741">
        <v>1.3235294117647058</v>
      </c>
      <c r="Q44" s="729">
        <v>22</v>
      </c>
    </row>
    <row r="45" spans="1:17" ht="14.4" customHeight="1" x14ac:dyDescent="0.3">
      <c r="A45" s="724" t="s">
        <v>2799</v>
      </c>
      <c r="B45" s="725" t="s">
        <v>2800</v>
      </c>
      <c r="C45" s="725" t="s">
        <v>2159</v>
      </c>
      <c r="D45" s="725" t="s">
        <v>2813</v>
      </c>
      <c r="E45" s="725" t="s">
        <v>2814</v>
      </c>
      <c r="F45" s="728">
        <v>2</v>
      </c>
      <c r="G45" s="728">
        <v>124</v>
      </c>
      <c r="H45" s="728">
        <v>1</v>
      </c>
      <c r="I45" s="728">
        <v>62</v>
      </c>
      <c r="J45" s="728">
        <v>2</v>
      </c>
      <c r="K45" s="728">
        <v>124</v>
      </c>
      <c r="L45" s="728">
        <v>1</v>
      </c>
      <c r="M45" s="728">
        <v>62</v>
      </c>
      <c r="N45" s="728">
        <v>4</v>
      </c>
      <c r="O45" s="728">
        <v>248</v>
      </c>
      <c r="P45" s="741">
        <v>2</v>
      </c>
      <c r="Q45" s="729">
        <v>62</v>
      </c>
    </row>
    <row r="46" spans="1:17" ht="14.4" customHeight="1" x14ac:dyDescent="0.3">
      <c r="A46" s="724" t="s">
        <v>2799</v>
      </c>
      <c r="B46" s="725" t="s">
        <v>2800</v>
      </c>
      <c r="C46" s="725" t="s">
        <v>2159</v>
      </c>
      <c r="D46" s="725" t="s">
        <v>2815</v>
      </c>
      <c r="E46" s="725" t="s">
        <v>2816</v>
      </c>
      <c r="F46" s="728">
        <v>1</v>
      </c>
      <c r="G46" s="728">
        <v>987</v>
      </c>
      <c r="H46" s="728">
        <v>7.684521955777017E-2</v>
      </c>
      <c r="I46" s="728">
        <v>987</v>
      </c>
      <c r="J46" s="728">
        <v>13</v>
      </c>
      <c r="K46" s="728">
        <v>12844</v>
      </c>
      <c r="L46" s="728">
        <v>1</v>
      </c>
      <c r="M46" s="728">
        <v>988</v>
      </c>
      <c r="N46" s="728"/>
      <c r="O46" s="728"/>
      <c r="P46" s="741"/>
      <c r="Q46" s="729"/>
    </row>
    <row r="47" spans="1:17" ht="14.4" customHeight="1" x14ac:dyDescent="0.3">
      <c r="A47" s="724" t="s">
        <v>2799</v>
      </c>
      <c r="B47" s="725" t="s">
        <v>2800</v>
      </c>
      <c r="C47" s="725" t="s">
        <v>2159</v>
      </c>
      <c r="D47" s="725" t="s">
        <v>2817</v>
      </c>
      <c r="E47" s="725" t="s">
        <v>2818</v>
      </c>
      <c r="F47" s="728">
        <v>6</v>
      </c>
      <c r="G47" s="728">
        <v>102</v>
      </c>
      <c r="H47" s="728">
        <v>0.42857142857142855</v>
      </c>
      <c r="I47" s="728">
        <v>17</v>
      </c>
      <c r="J47" s="728">
        <v>14</v>
      </c>
      <c r="K47" s="728">
        <v>238</v>
      </c>
      <c r="L47" s="728">
        <v>1</v>
      </c>
      <c r="M47" s="728">
        <v>17</v>
      </c>
      <c r="N47" s="728">
        <v>12</v>
      </c>
      <c r="O47" s="728">
        <v>204</v>
      </c>
      <c r="P47" s="741">
        <v>0.8571428571428571</v>
      </c>
      <c r="Q47" s="729">
        <v>17</v>
      </c>
    </row>
    <row r="48" spans="1:17" ht="14.4" customHeight="1" x14ac:dyDescent="0.3">
      <c r="A48" s="724" t="s">
        <v>2799</v>
      </c>
      <c r="B48" s="725" t="s">
        <v>2800</v>
      </c>
      <c r="C48" s="725" t="s">
        <v>2159</v>
      </c>
      <c r="D48" s="725" t="s">
        <v>2819</v>
      </c>
      <c r="E48" s="725" t="s">
        <v>2820</v>
      </c>
      <c r="F48" s="728"/>
      <c r="G48" s="728"/>
      <c r="H48" s="728"/>
      <c r="I48" s="728"/>
      <c r="J48" s="728">
        <v>1</v>
      </c>
      <c r="K48" s="728">
        <v>19</v>
      </c>
      <c r="L48" s="728">
        <v>1</v>
      </c>
      <c r="M48" s="728">
        <v>19</v>
      </c>
      <c r="N48" s="728"/>
      <c r="O48" s="728"/>
      <c r="P48" s="741"/>
      <c r="Q48" s="729"/>
    </row>
    <row r="49" spans="1:17" ht="14.4" customHeight="1" x14ac:dyDescent="0.3">
      <c r="A49" s="724" t="s">
        <v>2799</v>
      </c>
      <c r="B49" s="725" t="s">
        <v>2800</v>
      </c>
      <c r="C49" s="725" t="s">
        <v>2159</v>
      </c>
      <c r="D49" s="725" t="s">
        <v>2821</v>
      </c>
      <c r="E49" s="725" t="s">
        <v>2822</v>
      </c>
      <c r="F49" s="728"/>
      <c r="G49" s="728"/>
      <c r="H49" s="728"/>
      <c r="I49" s="728"/>
      <c r="J49" s="728">
        <v>1</v>
      </c>
      <c r="K49" s="728">
        <v>313</v>
      </c>
      <c r="L49" s="728">
        <v>1</v>
      </c>
      <c r="M49" s="728">
        <v>313</v>
      </c>
      <c r="N49" s="728"/>
      <c r="O49" s="728"/>
      <c r="P49" s="741"/>
      <c r="Q49" s="729"/>
    </row>
    <row r="50" spans="1:17" ht="14.4" customHeight="1" x14ac:dyDescent="0.3">
      <c r="A50" s="724" t="s">
        <v>2799</v>
      </c>
      <c r="B50" s="725" t="s">
        <v>2800</v>
      </c>
      <c r="C50" s="725" t="s">
        <v>2159</v>
      </c>
      <c r="D50" s="725" t="s">
        <v>2823</v>
      </c>
      <c r="E50" s="725" t="s">
        <v>2824</v>
      </c>
      <c r="F50" s="728"/>
      <c r="G50" s="728"/>
      <c r="H50" s="728"/>
      <c r="I50" s="728"/>
      <c r="J50" s="728">
        <v>3</v>
      </c>
      <c r="K50" s="728">
        <v>2559</v>
      </c>
      <c r="L50" s="728">
        <v>1</v>
      </c>
      <c r="M50" s="728">
        <v>853</v>
      </c>
      <c r="N50" s="728">
        <v>1</v>
      </c>
      <c r="O50" s="728">
        <v>853</v>
      </c>
      <c r="P50" s="741">
        <v>0.33333333333333331</v>
      </c>
      <c r="Q50" s="729">
        <v>853</v>
      </c>
    </row>
    <row r="51" spans="1:17" ht="14.4" customHeight="1" x14ac:dyDescent="0.3">
      <c r="A51" s="724" t="s">
        <v>2799</v>
      </c>
      <c r="B51" s="725" t="s">
        <v>2800</v>
      </c>
      <c r="C51" s="725" t="s">
        <v>2159</v>
      </c>
      <c r="D51" s="725" t="s">
        <v>2825</v>
      </c>
      <c r="E51" s="725" t="s">
        <v>2826</v>
      </c>
      <c r="F51" s="728"/>
      <c r="G51" s="728"/>
      <c r="H51" s="728"/>
      <c r="I51" s="728"/>
      <c r="J51" s="728"/>
      <c r="K51" s="728"/>
      <c r="L51" s="728"/>
      <c r="M51" s="728"/>
      <c r="N51" s="728">
        <v>8</v>
      </c>
      <c r="O51" s="728">
        <v>1496</v>
      </c>
      <c r="P51" s="741"/>
      <c r="Q51" s="729">
        <v>187</v>
      </c>
    </row>
    <row r="52" spans="1:17" ht="14.4" customHeight="1" x14ac:dyDescent="0.3">
      <c r="A52" s="724" t="s">
        <v>2799</v>
      </c>
      <c r="B52" s="725" t="s">
        <v>2800</v>
      </c>
      <c r="C52" s="725" t="s">
        <v>2159</v>
      </c>
      <c r="D52" s="725" t="s">
        <v>2827</v>
      </c>
      <c r="E52" s="725" t="s">
        <v>2828</v>
      </c>
      <c r="F52" s="728"/>
      <c r="G52" s="728"/>
      <c r="H52" s="728"/>
      <c r="I52" s="728"/>
      <c r="J52" s="728">
        <v>1</v>
      </c>
      <c r="K52" s="728">
        <v>229</v>
      </c>
      <c r="L52" s="728">
        <v>1</v>
      </c>
      <c r="M52" s="728">
        <v>229</v>
      </c>
      <c r="N52" s="728"/>
      <c r="O52" s="728"/>
      <c r="P52" s="741"/>
      <c r="Q52" s="729"/>
    </row>
    <row r="53" spans="1:17" ht="14.4" customHeight="1" x14ac:dyDescent="0.3">
      <c r="A53" s="724" t="s">
        <v>2799</v>
      </c>
      <c r="B53" s="725" t="s">
        <v>2800</v>
      </c>
      <c r="C53" s="725" t="s">
        <v>2159</v>
      </c>
      <c r="D53" s="725" t="s">
        <v>2829</v>
      </c>
      <c r="E53" s="725" t="s">
        <v>2830</v>
      </c>
      <c r="F53" s="728">
        <v>23</v>
      </c>
      <c r="G53" s="728">
        <v>690</v>
      </c>
      <c r="H53" s="728">
        <v>0.6216216216216216</v>
      </c>
      <c r="I53" s="728">
        <v>30</v>
      </c>
      <c r="J53" s="728">
        <v>37</v>
      </c>
      <c r="K53" s="728">
        <v>1110</v>
      </c>
      <c r="L53" s="728">
        <v>1</v>
      </c>
      <c r="M53" s="728">
        <v>30</v>
      </c>
      <c r="N53" s="728">
        <v>46</v>
      </c>
      <c r="O53" s="728">
        <v>1380</v>
      </c>
      <c r="P53" s="741">
        <v>1.2432432432432432</v>
      </c>
      <c r="Q53" s="729">
        <v>30</v>
      </c>
    </row>
    <row r="54" spans="1:17" ht="14.4" customHeight="1" x14ac:dyDescent="0.3">
      <c r="A54" s="724" t="s">
        <v>2799</v>
      </c>
      <c r="B54" s="725" t="s">
        <v>2800</v>
      </c>
      <c r="C54" s="725" t="s">
        <v>2159</v>
      </c>
      <c r="D54" s="725" t="s">
        <v>2831</v>
      </c>
      <c r="E54" s="725" t="s">
        <v>2832</v>
      </c>
      <c r="F54" s="728">
        <v>1</v>
      </c>
      <c r="G54" s="728">
        <v>12</v>
      </c>
      <c r="H54" s="728">
        <v>0.5</v>
      </c>
      <c r="I54" s="728">
        <v>12</v>
      </c>
      <c r="J54" s="728">
        <v>2</v>
      </c>
      <c r="K54" s="728">
        <v>24</v>
      </c>
      <c r="L54" s="728">
        <v>1</v>
      </c>
      <c r="M54" s="728">
        <v>12</v>
      </c>
      <c r="N54" s="728">
        <v>4</v>
      </c>
      <c r="O54" s="728">
        <v>48</v>
      </c>
      <c r="P54" s="741">
        <v>2</v>
      </c>
      <c r="Q54" s="729">
        <v>12</v>
      </c>
    </row>
    <row r="55" spans="1:17" ht="14.4" customHeight="1" x14ac:dyDescent="0.3">
      <c r="A55" s="724" t="s">
        <v>2799</v>
      </c>
      <c r="B55" s="725" t="s">
        <v>2800</v>
      </c>
      <c r="C55" s="725" t="s">
        <v>2159</v>
      </c>
      <c r="D55" s="725" t="s">
        <v>2833</v>
      </c>
      <c r="E55" s="725" t="s">
        <v>2834</v>
      </c>
      <c r="F55" s="728"/>
      <c r="G55" s="728"/>
      <c r="H55" s="728"/>
      <c r="I55" s="728"/>
      <c r="J55" s="728">
        <v>1</v>
      </c>
      <c r="K55" s="728">
        <v>183</v>
      </c>
      <c r="L55" s="728">
        <v>1</v>
      </c>
      <c r="M55" s="728">
        <v>183</v>
      </c>
      <c r="N55" s="728"/>
      <c r="O55" s="728"/>
      <c r="P55" s="741"/>
      <c r="Q55" s="729"/>
    </row>
    <row r="56" spans="1:17" ht="14.4" customHeight="1" x14ac:dyDescent="0.3">
      <c r="A56" s="724" t="s">
        <v>2799</v>
      </c>
      <c r="B56" s="725" t="s">
        <v>2800</v>
      </c>
      <c r="C56" s="725" t="s">
        <v>2159</v>
      </c>
      <c r="D56" s="725" t="s">
        <v>2835</v>
      </c>
      <c r="E56" s="725" t="s">
        <v>2836</v>
      </c>
      <c r="F56" s="728"/>
      <c r="G56" s="728"/>
      <c r="H56" s="728"/>
      <c r="I56" s="728"/>
      <c r="J56" s="728">
        <v>1</v>
      </c>
      <c r="K56" s="728">
        <v>73</v>
      </c>
      <c r="L56" s="728">
        <v>1</v>
      </c>
      <c r="M56" s="728">
        <v>73</v>
      </c>
      <c r="N56" s="728">
        <v>2</v>
      </c>
      <c r="O56" s="728">
        <v>146</v>
      </c>
      <c r="P56" s="741">
        <v>2</v>
      </c>
      <c r="Q56" s="729">
        <v>73</v>
      </c>
    </row>
    <row r="57" spans="1:17" ht="14.4" customHeight="1" x14ac:dyDescent="0.3">
      <c r="A57" s="724" t="s">
        <v>2799</v>
      </c>
      <c r="B57" s="725" t="s">
        <v>2800</v>
      </c>
      <c r="C57" s="725" t="s">
        <v>2159</v>
      </c>
      <c r="D57" s="725" t="s">
        <v>2837</v>
      </c>
      <c r="E57" s="725" t="s">
        <v>2838</v>
      </c>
      <c r="F57" s="728">
        <v>22</v>
      </c>
      <c r="G57" s="728">
        <v>3256</v>
      </c>
      <c r="H57" s="728">
        <v>0.31217641418983699</v>
      </c>
      <c r="I57" s="728">
        <v>148</v>
      </c>
      <c r="J57" s="728">
        <v>70</v>
      </c>
      <c r="K57" s="728">
        <v>10430</v>
      </c>
      <c r="L57" s="728">
        <v>1</v>
      </c>
      <c r="M57" s="728">
        <v>149</v>
      </c>
      <c r="N57" s="728">
        <v>88</v>
      </c>
      <c r="O57" s="728">
        <v>13112</v>
      </c>
      <c r="P57" s="741">
        <v>1.2571428571428571</v>
      </c>
      <c r="Q57" s="729">
        <v>149</v>
      </c>
    </row>
    <row r="58" spans="1:17" ht="14.4" customHeight="1" x14ac:dyDescent="0.3">
      <c r="A58" s="724" t="s">
        <v>2799</v>
      </c>
      <c r="B58" s="725" t="s">
        <v>2800</v>
      </c>
      <c r="C58" s="725" t="s">
        <v>2159</v>
      </c>
      <c r="D58" s="725" t="s">
        <v>2839</v>
      </c>
      <c r="E58" s="725" t="s">
        <v>2840</v>
      </c>
      <c r="F58" s="728">
        <v>26</v>
      </c>
      <c r="G58" s="728">
        <v>780</v>
      </c>
      <c r="H58" s="728">
        <v>0.66666666666666663</v>
      </c>
      <c r="I58" s="728">
        <v>30</v>
      </c>
      <c r="J58" s="728">
        <v>39</v>
      </c>
      <c r="K58" s="728">
        <v>1170</v>
      </c>
      <c r="L58" s="728">
        <v>1</v>
      </c>
      <c r="M58" s="728">
        <v>30</v>
      </c>
      <c r="N58" s="728">
        <v>47</v>
      </c>
      <c r="O58" s="728">
        <v>1410</v>
      </c>
      <c r="P58" s="741">
        <v>1.2051282051282051</v>
      </c>
      <c r="Q58" s="729">
        <v>30</v>
      </c>
    </row>
    <row r="59" spans="1:17" ht="14.4" customHeight="1" x14ac:dyDescent="0.3">
      <c r="A59" s="724" t="s">
        <v>2799</v>
      </c>
      <c r="B59" s="725" t="s">
        <v>2800</v>
      </c>
      <c r="C59" s="725" t="s">
        <v>2159</v>
      </c>
      <c r="D59" s="725" t="s">
        <v>2841</v>
      </c>
      <c r="E59" s="725" t="s">
        <v>2842</v>
      </c>
      <c r="F59" s="728">
        <v>15</v>
      </c>
      <c r="G59" s="728">
        <v>465</v>
      </c>
      <c r="H59" s="728">
        <v>1.5</v>
      </c>
      <c r="I59" s="728">
        <v>31</v>
      </c>
      <c r="J59" s="728">
        <v>10</v>
      </c>
      <c r="K59" s="728">
        <v>310</v>
      </c>
      <c r="L59" s="728">
        <v>1</v>
      </c>
      <c r="M59" s="728">
        <v>31</v>
      </c>
      <c r="N59" s="728">
        <v>9</v>
      </c>
      <c r="O59" s="728">
        <v>279</v>
      </c>
      <c r="P59" s="741">
        <v>0.9</v>
      </c>
      <c r="Q59" s="729">
        <v>31</v>
      </c>
    </row>
    <row r="60" spans="1:17" ht="14.4" customHeight="1" x14ac:dyDescent="0.3">
      <c r="A60" s="724" t="s">
        <v>2799</v>
      </c>
      <c r="B60" s="725" t="s">
        <v>2800</v>
      </c>
      <c r="C60" s="725" t="s">
        <v>2159</v>
      </c>
      <c r="D60" s="725" t="s">
        <v>2843</v>
      </c>
      <c r="E60" s="725" t="s">
        <v>2844</v>
      </c>
      <c r="F60" s="728">
        <v>20</v>
      </c>
      <c r="G60" s="728">
        <v>540</v>
      </c>
      <c r="H60" s="728">
        <v>0.66666666666666663</v>
      </c>
      <c r="I60" s="728">
        <v>27</v>
      </c>
      <c r="J60" s="728">
        <v>30</v>
      </c>
      <c r="K60" s="728">
        <v>810</v>
      </c>
      <c r="L60" s="728">
        <v>1</v>
      </c>
      <c r="M60" s="728">
        <v>27</v>
      </c>
      <c r="N60" s="728">
        <v>30</v>
      </c>
      <c r="O60" s="728">
        <v>810</v>
      </c>
      <c r="P60" s="741">
        <v>1</v>
      </c>
      <c r="Q60" s="729">
        <v>27</v>
      </c>
    </row>
    <row r="61" spans="1:17" ht="14.4" customHeight="1" x14ac:dyDescent="0.3">
      <c r="A61" s="724" t="s">
        <v>2799</v>
      </c>
      <c r="B61" s="725" t="s">
        <v>2800</v>
      </c>
      <c r="C61" s="725" t="s">
        <v>2159</v>
      </c>
      <c r="D61" s="725" t="s">
        <v>2845</v>
      </c>
      <c r="E61" s="725" t="s">
        <v>2846</v>
      </c>
      <c r="F61" s="728"/>
      <c r="G61" s="728"/>
      <c r="H61" s="728"/>
      <c r="I61" s="728"/>
      <c r="J61" s="728">
        <v>2</v>
      </c>
      <c r="K61" s="728">
        <v>44</v>
      </c>
      <c r="L61" s="728">
        <v>1</v>
      </c>
      <c r="M61" s="728">
        <v>22</v>
      </c>
      <c r="N61" s="728">
        <v>4</v>
      </c>
      <c r="O61" s="728">
        <v>88</v>
      </c>
      <c r="P61" s="741">
        <v>2</v>
      </c>
      <c r="Q61" s="729">
        <v>22</v>
      </c>
    </row>
    <row r="62" spans="1:17" ht="14.4" customHeight="1" x14ac:dyDescent="0.3">
      <c r="A62" s="724" t="s">
        <v>2799</v>
      </c>
      <c r="B62" s="725" t="s">
        <v>2800</v>
      </c>
      <c r="C62" s="725" t="s">
        <v>2159</v>
      </c>
      <c r="D62" s="725" t="s">
        <v>2847</v>
      </c>
      <c r="E62" s="725" t="s">
        <v>2848</v>
      </c>
      <c r="F62" s="728">
        <v>24</v>
      </c>
      <c r="G62" s="728">
        <v>600</v>
      </c>
      <c r="H62" s="728">
        <v>0.70588235294117652</v>
      </c>
      <c r="I62" s="728">
        <v>25</v>
      </c>
      <c r="J62" s="728">
        <v>34</v>
      </c>
      <c r="K62" s="728">
        <v>850</v>
      </c>
      <c r="L62" s="728">
        <v>1</v>
      </c>
      <c r="M62" s="728">
        <v>25</v>
      </c>
      <c r="N62" s="728">
        <v>33</v>
      </c>
      <c r="O62" s="728">
        <v>825</v>
      </c>
      <c r="P62" s="741">
        <v>0.97058823529411764</v>
      </c>
      <c r="Q62" s="729">
        <v>25</v>
      </c>
    </row>
    <row r="63" spans="1:17" ht="14.4" customHeight="1" x14ac:dyDescent="0.3">
      <c r="A63" s="724" t="s">
        <v>2799</v>
      </c>
      <c r="B63" s="725" t="s">
        <v>2800</v>
      </c>
      <c r="C63" s="725" t="s">
        <v>2159</v>
      </c>
      <c r="D63" s="725" t="s">
        <v>2849</v>
      </c>
      <c r="E63" s="725" t="s">
        <v>2850</v>
      </c>
      <c r="F63" s="728"/>
      <c r="G63" s="728"/>
      <c r="H63" s="728"/>
      <c r="I63" s="728"/>
      <c r="J63" s="728">
        <v>2</v>
      </c>
      <c r="K63" s="728">
        <v>66</v>
      </c>
      <c r="L63" s="728">
        <v>1</v>
      </c>
      <c r="M63" s="728">
        <v>33</v>
      </c>
      <c r="N63" s="728">
        <v>1</v>
      </c>
      <c r="O63" s="728">
        <v>33</v>
      </c>
      <c r="P63" s="741">
        <v>0.5</v>
      </c>
      <c r="Q63" s="729">
        <v>33</v>
      </c>
    </row>
    <row r="64" spans="1:17" ht="14.4" customHeight="1" x14ac:dyDescent="0.3">
      <c r="A64" s="724" t="s">
        <v>2799</v>
      </c>
      <c r="B64" s="725" t="s">
        <v>2800</v>
      </c>
      <c r="C64" s="725" t="s">
        <v>2159</v>
      </c>
      <c r="D64" s="725" t="s">
        <v>2851</v>
      </c>
      <c r="E64" s="725" t="s">
        <v>2852</v>
      </c>
      <c r="F64" s="728"/>
      <c r="G64" s="728"/>
      <c r="H64" s="728"/>
      <c r="I64" s="728"/>
      <c r="J64" s="728">
        <v>1</v>
      </c>
      <c r="K64" s="728">
        <v>26</v>
      </c>
      <c r="L64" s="728">
        <v>1</v>
      </c>
      <c r="M64" s="728">
        <v>26</v>
      </c>
      <c r="N64" s="728">
        <v>4</v>
      </c>
      <c r="O64" s="728">
        <v>104</v>
      </c>
      <c r="P64" s="741">
        <v>4</v>
      </c>
      <c r="Q64" s="729">
        <v>26</v>
      </c>
    </row>
    <row r="65" spans="1:17" ht="14.4" customHeight="1" x14ac:dyDescent="0.3">
      <c r="A65" s="724" t="s">
        <v>2799</v>
      </c>
      <c r="B65" s="725" t="s">
        <v>2800</v>
      </c>
      <c r="C65" s="725" t="s">
        <v>2159</v>
      </c>
      <c r="D65" s="725" t="s">
        <v>2853</v>
      </c>
      <c r="E65" s="725" t="s">
        <v>2854</v>
      </c>
      <c r="F65" s="728"/>
      <c r="G65" s="728"/>
      <c r="H65" s="728"/>
      <c r="I65" s="728"/>
      <c r="J65" s="728">
        <v>1</v>
      </c>
      <c r="K65" s="728">
        <v>176</v>
      </c>
      <c r="L65" s="728">
        <v>1</v>
      </c>
      <c r="M65" s="728">
        <v>176</v>
      </c>
      <c r="N65" s="728">
        <v>1</v>
      </c>
      <c r="O65" s="728">
        <v>176</v>
      </c>
      <c r="P65" s="741">
        <v>1</v>
      </c>
      <c r="Q65" s="729">
        <v>176</v>
      </c>
    </row>
    <row r="66" spans="1:17" ht="14.4" customHeight="1" x14ac:dyDescent="0.3">
      <c r="A66" s="724" t="s">
        <v>2799</v>
      </c>
      <c r="B66" s="725" t="s">
        <v>2800</v>
      </c>
      <c r="C66" s="725" t="s">
        <v>2159</v>
      </c>
      <c r="D66" s="725" t="s">
        <v>2855</v>
      </c>
      <c r="E66" s="725" t="s">
        <v>2856</v>
      </c>
      <c r="F66" s="728"/>
      <c r="G66" s="728"/>
      <c r="H66" s="728"/>
      <c r="I66" s="728"/>
      <c r="J66" s="728">
        <v>1</v>
      </c>
      <c r="K66" s="728">
        <v>253</v>
      </c>
      <c r="L66" s="728">
        <v>1</v>
      </c>
      <c r="M66" s="728">
        <v>253</v>
      </c>
      <c r="N66" s="728"/>
      <c r="O66" s="728"/>
      <c r="P66" s="741"/>
      <c r="Q66" s="729"/>
    </row>
    <row r="67" spans="1:17" ht="14.4" customHeight="1" x14ac:dyDescent="0.3">
      <c r="A67" s="724" t="s">
        <v>2799</v>
      </c>
      <c r="B67" s="725" t="s">
        <v>2800</v>
      </c>
      <c r="C67" s="725" t="s">
        <v>2159</v>
      </c>
      <c r="D67" s="725" t="s">
        <v>2857</v>
      </c>
      <c r="E67" s="725" t="s">
        <v>2858</v>
      </c>
      <c r="F67" s="728">
        <v>6</v>
      </c>
      <c r="G67" s="728">
        <v>90</v>
      </c>
      <c r="H67" s="728">
        <v>0.35294117647058826</v>
      </c>
      <c r="I67" s="728">
        <v>15</v>
      </c>
      <c r="J67" s="728">
        <v>17</v>
      </c>
      <c r="K67" s="728">
        <v>255</v>
      </c>
      <c r="L67" s="728">
        <v>1</v>
      </c>
      <c r="M67" s="728">
        <v>15</v>
      </c>
      <c r="N67" s="728">
        <v>12</v>
      </c>
      <c r="O67" s="728">
        <v>180</v>
      </c>
      <c r="P67" s="741">
        <v>0.70588235294117652</v>
      </c>
      <c r="Q67" s="729">
        <v>15</v>
      </c>
    </row>
    <row r="68" spans="1:17" ht="14.4" customHeight="1" x14ac:dyDescent="0.3">
      <c r="A68" s="724" t="s">
        <v>2799</v>
      </c>
      <c r="B68" s="725" t="s">
        <v>2800</v>
      </c>
      <c r="C68" s="725" t="s">
        <v>2159</v>
      </c>
      <c r="D68" s="725" t="s">
        <v>2859</v>
      </c>
      <c r="E68" s="725" t="s">
        <v>2860</v>
      </c>
      <c r="F68" s="728"/>
      <c r="G68" s="728"/>
      <c r="H68" s="728"/>
      <c r="I68" s="728"/>
      <c r="J68" s="728">
        <v>3</v>
      </c>
      <c r="K68" s="728">
        <v>69</v>
      </c>
      <c r="L68" s="728">
        <v>1</v>
      </c>
      <c r="M68" s="728">
        <v>23</v>
      </c>
      <c r="N68" s="728">
        <v>3</v>
      </c>
      <c r="O68" s="728">
        <v>69</v>
      </c>
      <c r="P68" s="741">
        <v>1</v>
      </c>
      <c r="Q68" s="729">
        <v>23</v>
      </c>
    </row>
    <row r="69" spans="1:17" ht="14.4" customHeight="1" x14ac:dyDescent="0.3">
      <c r="A69" s="724" t="s">
        <v>2799</v>
      </c>
      <c r="B69" s="725" t="s">
        <v>2800</v>
      </c>
      <c r="C69" s="725" t="s">
        <v>2159</v>
      </c>
      <c r="D69" s="725" t="s">
        <v>2861</v>
      </c>
      <c r="E69" s="725" t="s">
        <v>2862</v>
      </c>
      <c r="F69" s="728"/>
      <c r="G69" s="728"/>
      <c r="H69" s="728"/>
      <c r="I69" s="728"/>
      <c r="J69" s="728">
        <v>1</v>
      </c>
      <c r="K69" s="728">
        <v>252</v>
      </c>
      <c r="L69" s="728">
        <v>1</v>
      </c>
      <c r="M69" s="728">
        <v>252</v>
      </c>
      <c r="N69" s="728"/>
      <c r="O69" s="728"/>
      <c r="P69" s="741"/>
      <c r="Q69" s="729"/>
    </row>
    <row r="70" spans="1:17" ht="14.4" customHeight="1" x14ac:dyDescent="0.3">
      <c r="A70" s="724" t="s">
        <v>2799</v>
      </c>
      <c r="B70" s="725" t="s">
        <v>2800</v>
      </c>
      <c r="C70" s="725" t="s">
        <v>2159</v>
      </c>
      <c r="D70" s="725" t="s">
        <v>2863</v>
      </c>
      <c r="E70" s="725" t="s">
        <v>2864</v>
      </c>
      <c r="F70" s="728">
        <v>23</v>
      </c>
      <c r="G70" s="728">
        <v>529</v>
      </c>
      <c r="H70" s="728">
        <v>0.8214285714285714</v>
      </c>
      <c r="I70" s="728">
        <v>23</v>
      </c>
      <c r="J70" s="728">
        <v>28</v>
      </c>
      <c r="K70" s="728">
        <v>644</v>
      </c>
      <c r="L70" s="728">
        <v>1</v>
      </c>
      <c r="M70" s="728">
        <v>23</v>
      </c>
      <c r="N70" s="728">
        <v>40</v>
      </c>
      <c r="O70" s="728">
        <v>920</v>
      </c>
      <c r="P70" s="741">
        <v>1.4285714285714286</v>
      </c>
      <c r="Q70" s="729">
        <v>23</v>
      </c>
    </row>
    <row r="71" spans="1:17" ht="14.4" customHeight="1" x14ac:dyDescent="0.3">
      <c r="A71" s="724" t="s">
        <v>2799</v>
      </c>
      <c r="B71" s="725" t="s">
        <v>2800</v>
      </c>
      <c r="C71" s="725" t="s">
        <v>2159</v>
      </c>
      <c r="D71" s="725" t="s">
        <v>2865</v>
      </c>
      <c r="E71" s="725" t="s">
        <v>2866</v>
      </c>
      <c r="F71" s="728"/>
      <c r="G71" s="728"/>
      <c r="H71" s="728"/>
      <c r="I71" s="728"/>
      <c r="J71" s="728">
        <v>5</v>
      </c>
      <c r="K71" s="728">
        <v>145</v>
      </c>
      <c r="L71" s="728">
        <v>1</v>
      </c>
      <c r="M71" s="728">
        <v>29</v>
      </c>
      <c r="N71" s="728">
        <v>3</v>
      </c>
      <c r="O71" s="728">
        <v>87</v>
      </c>
      <c r="P71" s="741">
        <v>0.6</v>
      </c>
      <c r="Q71" s="729">
        <v>29</v>
      </c>
    </row>
    <row r="72" spans="1:17" ht="14.4" customHeight="1" x14ac:dyDescent="0.3">
      <c r="A72" s="724" t="s">
        <v>2799</v>
      </c>
      <c r="B72" s="725" t="s">
        <v>2800</v>
      </c>
      <c r="C72" s="725" t="s">
        <v>2159</v>
      </c>
      <c r="D72" s="725" t="s">
        <v>2867</v>
      </c>
      <c r="E72" s="725" t="s">
        <v>2868</v>
      </c>
      <c r="F72" s="728">
        <v>2</v>
      </c>
      <c r="G72" s="728">
        <v>354</v>
      </c>
      <c r="H72" s="728">
        <v>0.49719101123595505</v>
      </c>
      <c r="I72" s="728">
        <v>177</v>
      </c>
      <c r="J72" s="728">
        <v>4</v>
      </c>
      <c r="K72" s="728">
        <v>712</v>
      </c>
      <c r="L72" s="728">
        <v>1</v>
      </c>
      <c r="M72" s="728">
        <v>178</v>
      </c>
      <c r="N72" s="728">
        <v>2</v>
      </c>
      <c r="O72" s="728">
        <v>356</v>
      </c>
      <c r="P72" s="741">
        <v>0.5</v>
      </c>
      <c r="Q72" s="729">
        <v>178</v>
      </c>
    </row>
    <row r="73" spans="1:17" ht="14.4" customHeight="1" x14ac:dyDescent="0.3">
      <c r="A73" s="724" t="s">
        <v>2799</v>
      </c>
      <c r="B73" s="725" t="s">
        <v>2800</v>
      </c>
      <c r="C73" s="725" t="s">
        <v>2159</v>
      </c>
      <c r="D73" s="725" t="s">
        <v>2869</v>
      </c>
      <c r="E73" s="725" t="s">
        <v>2870</v>
      </c>
      <c r="F73" s="728">
        <v>6</v>
      </c>
      <c r="G73" s="728">
        <v>114</v>
      </c>
      <c r="H73" s="728">
        <v>0.35294117647058826</v>
      </c>
      <c r="I73" s="728">
        <v>19</v>
      </c>
      <c r="J73" s="728">
        <v>17</v>
      </c>
      <c r="K73" s="728">
        <v>323</v>
      </c>
      <c r="L73" s="728">
        <v>1</v>
      </c>
      <c r="M73" s="728">
        <v>19</v>
      </c>
      <c r="N73" s="728">
        <v>15</v>
      </c>
      <c r="O73" s="728">
        <v>285</v>
      </c>
      <c r="P73" s="741">
        <v>0.88235294117647056</v>
      </c>
      <c r="Q73" s="729">
        <v>19</v>
      </c>
    </row>
    <row r="74" spans="1:17" ht="14.4" customHeight="1" x14ac:dyDescent="0.3">
      <c r="A74" s="724" t="s">
        <v>2799</v>
      </c>
      <c r="B74" s="725" t="s">
        <v>2800</v>
      </c>
      <c r="C74" s="725" t="s">
        <v>2159</v>
      </c>
      <c r="D74" s="725" t="s">
        <v>2871</v>
      </c>
      <c r="E74" s="725" t="s">
        <v>2872</v>
      </c>
      <c r="F74" s="728"/>
      <c r="G74" s="728"/>
      <c r="H74" s="728"/>
      <c r="I74" s="728"/>
      <c r="J74" s="728">
        <v>6</v>
      </c>
      <c r="K74" s="728">
        <v>120</v>
      </c>
      <c r="L74" s="728">
        <v>1</v>
      </c>
      <c r="M74" s="728">
        <v>20</v>
      </c>
      <c r="N74" s="728">
        <v>12</v>
      </c>
      <c r="O74" s="728">
        <v>240</v>
      </c>
      <c r="P74" s="741">
        <v>2</v>
      </c>
      <c r="Q74" s="729">
        <v>20</v>
      </c>
    </row>
    <row r="75" spans="1:17" ht="14.4" customHeight="1" x14ac:dyDescent="0.3">
      <c r="A75" s="724" t="s">
        <v>2799</v>
      </c>
      <c r="B75" s="725" t="s">
        <v>2800</v>
      </c>
      <c r="C75" s="725" t="s">
        <v>2159</v>
      </c>
      <c r="D75" s="725" t="s">
        <v>2873</v>
      </c>
      <c r="E75" s="725" t="s">
        <v>2874</v>
      </c>
      <c r="F75" s="728"/>
      <c r="G75" s="728"/>
      <c r="H75" s="728"/>
      <c r="I75" s="728"/>
      <c r="J75" s="728"/>
      <c r="K75" s="728"/>
      <c r="L75" s="728"/>
      <c r="M75" s="728"/>
      <c r="N75" s="728">
        <v>1</v>
      </c>
      <c r="O75" s="728">
        <v>301</v>
      </c>
      <c r="P75" s="741"/>
      <c r="Q75" s="729">
        <v>301</v>
      </c>
    </row>
    <row r="76" spans="1:17" ht="14.4" customHeight="1" x14ac:dyDescent="0.3">
      <c r="A76" s="724" t="s">
        <v>2799</v>
      </c>
      <c r="B76" s="725" t="s">
        <v>2800</v>
      </c>
      <c r="C76" s="725" t="s">
        <v>2159</v>
      </c>
      <c r="D76" s="725" t="s">
        <v>2875</v>
      </c>
      <c r="E76" s="725" t="s">
        <v>2876</v>
      </c>
      <c r="F76" s="728"/>
      <c r="G76" s="728"/>
      <c r="H76" s="728"/>
      <c r="I76" s="728"/>
      <c r="J76" s="728">
        <v>1</v>
      </c>
      <c r="K76" s="728">
        <v>21</v>
      </c>
      <c r="L76" s="728">
        <v>1</v>
      </c>
      <c r="M76" s="728">
        <v>21</v>
      </c>
      <c r="N76" s="728"/>
      <c r="O76" s="728"/>
      <c r="P76" s="741"/>
      <c r="Q76" s="729"/>
    </row>
    <row r="77" spans="1:17" ht="14.4" customHeight="1" x14ac:dyDescent="0.3">
      <c r="A77" s="724" t="s">
        <v>2799</v>
      </c>
      <c r="B77" s="725" t="s">
        <v>2800</v>
      </c>
      <c r="C77" s="725" t="s">
        <v>2159</v>
      </c>
      <c r="D77" s="725" t="s">
        <v>2877</v>
      </c>
      <c r="E77" s="725" t="s">
        <v>2878</v>
      </c>
      <c r="F77" s="728"/>
      <c r="G77" s="728"/>
      <c r="H77" s="728"/>
      <c r="I77" s="728"/>
      <c r="J77" s="728">
        <v>3</v>
      </c>
      <c r="K77" s="728">
        <v>66</v>
      </c>
      <c r="L77" s="728">
        <v>1</v>
      </c>
      <c r="M77" s="728">
        <v>22</v>
      </c>
      <c r="N77" s="728">
        <v>3</v>
      </c>
      <c r="O77" s="728">
        <v>66</v>
      </c>
      <c r="P77" s="741">
        <v>1</v>
      </c>
      <c r="Q77" s="729">
        <v>22</v>
      </c>
    </row>
    <row r="78" spans="1:17" ht="14.4" customHeight="1" x14ac:dyDescent="0.3">
      <c r="A78" s="724" t="s">
        <v>2799</v>
      </c>
      <c r="B78" s="725" t="s">
        <v>2800</v>
      </c>
      <c r="C78" s="725" t="s">
        <v>2159</v>
      </c>
      <c r="D78" s="725" t="s">
        <v>2879</v>
      </c>
      <c r="E78" s="725" t="s">
        <v>2880</v>
      </c>
      <c r="F78" s="728"/>
      <c r="G78" s="728"/>
      <c r="H78" s="728"/>
      <c r="I78" s="728"/>
      <c r="J78" s="728"/>
      <c r="K78" s="728"/>
      <c r="L78" s="728"/>
      <c r="M78" s="728"/>
      <c r="N78" s="728">
        <v>1</v>
      </c>
      <c r="O78" s="728">
        <v>205</v>
      </c>
      <c r="P78" s="741"/>
      <c r="Q78" s="729">
        <v>205</v>
      </c>
    </row>
    <row r="79" spans="1:17" ht="14.4" customHeight="1" x14ac:dyDescent="0.3">
      <c r="A79" s="724" t="s">
        <v>2799</v>
      </c>
      <c r="B79" s="725" t="s">
        <v>2800</v>
      </c>
      <c r="C79" s="725" t="s">
        <v>2159</v>
      </c>
      <c r="D79" s="725" t="s">
        <v>2881</v>
      </c>
      <c r="E79" s="725" t="s">
        <v>2882</v>
      </c>
      <c r="F79" s="728"/>
      <c r="G79" s="728"/>
      <c r="H79" s="728"/>
      <c r="I79" s="728"/>
      <c r="J79" s="728">
        <v>2</v>
      </c>
      <c r="K79" s="728">
        <v>90</v>
      </c>
      <c r="L79" s="728">
        <v>1</v>
      </c>
      <c r="M79" s="728">
        <v>45</v>
      </c>
      <c r="N79" s="728"/>
      <c r="O79" s="728"/>
      <c r="P79" s="741"/>
      <c r="Q79" s="729"/>
    </row>
    <row r="80" spans="1:17" ht="14.4" customHeight="1" x14ac:dyDescent="0.3">
      <c r="A80" s="724" t="s">
        <v>2799</v>
      </c>
      <c r="B80" s="725" t="s">
        <v>2800</v>
      </c>
      <c r="C80" s="725" t="s">
        <v>2159</v>
      </c>
      <c r="D80" s="725" t="s">
        <v>2883</v>
      </c>
      <c r="E80" s="725" t="s">
        <v>2884</v>
      </c>
      <c r="F80" s="728"/>
      <c r="G80" s="728"/>
      <c r="H80" s="728"/>
      <c r="I80" s="728"/>
      <c r="J80" s="728">
        <v>4</v>
      </c>
      <c r="K80" s="728">
        <v>532</v>
      </c>
      <c r="L80" s="728">
        <v>1</v>
      </c>
      <c r="M80" s="728">
        <v>133</v>
      </c>
      <c r="N80" s="728"/>
      <c r="O80" s="728"/>
      <c r="P80" s="741"/>
      <c r="Q80" s="729"/>
    </row>
    <row r="81" spans="1:17" ht="14.4" customHeight="1" x14ac:dyDescent="0.3">
      <c r="A81" s="724" t="s">
        <v>2799</v>
      </c>
      <c r="B81" s="725" t="s">
        <v>2800</v>
      </c>
      <c r="C81" s="725" t="s">
        <v>2159</v>
      </c>
      <c r="D81" s="725" t="s">
        <v>2885</v>
      </c>
      <c r="E81" s="725" t="s">
        <v>2886</v>
      </c>
      <c r="F81" s="728"/>
      <c r="G81" s="728"/>
      <c r="H81" s="728"/>
      <c r="I81" s="728"/>
      <c r="J81" s="728">
        <v>39</v>
      </c>
      <c r="K81" s="728">
        <v>1443</v>
      </c>
      <c r="L81" s="728">
        <v>1</v>
      </c>
      <c r="M81" s="728">
        <v>37</v>
      </c>
      <c r="N81" s="728">
        <v>59</v>
      </c>
      <c r="O81" s="728">
        <v>2183</v>
      </c>
      <c r="P81" s="741">
        <v>1.5128205128205128</v>
      </c>
      <c r="Q81" s="729">
        <v>37</v>
      </c>
    </row>
    <row r="82" spans="1:17" ht="14.4" customHeight="1" x14ac:dyDescent="0.3">
      <c r="A82" s="724" t="s">
        <v>2799</v>
      </c>
      <c r="B82" s="725" t="s">
        <v>2800</v>
      </c>
      <c r="C82" s="725" t="s">
        <v>2159</v>
      </c>
      <c r="D82" s="725" t="s">
        <v>2887</v>
      </c>
      <c r="E82" s="725" t="s">
        <v>2888</v>
      </c>
      <c r="F82" s="728"/>
      <c r="G82" s="728"/>
      <c r="H82" s="728"/>
      <c r="I82" s="728"/>
      <c r="J82" s="728"/>
      <c r="K82" s="728"/>
      <c r="L82" s="728"/>
      <c r="M82" s="728"/>
      <c r="N82" s="728">
        <v>7</v>
      </c>
      <c r="O82" s="728">
        <v>651</v>
      </c>
      <c r="P82" s="741"/>
      <c r="Q82" s="729">
        <v>93</v>
      </c>
    </row>
    <row r="83" spans="1:17" ht="14.4" customHeight="1" x14ac:dyDescent="0.3">
      <c r="A83" s="724" t="s">
        <v>2889</v>
      </c>
      <c r="B83" s="725" t="s">
        <v>2890</v>
      </c>
      <c r="C83" s="725" t="s">
        <v>2255</v>
      </c>
      <c r="D83" s="725" t="s">
        <v>2891</v>
      </c>
      <c r="E83" s="725" t="s">
        <v>2743</v>
      </c>
      <c r="F83" s="728"/>
      <c r="G83" s="728"/>
      <c r="H83" s="728"/>
      <c r="I83" s="728"/>
      <c r="J83" s="728">
        <v>0.6</v>
      </c>
      <c r="K83" s="728">
        <v>602.89</v>
      </c>
      <c r="L83" s="728">
        <v>1</v>
      </c>
      <c r="M83" s="728">
        <v>1004.8166666666667</v>
      </c>
      <c r="N83" s="728">
        <v>1.3</v>
      </c>
      <c r="O83" s="728">
        <v>1306.27</v>
      </c>
      <c r="P83" s="741">
        <v>2.1666804889780891</v>
      </c>
      <c r="Q83" s="729">
        <v>1004.8230769230769</v>
      </c>
    </row>
    <row r="84" spans="1:17" ht="14.4" customHeight="1" x14ac:dyDescent="0.3">
      <c r="A84" s="724" t="s">
        <v>2889</v>
      </c>
      <c r="B84" s="725" t="s">
        <v>2890</v>
      </c>
      <c r="C84" s="725" t="s">
        <v>2255</v>
      </c>
      <c r="D84" s="725" t="s">
        <v>2892</v>
      </c>
      <c r="E84" s="725" t="s">
        <v>2893</v>
      </c>
      <c r="F84" s="728">
        <v>0.13</v>
      </c>
      <c r="G84" s="728">
        <v>1285.43</v>
      </c>
      <c r="H84" s="728"/>
      <c r="I84" s="728">
        <v>9887.9230769230762</v>
      </c>
      <c r="J84" s="728"/>
      <c r="K84" s="728"/>
      <c r="L84" s="728"/>
      <c r="M84" s="728"/>
      <c r="N84" s="728">
        <v>0.03</v>
      </c>
      <c r="O84" s="728">
        <v>296.63</v>
      </c>
      <c r="P84" s="741"/>
      <c r="Q84" s="729">
        <v>9887.6666666666661</v>
      </c>
    </row>
    <row r="85" spans="1:17" ht="14.4" customHeight="1" x14ac:dyDescent="0.3">
      <c r="A85" s="724" t="s">
        <v>2889</v>
      </c>
      <c r="B85" s="725" t="s">
        <v>2890</v>
      </c>
      <c r="C85" s="725" t="s">
        <v>2255</v>
      </c>
      <c r="D85" s="725" t="s">
        <v>2894</v>
      </c>
      <c r="E85" s="725" t="s">
        <v>2745</v>
      </c>
      <c r="F85" s="728"/>
      <c r="G85" s="728"/>
      <c r="H85" s="728"/>
      <c r="I85" s="728"/>
      <c r="J85" s="728"/>
      <c r="K85" s="728"/>
      <c r="L85" s="728"/>
      <c r="M85" s="728"/>
      <c r="N85" s="728">
        <v>7.0000000000000007E-2</v>
      </c>
      <c r="O85" s="728">
        <v>636.66</v>
      </c>
      <c r="P85" s="741"/>
      <c r="Q85" s="729">
        <v>9095.1428571428551</v>
      </c>
    </row>
    <row r="86" spans="1:17" ht="14.4" customHeight="1" x14ac:dyDescent="0.3">
      <c r="A86" s="724" t="s">
        <v>2889</v>
      </c>
      <c r="B86" s="725" t="s">
        <v>2890</v>
      </c>
      <c r="C86" s="725" t="s">
        <v>2255</v>
      </c>
      <c r="D86" s="725" t="s">
        <v>2744</v>
      </c>
      <c r="E86" s="725" t="s">
        <v>2745</v>
      </c>
      <c r="F86" s="728"/>
      <c r="G86" s="728"/>
      <c r="H86" s="728"/>
      <c r="I86" s="728"/>
      <c r="J86" s="728">
        <v>1.55</v>
      </c>
      <c r="K86" s="728">
        <v>2744.74</v>
      </c>
      <c r="L86" s="728">
        <v>1</v>
      </c>
      <c r="M86" s="728">
        <v>1770.7999999999997</v>
      </c>
      <c r="N86" s="728">
        <v>1.1000000000000001</v>
      </c>
      <c r="O86" s="728">
        <v>2000.94</v>
      </c>
      <c r="P86" s="741">
        <v>0.72900894073755629</v>
      </c>
      <c r="Q86" s="729">
        <v>1819.0363636363636</v>
      </c>
    </row>
    <row r="87" spans="1:17" ht="14.4" customHeight="1" x14ac:dyDescent="0.3">
      <c r="A87" s="724" t="s">
        <v>2889</v>
      </c>
      <c r="B87" s="725" t="s">
        <v>2890</v>
      </c>
      <c r="C87" s="725" t="s">
        <v>2255</v>
      </c>
      <c r="D87" s="725" t="s">
        <v>2895</v>
      </c>
      <c r="E87" s="725" t="s">
        <v>2745</v>
      </c>
      <c r="F87" s="728">
        <v>0.06</v>
      </c>
      <c r="G87" s="728">
        <v>1593.72</v>
      </c>
      <c r="H87" s="728">
        <v>0.93749889703935951</v>
      </c>
      <c r="I87" s="728">
        <v>26562</v>
      </c>
      <c r="J87" s="728">
        <v>0.06</v>
      </c>
      <c r="K87" s="728">
        <v>1699.97</v>
      </c>
      <c r="L87" s="728">
        <v>1</v>
      </c>
      <c r="M87" s="728">
        <v>28332.833333333336</v>
      </c>
      <c r="N87" s="728">
        <v>0.04</v>
      </c>
      <c r="O87" s="728">
        <v>1309.7</v>
      </c>
      <c r="P87" s="741">
        <v>0.77042536044753729</v>
      </c>
      <c r="Q87" s="729">
        <v>32742.5</v>
      </c>
    </row>
    <row r="88" spans="1:17" ht="14.4" customHeight="1" x14ac:dyDescent="0.3">
      <c r="A88" s="724" t="s">
        <v>2889</v>
      </c>
      <c r="B88" s="725" t="s">
        <v>2890</v>
      </c>
      <c r="C88" s="725" t="s">
        <v>2369</v>
      </c>
      <c r="D88" s="725" t="s">
        <v>2896</v>
      </c>
      <c r="E88" s="725" t="s">
        <v>2897</v>
      </c>
      <c r="F88" s="728"/>
      <c r="G88" s="728"/>
      <c r="H88" s="728"/>
      <c r="I88" s="728"/>
      <c r="J88" s="728"/>
      <c r="K88" s="728"/>
      <c r="L88" s="728"/>
      <c r="M88" s="728"/>
      <c r="N88" s="728">
        <v>1</v>
      </c>
      <c r="O88" s="728">
        <v>589.59</v>
      </c>
      <c r="P88" s="741"/>
      <c r="Q88" s="729">
        <v>589.59</v>
      </c>
    </row>
    <row r="89" spans="1:17" ht="14.4" customHeight="1" x14ac:dyDescent="0.3">
      <c r="A89" s="724" t="s">
        <v>2889</v>
      </c>
      <c r="B89" s="725" t="s">
        <v>2890</v>
      </c>
      <c r="C89" s="725" t="s">
        <v>2369</v>
      </c>
      <c r="D89" s="725" t="s">
        <v>2898</v>
      </c>
      <c r="E89" s="725" t="s">
        <v>2899</v>
      </c>
      <c r="F89" s="728"/>
      <c r="G89" s="728"/>
      <c r="H89" s="728"/>
      <c r="I89" s="728"/>
      <c r="J89" s="728"/>
      <c r="K89" s="728"/>
      <c r="L89" s="728"/>
      <c r="M89" s="728"/>
      <c r="N89" s="728">
        <v>1</v>
      </c>
      <c r="O89" s="728">
        <v>972.32</v>
      </c>
      <c r="P89" s="741"/>
      <c r="Q89" s="729">
        <v>972.32</v>
      </c>
    </row>
    <row r="90" spans="1:17" ht="14.4" customHeight="1" x14ac:dyDescent="0.3">
      <c r="A90" s="724" t="s">
        <v>2889</v>
      </c>
      <c r="B90" s="725" t="s">
        <v>2890</v>
      </c>
      <c r="C90" s="725" t="s">
        <v>2369</v>
      </c>
      <c r="D90" s="725" t="s">
        <v>2900</v>
      </c>
      <c r="E90" s="725" t="s">
        <v>2901</v>
      </c>
      <c r="F90" s="728"/>
      <c r="G90" s="728"/>
      <c r="H90" s="728"/>
      <c r="I90" s="728"/>
      <c r="J90" s="728"/>
      <c r="K90" s="728"/>
      <c r="L90" s="728"/>
      <c r="M90" s="728"/>
      <c r="N90" s="728">
        <v>1</v>
      </c>
      <c r="O90" s="728">
        <v>3003.38</v>
      </c>
      <c r="P90" s="741"/>
      <c r="Q90" s="729">
        <v>3003.38</v>
      </c>
    </row>
    <row r="91" spans="1:17" ht="14.4" customHeight="1" x14ac:dyDescent="0.3">
      <c r="A91" s="724" t="s">
        <v>2889</v>
      </c>
      <c r="B91" s="725" t="s">
        <v>2890</v>
      </c>
      <c r="C91" s="725" t="s">
        <v>2369</v>
      </c>
      <c r="D91" s="725" t="s">
        <v>2902</v>
      </c>
      <c r="E91" s="725" t="s">
        <v>2903</v>
      </c>
      <c r="F91" s="728"/>
      <c r="G91" s="728"/>
      <c r="H91" s="728"/>
      <c r="I91" s="728"/>
      <c r="J91" s="728"/>
      <c r="K91" s="728"/>
      <c r="L91" s="728"/>
      <c r="M91" s="728"/>
      <c r="N91" s="728">
        <v>1</v>
      </c>
      <c r="O91" s="728">
        <v>310</v>
      </c>
      <c r="P91" s="741"/>
      <c r="Q91" s="729">
        <v>310</v>
      </c>
    </row>
    <row r="92" spans="1:17" ht="14.4" customHeight="1" x14ac:dyDescent="0.3">
      <c r="A92" s="724" t="s">
        <v>2889</v>
      </c>
      <c r="B92" s="725" t="s">
        <v>2890</v>
      </c>
      <c r="C92" s="725" t="s">
        <v>2159</v>
      </c>
      <c r="D92" s="725" t="s">
        <v>2904</v>
      </c>
      <c r="E92" s="725" t="s">
        <v>2905</v>
      </c>
      <c r="F92" s="728">
        <v>8</v>
      </c>
      <c r="G92" s="728">
        <v>1656</v>
      </c>
      <c r="H92" s="728">
        <v>0.77746478873239433</v>
      </c>
      <c r="I92" s="728">
        <v>207</v>
      </c>
      <c r="J92" s="728">
        <v>10</v>
      </c>
      <c r="K92" s="728">
        <v>2130</v>
      </c>
      <c r="L92" s="728">
        <v>1</v>
      </c>
      <c r="M92" s="728">
        <v>213</v>
      </c>
      <c r="N92" s="728">
        <v>8</v>
      </c>
      <c r="O92" s="728">
        <v>1704</v>
      </c>
      <c r="P92" s="741">
        <v>0.8</v>
      </c>
      <c r="Q92" s="729">
        <v>213</v>
      </c>
    </row>
    <row r="93" spans="1:17" ht="14.4" customHeight="1" x14ac:dyDescent="0.3">
      <c r="A93" s="724" t="s">
        <v>2889</v>
      </c>
      <c r="B93" s="725" t="s">
        <v>2890</v>
      </c>
      <c r="C93" s="725" t="s">
        <v>2159</v>
      </c>
      <c r="D93" s="725" t="s">
        <v>2906</v>
      </c>
      <c r="E93" s="725" t="s">
        <v>2907</v>
      </c>
      <c r="F93" s="728">
        <v>1</v>
      </c>
      <c r="G93" s="728">
        <v>151</v>
      </c>
      <c r="H93" s="728">
        <v>0.48709677419354841</v>
      </c>
      <c r="I93" s="728">
        <v>151</v>
      </c>
      <c r="J93" s="728">
        <v>2</v>
      </c>
      <c r="K93" s="728">
        <v>310</v>
      </c>
      <c r="L93" s="728">
        <v>1</v>
      </c>
      <c r="M93" s="728">
        <v>155</v>
      </c>
      <c r="N93" s="728"/>
      <c r="O93" s="728"/>
      <c r="P93" s="741"/>
      <c r="Q93" s="729"/>
    </row>
    <row r="94" spans="1:17" ht="14.4" customHeight="1" x14ac:dyDescent="0.3">
      <c r="A94" s="724" t="s">
        <v>2889</v>
      </c>
      <c r="B94" s="725" t="s">
        <v>2890</v>
      </c>
      <c r="C94" s="725" t="s">
        <v>2159</v>
      </c>
      <c r="D94" s="725" t="s">
        <v>2908</v>
      </c>
      <c r="E94" s="725" t="s">
        <v>2909</v>
      </c>
      <c r="F94" s="728"/>
      <c r="G94" s="728"/>
      <c r="H94" s="728"/>
      <c r="I94" s="728"/>
      <c r="J94" s="728">
        <v>1</v>
      </c>
      <c r="K94" s="728">
        <v>128</v>
      </c>
      <c r="L94" s="728">
        <v>1</v>
      </c>
      <c r="M94" s="728">
        <v>128</v>
      </c>
      <c r="N94" s="728"/>
      <c r="O94" s="728"/>
      <c r="P94" s="741"/>
      <c r="Q94" s="729"/>
    </row>
    <row r="95" spans="1:17" ht="14.4" customHeight="1" x14ac:dyDescent="0.3">
      <c r="A95" s="724" t="s">
        <v>2889</v>
      </c>
      <c r="B95" s="725" t="s">
        <v>2890</v>
      </c>
      <c r="C95" s="725" t="s">
        <v>2159</v>
      </c>
      <c r="D95" s="725" t="s">
        <v>2910</v>
      </c>
      <c r="E95" s="725" t="s">
        <v>2911</v>
      </c>
      <c r="F95" s="728"/>
      <c r="G95" s="728"/>
      <c r="H95" s="728"/>
      <c r="I95" s="728"/>
      <c r="J95" s="728">
        <v>4</v>
      </c>
      <c r="K95" s="728">
        <v>892</v>
      </c>
      <c r="L95" s="728">
        <v>1</v>
      </c>
      <c r="M95" s="728">
        <v>223</v>
      </c>
      <c r="N95" s="728">
        <v>1</v>
      </c>
      <c r="O95" s="728">
        <v>223</v>
      </c>
      <c r="P95" s="741">
        <v>0.25</v>
      </c>
      <c r="Q95" s="729">
        <v>223</v>
      </c>
    </row>
    <row r="96" spans="1:17" ht="14.4" customHeight="1" x14ac:dyDescent="0.3">
      <c r="A96" s="724" t="s">
        <v>2889</v>
      </c>
      <c r="B96" s="725" t="s">
        <v>2890</v>
      </c>
      <c r="C96" s="725" t="s">
        <v>2159</v>
      </c>
      <c r="D96" s="725" t="s">
        <v>2912</v>
      </c>
      <c r="E96" s="725" t="s">
        <v>2913</v>
      </c>
      <c r="F96" s="728">
        <v>1</v>
      </c>
      <c r="G96" s="728">
        <v>219</v>
      </c>
      <c r="H96" s="728">
        <v>0.49103139013452912</v>
      </c>
      <c r="I96" s="728">
        <v>219</v>
      </c>
      <c r="J96" s="728">
        <v>2</v>
      </c>
      <c r="K96" s="728">
        <v>446</v>
      </c>
      <c r="L96" s="728">
        <v>1</v>
      </c>
      <c r="M96" s="728">
        <v>223</v>
      </c>
      <c r="N96" s="728"/>
      <c r="O96" s="728"/>
      <c r="P96" s="741"/>
      <c r="Q96" s="729"/>
    </row>
    <row r="97" spans="1:17" ht="14.4" customHeight="1" x14ac:dyDescent="0.3">
      <c r="A97" s="724" t="s">
        <v>2889</v>
      </c>
      <c r="B97" s="725" t="s">
        <v>2890</v>
      </c>
      <c r="C97" s="725" t="s">
        <v>2159</v>
      </c>
      <c r="D97" s="725" t="s">
        <v>2914</v>
      </c>
      <c r="E97" s="725" t="s">
        <v>2915</v>
      </c>
      <c r="F97" s="728"/>
      <c r="G97" s="728"/>
      <c r="H97" s="728"/>
      <c r="I97" s="728"/>
      <c r="J97" s="728"/>
      <c r="K97" s="728"/>
      <c r="L97" s="728"/>
      <c r="M97" s="728"/>
      <c r="N97" s="728">
        <v>1</v>
      </c>
      <c r="O97" s="728">
        <v>626</v>
      </c>
      <c r="P97" s="741"/>
      <c r="Q97" s="729">
        <v>626</v>
      </c>
    </row>
    <row r="98" spans="1:17" ht="14.4" customHeight="1" x14ac:dyDescent="0.3">
      <c r="A98" s="724" t="s">
        <v>2889</v>
      </c>
      <c r="B98" s="725" t="s">
        <v>2890</v>
      </c>
      <c r="C98" s="725" t="s">
        <v>2159</v>
      </c>
      <c r="D98" s="725" t="s">
        <v>2916</v>
      </c>
      <c r="E98" s="725" t="s">
        <v>2917</v>
      </c>
      <c r="F98" s="728"/>
      <c r="G98" s="728"/>
      <c r="H98" s="728"/>
      <c r="I98" s="728"/>
      <c r="J98" s="728">
        <v>1</v>
      </c>
      <c r="K98" s="728">
        <v>349</v>
      </c>
      <c r="L98" s="728">
        <v>1</v>
      </c>
      <c r="M98" s="728">
        <v>349</v>
      </c>
      <c r="N98" s="728"/>
      <c r="O98" s="728"/>
      <c r="P98" s="741"/>
      <c r="Q98" s="729"/>
    </row>
    <row r="99" spans="1:17" ht="14.4" customHeight="1" x14ac:dyDescent="0.3">
      <c r="A99" s="724" t="s">
        <v>2889</v>
      </c>
      <c r="B99" s="725" t="s">
        <v>2890</v>
      </c>
      <c r="C99" s="725" t="s">
        <v>2159</v>
      </c>
      <c r="D99" s="725" t="s">
        <v>2918</v>
      </c>
      <c r="E99" s="725" t="s">
        <v>2919</v>
      </c>
      <c r="F99" s="728"/>
      <c r="G99" s="728"/>
      <c r="H99" s="728"/>
      <c r="I99" s="728"/>
      <c r="J99" s="728"/>
      <c r="K99" s="728"/>
      <c r="L99" s="728"/>
      <c r="M99" s="728"/>
      <c r="N99" s="728">
        <v>1</v>
      </c>
      <c r="O99" s="728">
        <v>801</v>
      </c>
      <c r="P99" s="741"/>
      <c r="Q99" s="729">
        <v>801</v>
      </c>
    </row>
    <row r="100" spans="1:17" ht="14.4" customHeight="1" x14ac:dyDescent="0.3">
      <c r="A100" s="724" t="s">
        <v>2889</v>
      </c>
      <c r="B100" s="725" t="s">
        <v>2890</v>
      </c>
      <c r="C100" s="725" t="s">
        <v>2159</v>
      </c>
      <c r="D100" s="725" t="s">
        <v>2920</v>
      </c>
      <c r="E100" s="725" t="s">
        <v>2921</v>
      </c>
      <c r="F100" s="728">
        <v>14</v>
      </c>
      <c r="G100" s="728">
        <v>2450</v>
      </c>
      <c r="H100" s="728">
        <v>0.62917308680020545</v>
      </c>
      <c r="I100" s="728">
        <v>175</v>
      </c>
      <c r="J100" s="728">
        <v>22</v>
      </c>
      <c r="K100" s="728">
        <v>3894</v>
      </c>
      <c r="L100" s="728">
        <v>1</v>
      </c>
      <c r="M100" s="728">
        <v>177</v>
      </c>
      <c r="N100" s="728">
        <v>7</v>
      </c>
      <c r="O100" s="728">
        <v>1239</v>
      </c>
      <c r="P100" s="741">
        <v>0.31818181818181818</v>
      </c>
      <c r="Q100" s="729">
        <v>177</v>
      </c>
    </row>
    <row r="101" spans="1:17" ht="14.4" customHeight="1" x14ac:dyDescent="0.3">
      <c r="A101" s="724" t="s">
        <v>2889</v>
      </c>
      <c r="B101" s="725" t="s">
        <v>2890</v>
      </c>
      <c r="C101" s="725" t="s">
        <v>2159</v>
      </c>
      <c r="D101" s="725" t="s">
        <v>2922</v>
      </c>
      <c r="E101" s="725" t="s">
        <v>2923</v>
      </c>
      <c r="F101" s="728">
        <v>9</v>
      </c>
      <c r="G101" s="728">
        <v>18009</v>
      </c>
      <c r="H101" s="728">
        <v>1.2562081473214286</v>
      </c>
      <c r="I101" s="728">
        <v>2001</v>
      </c>
      <c r="J101" s="728">
        <v>7</v>
      </c>
      <c r="K101" s="728">
        <v>14336</v>
      </c>
      <c r="L101" s="728">
        <v>1</v>
      </c>
      <c r="M101" s="728">
        <v>2048</v>
      </c>
      <c r="N101" s="728">
        <v>2</v>
      </c>
      <c r="O101" s="728">
        <v>4098</v>
      </c>
      <c r="P101" s="741">
        <v>0.28585379464285715</v>
      </c>
      <c r="Q101" s="729">
        <v>2049</v>
      </c>
    </row>
    <row r="102" spans="1:17" ht="14.4" customHeight="1" x14ac:dyDescent="0.3">
      <c r="A102" s="724" t="s">
        <v>2889</v>
      </c>
      <c r="B102" s="725" t="s">
        <v>2890</v>
      </c>
      <c r="C102" s="725" t="s">
        <v>2159</v>
      </c>
      <c r="D102" s="725" t="s">
        <v>2924</v>
      </c>
      <c r="E102" s="725" t="s">
        <v>2925</v>
      </c>
      <c r="F102" s="728">
        <v>2</v>
      </c>
      <c r="G102" s="728">
        <v>302</v>
      </c>
      <c r="H102" s="728">
        <v>1.9483870967741936</v>
      </c>
      <c r="I102" s="728">
        <v>151</v>
      </c>
      <c r="J102" s="728">
        <v>1</v>
      </c>
      <c r="K102" s="728">
        <v>155</v>
      </c>
      <c r="L102" s="728">
        <v>1</v>
      </c>
      <c r="M102" s="728">
        <v>155</v>
      </c>
      <c r="N102" s="728">
        <v>1</v>
      </c>
      <c r="O102" s="728">
        <v>155</v>
      </c>
      <c r="P102" s="741">
        <v>1</v>
      </c>
      <c r="Q102" s="729">
        <v>155</v>
      </c>
    </row>
    <row r="103" spans="1:17" ht="14.4" customHeight="1" x14ac:dyDescent="0.3">
      <c r="A103" s="724" t="s">
        <v>2889</v>
      </c>
      <c r="B103" s="725" t="s">
        <v>2890</v>
      </c>
      <c r="C103" s="725" t="s">
        <v>2159</v>
      </c>
      <c r="D103" s="725" t="s">
        <v>2926</v>
      </c>
      <c r="E103" s="725" t="s">
        <v>2927</v>
      </c>
      <c r="F103" s="728">
        <v>3</v>
      </c>
      <c r="G103" s="728">
        <v>600</v>
      </c>
      <c r="H103" s="728"/>
      <c r="I103" s="728">
        <v>200</v>
      </c>
      <c r="J103" s="728"/>
      <c r="K103" s="728"/>
      <c r="L103" s="728"/>
      <c r="M103" s="728"/>
      <c r="N103" s="728"/>
      <c r="O103" s="728"/>
      <c r="P103" s="741"/>
      <c r="Q103" s="729"/>
    </row>
    <row r="104" spans="1:17" ht="14.4" customHeight="1" x14ac:dyDescent="0.3">
      <c r="A104" s="724" t="s">
        <v>2889</v>
      </c>
      <c r="B104" s="725" t="s">
        <v>2890</v>
      </c>
      <c r="C104" s="725" t="s">
        <v>2159</v>
      </c>
      <c r="D104" s="725" t="s">
        <v>2928</v>
      </c>
      <c r="E104" s="725" t="s">
        <v>2929</v>
      </c>
      <c r="F104" s="728">
        <v>5</v>
      </c>
      <c r="G104" s="728">
        <v>795</v>
      </c>
      <c r="H104" s="728">
        <v>4.8773006134969323</v>
      </c>
      <c r="I104" s="728">
        <v>159</v>
      </c>
      <c r="J104" s="728">
        <v>1</v>
      </c>
      <c r="K104" s="728">
        <v>163</v>
      </c>
      <c r="L104" s="728">
        <v>1</v>
      </c>
      <c r="M104" s="728">
        <v>163</v>
      </c>
      <c r="N104" s="728">
        <v>4</v>
      </c>
      <c r="O104" s="728">
        <v>652</v>
      </c>
      <c r="P104" s="741">
        <v>4</v>
      </c>
      <c r="Q104" s="729">
        <v>163</v>
      </c>
    </row>
    <row r="105" spans="1:17" ht="14.4" customHeight="1" x14ac:dyDescent="0.3">
      <c r="A105" s="724" t="s">
        <v>2889</v>
      </c>
      <c r="B105" s="725" t="s">
        <v>2890</v>
      </c>
      <c r="C105" s="725" t="s">
        <v>2159</v>
      </c>
      <c r="D105" s="725" t="s">
        <v>2930</v>
      </c>
      <c r="E105" s="725" t="s">
        <v>2931</v>
      </c>
      <c r="F105" s="728">
        <v>4</v>
      </c>
      <c r="G105" s="728">
        <v>8492</v>
      </c>
      <c r="H105" s="728">
        <v>0.4380480759310843</v>
      </c>
      <c r="I105" s="728">
        <v>2123</v>
      </c>
      <c r="J105" s="728">
        <v>9</v>
      </c>
      <c r="K105" s="728">
        <v>19386</v>
      </c>
      <c r="L105" s="728">
        <v>1</v>
      </c>
      <c r="M105" s="728">
        <v>2154</v>
      </c>
      <c r="N105" s="728">
        <v>9</v>
      </c>
      <c r="O105" s="728">
        <v>19395</v>
      </c>
      <c r="P105" s="741">
        <v>1.0004642525533891</v>
      </c>
      <c r="Q105" s="729">
        <v>2155</v>
      </c>
    </row>
    <row r="106" spans="1:17" ht="14.4" customHeight="1" x14ac:dyDescent="0.3">
      <c r="A106" s="724" t="s">
        <v>2889</v>
      </c>
      <c r="B106" s="725" t="s">
        <v>2890</v>
      </c>
      <c r="C106" s="725" t="s">
        <v>2159</v>
      </c>
      <c r="D106" s="725" t="s">
        <v>2932</v>
      </c>
      <c r="E106" s="725" t="s">
        <v>2933</v>
      </c>
      <c r="F106" s="728">
        <v>2</v>
      </c>
      <c r="G106" s="728">
        <v>3738</v>
      </c>
      <c r="H106" s="728"/>
      <c r="I106" s="728">
        <v>1869</v>
      </c>
      <c r="J106" s="728"/>
      <c r="K106" s="728"/>
      <c r="L106" s="728"/>
      <c r="M106" s="728"/>
      <c r="N106" s="728"/>
      <c r="O106" s="728"/>
      <c r="P106" s="741"/>
      <c r="Q106" s="729"/>
    </row>
    <row r="107" spans="1:17" ht="14.4" customHeight="1" x14ac:dyDescent="0.3">
      <c r="A107" s="724" t="s">
        <v>2889</v>
      </c>
      <c r="B107" s="725" t="s">
        <v>2890</v>
      </c>
      <c r="C107" s="725" t="s">
        <v>2159</v>
      </c>
      <c r="D107" s="725" t="s">
        <v>2934</v>
      </c>
      <c r="E107" s="725" t="s">
        <v>2935</v>
      </c>
      <c r="F107" s="728">
        <v>1</v>
      </c>
      <c r="G107" s="728">
        <v>8399</v>
      </c>
      <c r="H107" s="728"/>
      <c r="I107" s="728">
        <v>8399</v>
      </c>
      <c r="J107" s="728"/>
      <c r="K107" s="728"/>
      <c r="L107" s="728"/>
      <c r="M107" s="728"/>
      <c r="N107" s="728"/>
      <c r="O107" s="728"/>
      <c r="P107" s="741"/>
      <c r="Q107" s="729"/>
    </row>
    <row r="108" spans="1:17" ht="14.4" customHeight="1" x14ac:dyDescent="0.3">
      <c r="A108" s="724" t="s">
        <v>2936</v>
      </c>
      <c r="B108" s="725" t="s">
        <v>2937</v>
      </c>
      <c r="C108" s="725" t="s">
        <v>2159</v>
      </c>
      <c r="D108" s="725" t="s">
        <v>2938</v>
      </c>
      <c r="E108" s="725" t="s">
        <v>2939</v>
      </c>
      <c r="F108" s="728">
        <v>5</v>
      </c>
      <c r="G108" s="728">
        <v>1030</v>
      </c>
      <c r="H108" s="728">
        <v>0.2569219256672487</v>
      </c>
      <c r="I108" s="728">
        <v>206</v>
      </c>
      <c r="J108" s="728">
        <v>19</v>
      </c>
      <c r="K108" s="728">
        <v>4009</v>
      </c>
      <c r="L108" s="728">
        <v>1</v>
      </c>
      <c r="M108" s="728">
        <v>211</v>
      </c>
      <c r="N108" s="728">
        <v>8</v>
      </c>
      <c r="O108" s="728">
        <v>1688</v>
      </c>
      <c r="P108" s="741">
        <v>0.42105263157894735</v>
      </c>
      <c r="Q108" s="729">
        <v>211</v>
      </c>
    </row>
    <row r="109" spans="1:17" ht="14.4" customHeight="1" x14ac:dyDescent="0.3">
      <c r="A109" s="724" t="s">
        <v>2936</v>
      </c>
      <c r="B109" s="725" t="s">
        <v>2937</v>
      </c>
      <c r="C109" s="725" t="s">
        <v>2159</v>
      </c>
      <c r="D109" s="725" t="s">
        <v>2940</v>
      </c>
      <c r="E109" s="725" t="s">
        <v>2941</v>
      </c>
      <c r="F109" s="728"/>
      <c r="G109" s="728"/>
      <c r="H109" s="728"/>
      <c r="I109" s="728"/>
      <c r="J109" s="728"/>
      <c r="K109" s="728"/>
      <c r="L109" s="728"/>
      <c r="M109" s="728"/>
      <c r="N109" s="728">
        <v>53</v>
      </c>
      <c r="O109" s="728">
        <v>15953</v>
      </c>
      <c r="P109" s="741"/>
      <c r="Q109" s="729">
        <v>301</v>
      </c>
    </row>
    <row r="110" spans="1:17" ht="14.4" customHeight="1" x14ac:dyDescent="0.3">
      <c r="A110" s="724" t="s">
        <v>2936</v>
      </c>
      <c r="B110" s="725" t="s">
        <v>2937</v>
      </c>
      <c r="C110" s="725" t="s">
        <v>2159</v>
      </c>
      <c r="D110" s="725" t="s">
        <v>2942</v>
      </c>
      <c r="E110" s="725" t="s">
        <v>2943</v>
      </c>
      <c r="F110" s="728">
        <v>5</v>
      </c>
      <c r="G110" s="728">
        <v>675</v>
      </c>
      <c r="H110" s="728">
        <v>0.44790975447909753</v>
      </c>
      <c r="I110" s="728">
        <v>135</v>
      </c>
      <c r="J110" s="728">
        <v>11</v>
      </c>
      <c r="K110" s="728">
        <v>1507</v>
      </c>
      <c r="L110" s="728">
        <v>1</v>
      </c>
      <c r="M110" s="728">
        <v>137</v>
      </c>
      <c r="N110" s="728">
        <v>15</v>
      </c>
      <c r="O110" s="728">
        <v>2055</v>
      </c>
      <c r="P110" s="741">
        <v>1.3636363636363635</v>
      </c>
      <c r="Q110" s="729">
        <v>137</v>
      </c>
    </row>
    <row r="111" spans="1:17" ht="14.4" customHeight="1" x14ac:dyDescent="0.3">
      <c r="A111" s="724" t="s">
        <v>2936</v>
      </c>
      <c r="B111" s="725" t="s">
        <v>2937</v>
      </c>
      <c r="C111" s="725" t="s">
        <v>2159</v>
      </c>
      <c r="D111" s="725" t="s">
        <v>2944</v>
      </c>
      <c r="E111" s="725" t="s">
        <v>2945</v>
      </c>
      <c r="F111" s="728"/>
      <c r="G111" s="728"/>
      <c r="H111" s="728"/>
      <c r="I111" s="728"/>
      <c r="J111" s="728"/>
      <c r="K111" s="728"/>
      <c r="L111" s="728"/>
      <c r="M111" s="728"/>
      <c r="N111" s="728">
        <v>2</v>
      </c>
      <c r="O111" s="728">
        <v>346</v>
      </c>
      <c r="P111" s="741"/>
      <c r="Q111" s="729">
        <v>173</v>
      </c>
    </row>
    <row r="112" spans="1:17" ht="14.4" customHeight="1" x14ac:dyDescent="0.3">
      <c r="A112" s="724" t="s">
        <v>2936</v>
      </c>
      <c r="B112" s="725" t="s">
        <v>2937</v>
      </c>
      <c r="C112" s="725" t="s">
        <v>2159</v>
      </c>
      <c r="D112" s="725" t="s">
        <v>2946</v>
      </c>
      <c r="E112" s="725" t="s">
        <v>2947</v>
      </c>
      <c r="F112" s="728"/>
      <c r="G112" s="728"/>
      <c r="H112" s="728"/>
      <c r="I112" s="728"/>
      <c r="J112" s="728">
        <v>4</v>
      </c>
      <c r="K112" s="728">
        <v>1092</v>
      </c>
      <c r="L112" s="728">
        <v>1</v>
      </c>
      <c r="M112" s="728">
        <v>273</v>
      </c>
      <c r="N112" s="728"/>
      <c r="O112" s="728"/>
      <c r="P112" s="741"/>
      <c r="Q112" s="729"/>
    </row>
    <row r="113" spans="1:17" ht="14.4" customHeight="1" x14ac:dyDescent="0.3">
      <c r="A113" s="724" t="s">
        <v>2936</v>
      </c>
      <c r="B113" s="725" t="s">
        <v>2937</v>
      </c>
      <c r="C113" s="725" t="s">
        <v>2159</v>
      </c>
      <c r="D113" s="725" t="s">
        <v>2948</v>
      </c>
      <c r="E113" s="725" t="s">
        <v>2949</v>
      </c>
      <c r="F113" s="728">
        <v>1</v>
      </c>
      <c r="G113" s="728">
        <v>141</v>
      </c>
      <c r="H113" s="728">
        <v>0.24823943661971831</v>
      </c>
      <c r="I113" s="728">
        <v>141</v>
      </c>
      <c r="J113" s="728">
        <v>4</v>
      </c>
      <c r="K113" s="728">
        <v>568</v>
      </c>
      <c r="L113" s="728">
        <v>1</v>
      </c>
      <c r="M113" s="728">
        <v>142</v>
      </c>
      <c r="N113" s="728">
        <v>2</v>
      </c>
      <c r="O113" s="728">
        <v>284</v>
      </c>
      <c r="P113" s="741">
        <v>0.5</v>
      </c>
      <c r="Q113" s="729">
        <v>142</v>
      </c>
    </row>
    <row r="114" spans="1:17" ht="14.4" customHeight="1" x14ac:dyDescent="0.3">
      <c r="A114" s="724" t="s">
        <v>2936</v>
      </c>
      <c r="B114" s="725" t="s">
        <v>2937</v>
      </c>
      <c r="C114" s="725" t="s">
        <v>2159</v>
      </c>
      <c r="D114" s="725" t="s">
        <v>2950</v>
      </c>
      <c r="E114" s="725" t="s">
        <v>2949</v>
      </c>
      <c r="F114" s="728">
        <v>5</v>
      </c>
      <c r="G114" s="728">
        <v>390</v>
      </c>
      <c r="H114" s="728">
        <v>0.45454545454545453</v>
      </c>
      <c r="I114" s="728">
        <v>78</v>
      </c>
      <c r="J114" s="728">
        <v>11</v>
      </c>
      <c r="K114" s="728">
        <v>858</v>
      </c>
      <c r="L114" s="728">
        <v>1</v>
      </c>
      <c r="M114" s="728">
        <v>78</v>
      </c>
      <c r="N114" s="728">
        <v>15</v>
      </c>
      <c r="O114" s="728">
        <v>1170</v>
      </c>
      <c r="P114" s="741">
        <v>1.3636363636363635</v>
      </c>
      <c r="Q114" s="729">
        <v>78</v>
      </c>
    </row>
    <row r="115" spans="1:17" ht="14.4" customHeight="1" x14ac:dyDescent="0.3">
      <c r="A115" s="724" t="s">
        <v>2936</v>
      </c>
      <c r="B115" s="725" t="s">
        <v>2937</v>
      </c>
      <c r="C115" s="725" t="s">
        <v>2159</v>
      </c>
      <c r="D115" s="725" t="s">
        <v>2951</v>
      </c>
      <c r="E115" s="725" t="s">
        <v>2952</v>
      </c>
      <c r="F115" s="728">
        <v>1</v>
      </c>
      <c r="G115" s="728">
        <v>307</v>
      </c>
      <c r="H115" s="728">
        <v>0.24520766773162939</v>
      </c>
      <c r="I115" s="728">
        <v>307</v>
      </c>
      <c r="J115" s="728">
        <v>4</v>
      </c>
      <c r="K115" s="728">
        <v>1252</v>
      </c>
      <c r="L115" s="728">
        <v>1</v>
      </c>
      <c r="M115" s="728">
        <v>313</v>
      </c>
      <c r="N115" s="728">
        <v>2</v>
      </c>
      <c r="O115" s="728">
        <v>628</v>
      </c>
      <c r="P115" s="741">
        <v>0.50159744408945683</v>
      </c>
      <c r="Q115" s="729">
        <v>314</v>
      </c>
    </row>
    <row r="116" spans="1:17" ht="14.4" customHeight="1" x14ac:dyDescent="0.3">
      <c r="A116" s="724" t="s">
        <v>2936</v>
      </c>
      <c r="B116" s="725" t="s">
        <v>2937</v>
      </c>
      <c r="C116" s="725" t="s">
        <v>2159</v>
      </c>
      <c r="D116" s="725" t="s">
        <v>2953</v>
      </c>
      <c r="E116" s="725" t="s">
        <v>2954</v>
      </c>
      <c r="F116" s="728">
        <v>6</v>
      </c>
      <c r="G116" s="728">
        <v>966</v>
      </c>
      <c r="H116" s="728">
        <v>0.49386503067484661</v>
      </c>
      <c r="I116" s="728">
        <v>161</v>
      </c>
      <c r="J116" s="728">
        <v>12</v>
      </c>
      <c r="K116" s="728">
        <v>1956</v>
      </c>
      <c r="L116" s="728">
        <v>1</v>
      </c>
      <c r="M116" s="728">
        <v>163</v>
      </c>
      <c r="N116" s="728">
        <v>20</v>
      </c>
      <c r="O116" s="728">
        <v>3260</v>
      </c>
      <c r="P116" s="741">
        <v>1.6666666666666667</v>
      </c>
      <c r="Q116" s="729">
        <v>163</v>
      </c>
    </row>
    <row r="117" spans="1:17" ht="14.4" customHeight="1" x14ac:dyDescent="0.3">
      <c r="A117" s="724" t="s">
        <v>2936</v>
      </c>
      <c r="B117" s="725" t="s">
        <v>2937</v>
      </c>
      <c r="C117" s="725" t="s">
        <v>2159</v>
      </c>
      <c r="D117" s="725" t="s">
        <v>2955</v>
      </c>
      <c r="E117" s="725" t="s">
        <v>2939</v>
      </c>
      <c r="F117" s="728">
        <v>11</v>
      </c>
      <c r="G117" s="728">
        <v>781</v>
      </c>
      <c r="H117" s="728">
        <v>0.47161835748792269</v>
      </c>
      <c r="I117" s="728">
        <v>71</v>
      </c>
      <c r="J117" s="728">
        <v>23</v>
      </c>
      <c r="K117" s="728">
        <v>1656</v>
      </c>
      <c r="L117" s="728">
        <v>1</v>
      </c>
      <c r="M117" s="728">
        <v>72</v>
      </c>
      <c r="N117" s="728">
        <v>36</v>
      </c>
      <c r="O117" s="728">
        <v>2592</v>
      </c>
      <c r="P117" s="741">
        <v>1.5652173913043479</v>
      </c>
      <c r="Q117" s="729">
        <v>72</v>
      </c>
    </row>
    <row r="118" spans="1:17" ht="14.4" customHeight="1" x14ac:dyDescent="0.3">
      <c r="A118" s="724" t="s">
        <v>2936</v>
      </c>
      <c r="B118" s="725" t="s">
        <v>2937</v>
      </c>
      <c r="C118" s="725" t="s">
        <v>2159</v>
      </c>
      <c r="D118" s="725" t="s">
        <v>2956</v>
      </c>
      <c r="E118" s="725" t="s">
        <v>2957</v>
      </c>
      <c r="F118" s="728"/>
      <c r="G118" s="728"/>
      <c r="H118" s="728"/>
      <c r="I118" s="728"/>
      <c r="J118" s="728"/>
      <c r="K118" s="728"/>
      <c r="L118" s="728"/>
      <c r="M118" s="728"/>
      <c r="N118" s="728">
        <v>1</v>
      </c>
      <c r="O118" s="728">
        <v>1211</v>
      </c>
      <c r="P118" s="741"/>
      <c r="Q118" s="729">
        <v>1211</v>
      </c>
    </row>
    <row r="119" spans="1:17" ht="14.4" customHeight="1" x14ac:dyDescent="0.3">
      <c r="A119" s="724" t="s">
        <v>2936</v>
      </c>
      <c r="B119" s="725" t="s">
        <v>2937</v>
      </c>
      <c r="C119" s="725" t="s">
        <v>2159</v>
      </c>
      <c r="D119" s="725" t="s">
        <v>2958</v>
      </c>
      <c r="E119" s="725" t="s">
        <v>2959</v>
      </c>
      <c r="F119" s="728"/>
      <c r="G119" s="728"/>
      <c r="H119" s="728"/>
      <c r="I119" s="728"/>
      <c r="J119" s="728"/>
      <c r="K119" s="728"/>
      <c r="L119" s="728"/>
      <c r="M119" s="728"/>
      <c r="N119" s="728">
        <v>2</v>
      </c>
      <c r="O119" s="728">
        <v>228</v>
      </c>
      <c r="P119" s="741"/>
      <c r="Q119" s="729">
        <v>114</v>
      </c>
    </row>
    <row r="120" spans="1:17" ht="14.4" customHeight="1" x14ac:dyDescent="0.3">
      <c r="A120" s="724" t="s">
        <v>2960</v>
      </c>
      <c r="B120" s="725" t="s">
        <v>2961</v>
      </c>
      <c r="C120" s="725" t="s">
        <v>2159</v>
      </c>
      <c r="D120" s="725" t="s">
        <v>2962</v>
      </c>
      <c r="E120" s="725" t="s">
        <v>2963</v>
      </c>
      <c r="F120" s="728">
        <v>84</v>
      </c>
      <c r="G120" s="728">
        <v>4536</v>
      </c>
      <c r="H120" s="728">
        <v>0.62068965517241381</v>
      </c>
      <c r="I120" s="728">
        <v>54</v>
      </c>
      <c r="J120" s="728">
        <v>126</v>
      </c>
      <c r="K120" s="728">
        <v>7308</v>
      </c>
      <c r="L120" s="728">
        <v>1</v>
      </c>
      <c r="M120" s="728">
        <v>58</v>
      </c>
      <c r="N120" s="728">
        <v>86</v>
      </c>
      <c r="O120" s="728">
        <v>4988</v>
      </c>
      <c r="P120" s="741">
        <v>0.68253968253968256</v>
      </c>
      <c r="Q120" s="729">
        <v>58</v>
      </c>
    </row>
    <row r="121" spans="1:17" ht="14.4" customHeight="1" x14ac:dyDescent="0.3">
      <c r="A121" s="724" t="s">
        <v>2960</v>
      </c>
      <c r="B121" s="725" t="s">
        <v>2961</v>
      </c>
      <c r="C121" s="725" t="s">
        <v>2159</v>
      </c>
      <c r="D121" s="725" t="s">
        <v>2964</v>
      </c>
      <c r="E121" s="725" t="s">
        <v>2965</v>
      </c>
      <c r="F121" s="728">
        <v>8</v>
      </c>
      <c r="G121" s="728">
        <v>984</v>
      </c>
      <c r="H121" s="728">
        <v>0.23473282442748092</v>
      </c>
      <c r="I121" s="728">
        <v>123</v>
      </c>
      <c r="J121" s="728">
        <v>32</v>
      </c>
      <c r="K121" s="728">
        <v>4192</v>
      </c>
      <c r="L121" s="728">
        <v>1</v>
      </c>
      <c r="M121" s="728">
        <v>131</v>
      </c>
      <c r="N121" s="728">
        <v>25</v>
      </c>
      <c r="O121" s="728">
        <v>3275</v>
      </c>
      <c r="P121" s="741">
        <v>0.78125</v>
      </c>
      <c r="Q121" s="729">
        <v>131</v>
      </c>
    </row>
    <row r="122" spans="1:17" ht="14.4" customHeight="1" x14ac:dyDescent="0.3">
      <c r="A122" s="724" t="s">
        <v>2960</v>
      </c>
      <c r="B122" s="725" t="s">
        <v>2961</v>
      </c>
      <c r="C122" s="725" t="s">
        <v>2159</v>
      </c>
      <c r="D122" s="725" t="s">
        <v>2966</v>
      </c>
      <c r="E122" s="725" t="s">
        <v>2967</v>
      </c>
      <c r="F122" s="728"/>
      <c r="G122" s="728"/>
      <c r="H122" s="728"/>
      <c r="I122" s="728"/>
      <c r="J122" s="728">
        <v>5</v>
      </c>
      <c r="K122" s="728">
        <v>2035</v>
      </c>
      <c r="L122" s="728">
        <v>1</v>
      </c>
      <c r="M122" s="728">
        <v>407</v>
      </c>
      <c r="N122" s="728"/>
      <c r="O122" s="728"/>
      <c r="P122" s="741"/>
      <c r="Q122" s="729"/>
    </row>
    <row r="123" spans="1:17" ht="14.4" customHeight="1" x14ac:dyDescent="0.3">
      <c r="A123" s="724" t="s">
        <v>2960</v>
      </c>
      <c r="B123" s="725" t="s">
        <v>2961</v>
      </c>
      <c r="C123" s="725" t="s">
        <v>2159</v>
      </c>
      <c r="D123" s="725" t="s">
        <v>2968</v>
      </c>
      <c r="E123" s="725" t="s">
        <v>2969</v>
      </c>
      <c r="F123" s="728">
        <v>14</v>
      </c>
      <c r="G123" s="728">
        <v>2408</v>
      </c>
      <c r="H123" s="728">
        <v>6.7262569832402237</v>
      </c>
      <c r="I123" s="728">
        <v>172</v>
      </c>
      <c r="J123" s="728">
        <v>2</v>
      </c>
      <c r="K123" s="728">
        <v>358</v>
      </c>
      <c r="L123" s="728">
        <v>1</v>
      </c>
      <c r="M123" s="728">
        <v>179</v>
      </c>
      <c r="N123" s="728">
        <v>2</v>
      </c>
      <c r="O123" s="728">
        <v>360</v>
      </c>
      <c r="P123" s="741">
        <v>1.005586592178771</v>
      </c>
      <c r="Q123" s="729">
        <v>180</v>
      </c>
    </row>
    <row r="124" spans="1:17" ht="14.4" customHeight="1" x14ac:dyDescent="0.3">
      <c r="A124" s="724" t="s">
        <v>2960</v>
      </c>
      <c r="B124" s="725" t="s">
        <v>2961</v>
      </c>
      <c r="C124" s="725" t="s">
        <v>2159</v>
      </c>
      <c r="D124" s="725" t="s">
        <v>2970</v>
      </c>
      <c r="E124" s="725" t="s">
        <v>2971</v>
      </c>
      <c r="F124" s="728">
        <v>4</v>
      </c>
      <c r="G124" s="728">
        <v>1288</v>
      </c>
      <c r="H124" s="728"/>
      <c r="I124" s="728">
        <v>322</v>
      </c>
      <c r="J124" s="728"/>
      <c r="K124" s="728"/>
      <c r="L124" s="728"/>
      <c r="M124" s="728"/>
      <c r="N124" s="728">
        <v>7</v>
      </c>
      <c r="O124" s="728">
        <v>2352</v>
      </c>
      <c r="P124" s="741"/>
      <c r="Q124" s="729">
        <v>336</v>
      </c>
    </row>
    <row r="125" spans="1:17" ht="14.4" customHeight="1" x14ac:dyDescent="0.3">
      <c r="A125" s="724" t="s">
        <v>2960</v>
      </c>
      <c r="B125" s="725" t="s">
        <v>2961</v>
      </c>
      <c r="C125" s="725" t="s">
        <v>2159</v>
      </c>
      <c r="D125" s="725" t="s">
        <v>2972</v>
      </c>
      <c r="E125" s="725" t="s">
        <v>2973</v>
      </c>
      <c r="F125" s="728">
        <v>11</v>
      </c>
      <c r="G125" s="728">
        <v>3751</v>
      </c>
      <c r="H125" s="728">
        <v>0.38385182153090464</v>
      </c>
      <c r="I125" s="728">
        <v>341</v>
      </c>
      <c r="J125" s="728">
        <v>28</v>
      </c>
      <c r="K125" s="728">
        <v>9772</v>
      </c>
      <c r="L125" s="728">
        <v>1</v>
      </c>
      <c r="M125" s="728">
        <v>349</v>
      </c>
      <c r="N125" s="728">
        <v>35</v>
      </c>
      <c r="O125" s="728">
        <v>12215</v>
      </c>
      <c r="P125" s="741">
        <v>1.25</v>
      </c>
      <c r="Q125" s="729">
        <v>349</v>
      </c>
    </row>
    <row r="126" spans="1:17" ht="14.4" customHeight="1" x14ac:dyDescent="0.3">
      <c r="A126" s="724" t="s">
        <v>2960</v>
      </c>
      <c r="B126" s="725" t="s">
        <v>2961</v>
      </c>
      <c r="C126" s="725" t="s">
        <v>2159</v>
      </c>
      <c r="D126" s="725" t="s">
        <v>2974</v>
      </c>
      <c r="E126" s="725" t="s">
        <v>2975</v>
      </c>
      <c r="F126" s="728"/>
      <c r="G126" s="728"/>
      <c r="H126" s="728"/>
      <c r="I126" s="728"/>
      <c r="J126" s="728">
        <v>1</v>
      </c>
      <c r="K126" s="728">
        <v>6226</v>
      </c>
      <c r="L126" s="728">
        <v>1</v>
      </c>
      <c r="M126" s="728">
        <v>6226</v>
      </c>
      <c r="N126" s="728"/>
      <c r="O126" s="728"/>
      <c r="P126" s="741"/>
      <c r="Q126" s="729"/>
    </row>
    <row r="127" spans="1:17" ht="14.4" customHeight="1" x14ac:dyDescent="0.3">
      <c r="A127" s="724" t="s">
        <v>2960</v>
      </c>
      <c r="B127" s="725" t="s">
        <v>2961</v>
      </c>
      <c r="C127" s="725" t="s">
        <v>2159</v>
      </c>
      <c r="D127" s="725" t="s">
        <v>2976</v>
      </c>
      <c r="E127" s="725" t="s">
        <v>2977</v>
      </c>
      <c r="F127" s="728"/>
      <c r="G127" s="728"/>
      <c r="H127" s="728"/>
      <c r="I127" s="728"/>
      <c r="J127" s="728">
        <v>4</v>
      </c>
      <c r="K127" s="728">
        <v>468</v>
      </c>
      <c r="L127" s="728">
        <v>1</v>
      </c>
      <c r="M127" s="728">
        <v>117</v>
      </c>
      <c r="N127" s="728"/>
      <c r="O127" s="728"/>
      <c r="P127" s="741"/>
      <c r="Q127" s="729"/>
    </row>
    <row r="128" spans="1:17" ht="14.4" customHeight="1" x14ac:dyDescent="0.3">
      <c r="A128" s="724" t="s">
        <v>2960</v>
      </c>
      <c r="B128" s="725" t="s">
        <v>2961</v>
      </c>
      <c r="C128" s="725" t="s">
        <v>2159</v>
      </c>
      <c r="D128" s="725" t="s">
        <v>2978</v>
      </c>
      <c r="E128" s="725" t="s">
        <v>2979</v>
      </c>
      <c r="F128" s="728"/>
      <c r="G128" s="728"/>
      <c r="H128" s="728"/>
      <c r="I128" s="728"/>
      <c r="J128" s="728">
        <v>4</v>
      </c>
      <c r="K128" s="728">
        <v>152</v>
      </c>
      <c r="L128" s="728">
        <v>1</v>
      </c>
      <c r="M128" s="728">
        <v>38</v>
      </c>
      <c r="N128" s="728"/>
      <c r="O128" s="728"/>
      <c r="P128" s="741"/>
      <c r="Q128" s="729"/>
    </row>
    <row r="129" spans="1:17" ht="14.4" customHeight="1" x14ac:dyDescent="0.3">
      <c r="A129" s="724" t="s">
        <v>2960</v>
      </c>
      <c r="B129" s="725" t="s">
        <v>2961</v>
      </c>
      <c r="C129" s="725" t="s">
        <v>2159</v>
      </c>
      <c r="D129" s="725" t="s">
        <v>2728</v>
      </c>
      <c r="E129" s="725" t="s">
        <v>2729</v>
      </c>
      <c r="F129" s="728"/>
      <c r="G129" s="728"/>
      <c r="H129" s="728"/>
      <c r="I129" s="728"/>
      <c r="J129" s="728">
        <v>1</v>
      </c>
      <c r="K129" s="728">
        <v>704</v>
      </c>
      <c r="L129" s="728">
        <v>1</v>
      </c>
      <c r="M129" s="728">
        <v>704</v>
      </c>
      <c r="N129" s="728">
        <v>1</v>
      </c>
      <c r="O129" s="728">
        <v>705</v>
      </c>
      <c r="P129" s="741">
        <v>1.0014204545454546</v>
      </c>
      <c r="Q129" s="729">
        <v>705</v>
      </c>
    </row>
    <row r="130" spans="1:17" ht="14.4" customHeight="1" x14ac:dyDescent="0.3">
      <c r="A130" s="724" t="s">
        <v>2960</v>
      </c>
      <c r="B130" s="725" t="s">
        <v>2961</v>
      </c>
      <c r="C130" s="725" t="s">
        <v>2159</v>
      </c>
      <c r="D130" s="725" t="s">
        <v>2980</v>
      </c>
      <c r="E130" s="725" t="s">
        <v>2981</v>
      </c>
      <c r="F130" s="728">
        <v>47</v>
      </c>
      <c r="G130" s="728">
        <v>13395</v>
      </c>
      <c r="H130" s="728">
        <v>0.6884765625</v>
      </c>
      <c r="I130" s="728">
        <v>285</v>
      </c>
      <c r="J130" s="728">
        <v>64</v>
      </c>
      <c r="K130" s="728">
        <v>19456</v>
      </c>
      <c r="L130" s="728">
        <v>1</v>
      </c>
      <c r="M130" s="728">
        <v>304</v>
      </c>
      <c r="N130" s="728">
        <v>64</v>
      </c>
      <c r="O130" s="728">
        <v>19520</v>
      </c>
      <c r="P130" s="741">
        <v>1.0032894736842106</v>
      </c>
      <c r="Q130" s="729">
        <v>305</v>
      </c>
    </row>
    <row r="131" spans="1:17" ht="14.4" customHeight="1" x14ac:dyDescent="0.3">
      <c r="A131" s="724" t="s">
        <v>2960</v>
      </c>
      <c r="B131" s="725" t="s">
        <v>2961</v>
      </c>
      <c r="C131" s="725" t="s">
        <v>2159</v>
      </c>
      <c r="D131" s="725" t="s">
        <v>2982</v>
      </c>
      <c r="E131" s="725" t="s">
        <v>2983</v>
      </c>
      <c r="F131" s="728">
        <v>11</v>
      </c>
      <c r="G131" s="728">
        <v>5082</v>
      </c>
      <c r="H131" s="728">
        <v>0.60514408192426772</v>
      </c>
      <c r="I131" s="728">
        <v>462</v>
      </c>
      <c r="J131" s="728">
        <v>17</v>
      </c>
      <c r="K131" s="728">
        <v>8398</v>
      </c>
      <c r="L131" s="728">
        <v>1</v>
      </c>
      <c r="M131" s="728">
        <v>494</v>
      </c>
      <c r="N131" s="728">
        <v>25</v>
      </c>
      <c r="O131" s="728">
        <v>12350</v>
      </c>
      <c r="P131" s="741">
        <v>1.4705882352941178</v>
      </c>
      <c r="Q131" s="729">
        <v>494</v>
      </c>
    </row>
    <row r="132" spans="1:17" ht="14.4" customHeight="1" x14ac:dyDescent="0.3">
      <c r="A132" s="724" t="s">
        <v>2960</v>
      </c>
      <c r="B132" s="725" t="s">
        <v>2961</v>
      </c>
      <c r="C132" s="725" t="s">
        <v>2159</v>
      </c>
      <c r="D132" s="725" t="s">
        <v>2984</v>
      </c>
      <c r="E132" s="725" t="s">
        <v>2985</v>
      </c>
      <c r="F132" s="728">
        <v>54</v>
      </c>
      <c r="G132" s="728">
        <v>19224</v>
      </c>
      <c r="H132" s="728">
        <v>0.67476307476307473</v>
      </c>
      <c r="I132" s="728">
        <v>356</v>
      </c>
      <c r="J132" s="728">
        <v>77</v>
      </c>
      <c r="K132" s="728">
        <v>28490</v>
      </c>
      <c r="L132" s="728">
        <v>1</v>
      </c>
      <c r="M132" s="728">
        <v>370</v>
      </c>
      <c r="N132" s="728">
        <v>81</v>
      </c>
      <c r="O132" s="728">
        <v>29970</v>
      </c>
      <c r="P132" s="741">
        <v>1.051948051948052</v>
      </c>
      <c r="Q132" s="729">
        <v>370</v>
      </c>
    </row>
    <row r="133" spans="1:17" ht="14.4" customHeight="1" x14ac:dyDescent="0.3">
      <c r="A133" s="724" t="s">
        <v>2960</v>
      </c>
      <c r="B133" s="725" t="s">
        <v>2961</v>
      </c>
      <c r="C133" s="725" t="s">
        <v>2159</v>
      </c>
      <c r="D133" s="725" t="s">
        <v>2986</v>
      </c>
      <c r="E133" s="725" t="s">
        <v>2987</v>
      </c>
      <c r="F133" s="728"/>
      <c r="G133" s="728"/>
      <c r="H133" s="728"/>
      <c r="I133" s="728"/>
      <c r="J133" s="728"/>
      <c r="K133" s="728"/>
      <c r="L133" s="728"/>
      <c r="M133" s="728"/>
      <c r="N133" s="728">
        <v>6</v>
      </c>
      <c r="O133" s="728">
        <v>666</v>
      </c>
      <c r="P133" s="741"/>
      <c r="Q133" s="729">
        <v>111</v>
      </c>
    </row>
    <row r="134" spans="1:17" ht="14.4" customHeight="1" x14ac:dyDescent="0.3">
      <c r="A134" s="724" t="s">
        <v>2960</v>
      </c>
      <c r="B134" s="725" t="s">
        <v>2961</v>
      </c>
      <c r="C134" s="725" t="s">
        <v>2159</v>
      </c>
      <c r="D134" s="725" t="s">
        <v>2988</v>
      </c>
      <c r="E134" s="725" t="s">
        <v>2989</v>
      </c>
      <c r="F134" s="728"/>
      <c r="G134" s="728"/>
      <c r="H134" s="728"/>
      <c r="I134" s="728"/>
      <c r="J134" s="728">
        <v>9</v>
      </c>
      <c r="K134" s="728">
        <v>4455</v>
      </c>
      <c r="L134" s="728">
        <v>1</v>
      </c>
      <c r="M134" s="728">
        <v>495</v>
      </c>
      <c r="N134" s="728">
        <v>1</v>
      </c>
      <c r="O134" s="728">
        <v>495</v>
      </c>
      <c r="P134" s="741">
        <v>0.1111111111111111</v>
      </c>
      <c r="Q134" s="729">
        <v>495</v>
      </c>
    </row>
    <row r="135" spans="1:17" ht="14.4" customHeight="1" x14ac:dyDescent="0.3">
      <c r="A135" s="724" t="s">
        <v>2960</v>
      </c>
      <c r="B135" s="725" t="s">
        <v>2961</v>
      </c>
      <c r="C135" s="725" t="s">
        <v>2159</v>
      </c>
      <c r="D135" s="725" t="s">
        <v>2990</v>
      </c>
      <c r="E135" s="725" t="s">
        <v>2991</v>
      </c>
      <c r="F135" s="728">
        <v>2</v>
      </c>
      <c r="G135" s="728">
        <v>874</v>
      </c>
      <c r="H135" s="728">
        <v>1.9166666666666667</v>
      </c>
      <c r="I135" s="728">
        <v>437</v>
      </c>
      <c r="J135" s="728">
        <v>1</v>
      </c>
      <c r="K135" s="728">
        <v>456</v>
      </c>
      <c r="L135" s="728">
        <v>1</v>
      </c>
      <c r="M135" s="728">
        <v>456</v>
      </c>
      <c r="N135" s="728">
        <v>4</v>
      </c>
      <c r="O135" s="728">
        <v>1824</v>
      </c>
      <c r="P135" s="741">
        <v>4</v>
      </c>
      <c r="Q135" s="729">
        <v>456</v>
      </c>
    </row>
    <row r="136" spans="1:17" ht="14.4" customHeight="1" x14ac:dyDescent="0.3">
      <c r="A136" s="724" t="s">
        <v>2960</v>
      </c>
      <c r="B136" s="725" t="s">
        <v>2961</v>
      </c>
      <c r="C136" s="725" t="s">
        <v>2159</v>
      </c>
      <c r="D136" s="725" t="s">
        <v>2992</v>
      </c>
      <c r="E136" s="725" t="s">
        <v>2993</v>
      </c>
      <c r="F136" s="728">
        <v>32</v>
      </c>
      <c r="G136" s="728">
        <v>1728</v>
      </c>
      <c r="H136" s="728">
        <v>0.99310344827586206</v>
      </c>
      <c r="I136" s="728">
        <v>54</v>
      </c>
      <c r="J136" s="728">
        <v>30</v>
      </c>
      <c r="K136" s="728">
        <v>1740</v>
      </c>
      <c r="L136" s="728">
        <v>1</v>
      </c>
      <c r="M136" s="728">
        <v>58</v>
      </c>
      <c r="N136" s="728">
        <v>7</v>
      </c>
      <c r="O136" s="728">
        <v>406</v>
      </c>
      <c r="P136" s="741">
        <v>0.23333333333333334</v>
      </c>
      <c r="Q136" s="729">
        <v>58</v>
      </c>
    </row>
    <row r="137" spans="1:17" ht="14.4" customHeight="1" x14ac:dyDescent="0.3">
      <c r="A137" s="724" t="s">
        <v>2960</v>
      </c>
      <c r="B137" s="725" t="s">
        <v>2961</v>
      </c>
      <c r="C137" s="725" t="s">
        <v>2159</v>
      </c>
      <c r="D137" s="725" t="s">
        <v>2994</v>
      </c>
      <c r="E137" s="725" t="s">
        <v>2995</v>
      </c>
      <c r="F137" s="728"/>
      <c r="G137" s="728"/>
      <c r="H137" s="728"/>
      <c r="I137" s="728"/>
      <c r="J137" s="728"/>
      <c r="K137" s="728"/>
      <c r="L137" s="728"/>
      <c r="M137" s="728"/>
      <c r="N137" s="728">
        <v>4</v>
      </c>
      <c r="O137" s="728">
        <v>39048</v>
      </c>
      <c r="P137" s="741"/>
      <c r="Q137" s="729">
        <v>9762</v>
      </c>
    </row>
    <row r="138" spans="1:17" ht="14.4" customHeight="1" x14ac:dyDescent="0.3">
      <c r="A138" s="724" t="s">
        <v>2960</v>
      </c>
      <c r="B138" s="725" t="s">
        <v>2961</v>
      </c>
      <c r="C138" s="725" t="s">
        <v>2159</v>
      </c>
      <c r="D138" s="725" t="s">
        <v>2996</v>
      </c>
      <c r="E138" s="725" t="s">
        <v>2997</v>
      </c>
      <c r="F138" s="728">
        <v>45</v>
      </c>
      <c r="G138" s="728">
        <v>7605</v>
      </c>
      <c r="H138" s="728">
        <v>0.42605042016806721</v>
      </c>
      <c r="I138" s="728">
        <v>169</v>
      </c>
      <c r="J138" s="728">
        <v>102</v>
      </c>
      <c r="K138" s="728">
        <v>17850</v>
      </c>
      <c r="L138" s="728">
        <v>1</v>
      </c>
      <c r="M138" s="728">
        <v>175</v>
      </c>
      <c r="N138" s="728">
        <v>225</v>
      </c>
      <c r="O138" s="728">
        <v>39600</v>
      </c>
      <c r="P138" s="741">
        <v>2.2184873949579833</v>
      </c>
      <c r="Q138" s="729">
        <v>176</v>
      </c>
    </row>
    <row r="139" spans="1:17" ht="14.4" customHeight="1" x14ac:dyDescent="0.3">
      <c r="A139" s="724" t="s">
        <v>2960</v>
      </c>
      <c r="B139" s="725" t="s">
        <v>2961</v>
      </c>
      <c r="C139" s="725" t="s">
        <v>2159</v>
      </c>
      <c r="D139" s="725" t="s">
        <v>2732</v>
      </c>
      <c r="E139" s="725" t="s">
        <v>2733</v>
      </c>
      <c r="F139" s="728"/>
      <c r="G139" s="728"/>
      <c r="H139" s="728"/>
      <c r="I139" s="728"/>
      <c r="J139" s="728"/>
      <c r="K139" s="728"/>
      <c r="L139" s="728"/>
      <c r="M139" s="728"/>
      <c r="N139" s="728">
        <v>4</v>
      </c>
      <c r="O139" s="728">
        <v>340</v>
      </c>
      <c r="P139" s="741"/>
      <c r="Q139" s="729">
        <v>85</v>
      </c>
    </row>
    <row r="140" spans="1:17" ht="14.4" customHeight="1" x14ac:dyDescent="0.3">
      <c r="A140" s="724" t="s">
        <v>2960</v>
      </c>
      <c r="B140" s="725" t="s">
        <v>2961</v>
      </c>
      <c r="C140" s="725" t="s">
        <v>2159</v>
      </c>
      <c r="D140" s="725" t="s">
        <v>2734</v>
      </c>
      <c r="E140" s="725" t="s">
        <v>2735</v>
      </c>
      <c r="F140" s="728"/>
      <c r="G140" s="728"/>
      <c r="H140" s="728"/>
      <c r="I140" s="728"/>
      <c r="J140" s="728">
        <v>3</v>
      </c>
      <c r="K140" s="728">
        <v>534</v>
      </c>
      <c r="L140" s="728">
        <v>1</v>
      </c>
      <c r="M140" s="728">
        <v>178</v>
      </c>
      <c r="N140" s="728"/>
      <c r="O140" s="728"/>
      <c r="P140" s="741"/>
      <c r="Q140" s="729"/>
    </row>
    <row r="141" spans="1:17" ht="14.4" customHeight="1" x14ac:dyDescent="0.3">
      <c r="A141" s="724" t="s">
        <v>2960</v>
      </c>
      <c r="B141" s="725" t="s">
        <v>2961</v>
      </c>
      <c r="C141" s="725" t="s">
        <v>2159</v>
      </c>
      <c r="D141" s="725" t="s">
        <v>2998</v>
      </c>
      <c r="E141" s="725" t="s">
        <v>2999</v>
      </c>
      <c r="F141" s="728">
        <v>2</v>
      </c>
      <c r="G141" s="728">
        <v>326</v>
      </c>
      <c r="H141" s="728"/>
      <c r="I141" s="728">
        <v>163</v>
      </c>
      <c r="J141" s="728"/>
      <c r="K141" s="728"/>
      <c r="L141" s="728"/>
      <c r="M141" s="728"/>
      <c r="N141" s="728">
        <v>4</v>
      </c>
      <c r="O141" s="728">
        <v>680</v>
      </c>
      <c r="P141" s="741"/>
      <c r="Q141" s="729">
        <v>170</v>
      </c>
    </row>
    <row r="142" spans="1:17" ht="14.4" customHeight="1" x14ac:dyDescent="0.3">
      <c r="A142" s="724" t="s">
        <v>2960</v>
      </c>
      <c r="B142" s="725" t="s">
        <v>2961</v>
      </c>
      <c r="C142" s="725" t="s">
        <v>2159</v>
      </c>
      <c r="D142" s="725" t="s">
        <v>3000</v>
      </c>
      <c r="E142" s="725" t="s">
        <v>3001</v>
      </c>
      <c r="F142" s="728"/>
      <c r="G142" s="728"/>
      <c r="H142" s="728"/>
      <c r="I142" s="728"/>
      <c r="J142" s="728"/>
      <c r="K142" s="728"/>
      <c r="L142" s="728"/>
      <c r="M142" s="728"/>
      <c r="N142" s="728">
        <v>3</v>
      </c>
      <c r="O142" s="728">
        <v>3036</v>
      </c>
      <c r="P142" s="741"/>
      <c r="Q142" s="729">
        <v>1012</v>
      </c>
    </row>
    <row r="143" spans="1:17" ht="14.4" customHeight="1" x14ac:dyDescent="0.3">
      <c r="A143" s="724" t="s">
        <v>2960</v>
      </c>
      <c r="B143" s="725" t="s">
        <v>2961</v>
      </c>
      <c r="C143" s="725" t="s">
        <v>2159</v>
      </c>
      <c r="D143" s="725" t="s">
        <v>2736</v>
      </c>
      <c r="E143" s="725" t="s">
        <v>2737</v>
      </c>
      <c r="F143" s="728"/>
      <c r="G143" s="728"/>
      <c r="H143" s="728"/>
      <c r="I143" s="728"/>
      <c r="J143" s="728">
        <v>1</v>
      </c>
      <c r="K143" s="728">
        <v>176</v>
      </c>
      <c r="L143" s="728">
        <v>1</v>
      </c>
      <c r="M143" s="728">
        <v>176</v>
      </c>
      <c r="N143" s="728"/>
      <c r="O143" s="728"/>
      <c r="P143" s="741"/>
      <c r="Q143" s="729"/>
    </row>
    <row r="144" spans="1:17" ht="14.4" customHeight="1" x14ac:dyDescent="0.3">
      <c r="A144" s="724" t="s">
        <v>2960</v>
      </c>
      <c r="B144" s="725" t="s">
        <v>2961</v>
      </c>
      <c r="C144" s="725" t="s">
        <v>2159</v>
      </c>
      <c r="D144" s="725" t="s">
        <v>3002</v>
      </c>
      <c r="E144" s="725" t="s">
        <v>3003</v>
      </c>
      <c r="F144" s="728"/>
      <c r="G144" s="728"/>
      <c r="H144" s="728"/>
      <c r="I144" s="728"/>
      <c r="J144" s="728">
        <v>1</v>
      </c>
      <c r="K144" s="728">
        <v>2130</v>
      </c>
      <c r="L144" s="728">
        <v>1</v>
      </c>
      <c r="M144" s="728">
        <v>2130</v>
      </c>
      <c r="N144" s="728"/>
      <c r="O144" s="728"/>
      <c r="P144" s="741"/>
      <c r="Q144" s="729"/>
    </row>
    <row r="145" spans="1:17" ht="14.4" customHeight="1" x14ac:dyDescent="0.3">
      <c r="A145" s="724" t="s">
        <v>2960</v>
      </c>
      <c r="B145" s="725" t="s">
        <v>2961</v>
      </c>
      <c r="C145" s="725" t="s">
        <v>2159</v>
      </c>
      <c r="D145" s="725" t="s">
        <v>3004</v>
      </c>
      <c r="E145" s="725" t="s">
        <v>3005</v>
      </c>
      <c r="F145" s="728"/>
      <c r="G145" s="728"/>
      <c r="H145" s="728"/>
      <c r="I145" s="728"/>
      <c r="J145" s="728">
        <v>12</v>
      </c>
      <c r="K145" s="728">
        <v>2904</v>
      </c>
      <c r="L145" s="728">
        <v>1</v>
      </c>
      <c r="M145" s="728">
        <v>242</v>
      </c>
      <c r="N145" s="728">
        <v>1</v>
      </c>
      <c r="O145" s="728">
        <v>242</v>
      </c>
      <c r="P145" s="741">
        <v>8.3333333333333329E-2</v>
      </c>
      <c r="Q145" s="729">
        <v>242</v>
      </c>
    </row>
    <row r="146" spans="1:17" ht="14.4" customHeight="1" x14ac:dyDescent="0.3">
      <c r="A146" s="724" t="s">
        <v>2960</v>
      </c>
      <c r="B146" s="725" t="s">
        <v>2961</v>
      </c>
      <c r="C146" s="725" t="s">
        <v>2159</v>
      </c>
      <c r="D146" s="725" t="s">
        <v>3006</v>
      </c>
      <c r="E146" s="725" t="s">
        <v>3007</v>
      </c>
      <c r="F146" s="728"/>
      <c r="G146" s="728"/>
      <c r="H146" s="728"/>
      <c r="I146" s="728"/>
      <c r="J146" s="728"/>
      <c r="K146" s="728"/>
      <c r="L146" s="728"/>
      <c r="M146" s="728"/>
      <c r="N146" s="728">
        <v>1</v>
      </c>
      <c r="O146" s="728">
        <v>424</v>
      </c>
      <c r="P146" s="741"/>
      <c r="Q146" s="729">
        <v>424</v>
      </c>
    </row>
    <row r="147" spans="1:17" ht="14.4" customHeight="1" x14ac:dyDescent="0.3">
      <c r="A147" s="724" t="s">
        <v>2960</v>
      </c>
      <c r="B147" s="725" t="s">
        <v>2961</v>
      </c>
      <c r="C147" s="725" t="s">
        <v>2159</v>
      </c>
      <c r="D147" s="725" t="s">
        <v>3008</v>
      </c>
      <c r="E147" s="725" t="s">
        <v>3009</v>
      </c>
      <c r="F147" s="728"/>
      <c r="G147" s="728"/>
      <c r="H147" s="728"/>
      <c r="I147" s="728"/>
      <c r="J147" s="728">
        <v>2</v>
      </c>
      <c r="K147" s="728">
        <v>10432</v>
      </c>
      <c r="L147" s="728">
        <v>1</v>
      </c>
      <c r="M147" s="728">
        <v>5216</v>
      </c>
      <c r="N147" s="728"/>
      <c r="O147" s="728"/>
      <c r="P147" s="741"/>
      <c r="Q147" s="729"/>
    </row>
    <row r="148" spans="1:17" ht="14.4" customHeight="1" x14ac:dyDescent="0.3">
      <c r="A148" s="724" t="s">
        <v>3010</v>
      </c>
      <c r="B148" s="725" t="s">
        <v>3011</v>
      </c>
      <c r="C148" s="725" t="s">
        <v>2159</v>
      </c>
      <c r="D148" s="725" t="s">
        <v>3012</v>
      </c>
      <c r="E148" s="725" t="s">
        <v>3013</v>
      </c>
      <c r="F148" s="728">
        <v>49</v>
      </c>
      <c r="G148" s="728">
        <v>7889</v>
      </c>
      <c r="H148" s="728">
        <v>0.5428709055876686</v>
      </c>
      <c r="I148" s="728">
        <v>161</v>
      </c>
      <c r="J148" s="728">
        <v>84</v>
      </c>
      <c r="K148" s="728">
        <v>14532</v>
      </c>
      <c r="L148" s="728">
        <v>1</v>
      </c>
      <c r="M148" s="728">
        <v>173</v>
      </c>
      <c r="N148" s="728">
        <v>74</v>
      </c>
      <c r="O148" s="728">
        <v>12802</v>
      </c>
      <c r="P148" s="741">
        <v>0.88095238095238093</v>
      </c>
      <c r="Q148" s="729">
        <v>173</v>
      </c>
    </row>
    <row r="149" spans="1:17" ht="14.4" customHeight="1" x14ac:dyDescent="0.3">
      <c r="A149" s="724" t="s">
        <v>3010</v>
      </c>
      <c r="B149" s="725" t="s">
        <v>3011</v>
      </c>
      <c r="C149" s="725" t="s">
        <v>2159</v>
      </c>
      <c r="D149" s="725" t="s">
        <v>3014</v>
      </c>
      <c r="E149" s="725" t="s">
        <v>3015</v>
      </c>
      <c r="F149" s="728">
        <v>2</v>
      </c>
      <c r="G149" s="728">
        <v>2338</v>
      </c>
      <c r="H149" s="728"/>
      <c r="I149" s="728">
        <v>1169</v>
      </c>
      <c r="J149" s="728"/>
      <c r="K149" s="728"/>
      <c r="L149" s="728"/>
      <c r="M149" s="728"/>
      <c r="N149" s="728"/>
      <c r="O149" s="728"/>
      <c r="P149" s="741"/>
      <c r="Q149" s="729"/>
    </row>
    <row r="150" spans="1:17" ht="14.4" customHeight="1" x14ac:dyDescent="0.3">
      <c r="A150" s="724" t="s">
        <v>3010</v>
      </c>
      <c r="B150" s="725" t="s">
        <v>3011</v>
      </c>
      <c r="C150" s="725" t="s">
        <v>2159</v>
      </c>
      <c r="D150" s="725" t="s">
        <v>3016</v>
      </c>
      <c r="E150" s="725" t="s">
        <v>3017</v>
      </c>
      <c r="F150" s="728">
        <v>6</v>
      </c>
      <c r="G150" s="728">
        <v>240</v>
      </c>
      <c r="H150" s="728">
        <v>0.58536585365853655</v>
      </c>
      <c r="I150" s="728">
        <v>40</v>
      </c>
      <c r="J150" s="728">
        <v>10</v>
      </c>
      <c r="K150" s="728">
        <v>410</v>
      </c>
      <c r="L150" s="728">
        <v>1</v>
      </c>
      <c r="M150" s="728">
        <v>41</v>
      </c>
      <c r="N150" s="728">
        <v>3</v>
      </c>
      <c r="O150" s="728">
        <v>138</v>
      </c>
      <c r="P150" s="741">
        <v>0.33658536585365856</v>
      </c>
      <c r="Q150" s="729">
        <v>46</v>
      </c>
    </row>
    <row r="151" spans="1:17" ht="14.4" customHeight="1" x14ac:dyDescent="0.3">
      <c r="A151" s="724" t="s">
        <v>3010</v>
      </c>
      <c r="B151" s="725" t="s">
        <v>3011</v>
      </c>
      <c r="C151" s="725" t="s">
        <v>2159</v>
      </c>
      <c r="D151" s="725" t="s">
        <v>3018</v>
      </c>
      <c r="E151" s="725" t="s">
        <v>3019</v>
      </c>
      <c r="F151" s="728">
        <v>1</v>
      </c>
      <c r="G151" s="728">
        <v>31</v>
      </c>
      <c r="H151" s="728">
        <v>0.25</v>
      </c>
      <c r="I151" s="728">
        <v>31</v>
      </c>
      <c r="J151" s="728">
        <v>4</v>
      </c>
      <c r="K151" s="728">
        <v>124</v>
      </c>
      <c r="L151" s="728">
        <v>1</v>
      </c>
      <c r="M151" s="728">
        <v>31</v>
      </c>
      <c r="N151" s="728">
        <v>3</v>
      </c>
      <c r="O151" s="728">
        <v>171</v>
      </c>
      <c r="P151" s="741">
        <v>1.3790322580645162</v>
      </c>
      <c r="Q151" s="729">
        <v>57</v>
      </c>
    </row>
    <row r="152" spans="1:17" ht="14.4" customHeight="1" x14ac:dyDescent="0.3">
      <c r="A152" s="724" t="s">
        <v>3010</v>
      </c>
      <c r="B152" s="725" t="s">
        <v>3011</v>
      </c>
      <c r="C152" s="725" t="s">
        <v>2159</v>
      </c>
      <c r="D152" s="725" t="s">
        <v>3020</v>
      </c>
      <c r="E152" s="725" t="s">
        <v>3021</v>
      </c>
      <c r="F152" s="728">
        <v>1</v>
      </c>
      <c r="G152" s="728">
        <v>380</v>
      </c>
      <c r="H152" s="728"/>
      <c r="I152" s="728">
        <v>380</v>
      </c>
      <c r="J152" s="728"/>
      <c r="K152" s="728"/>
      <c r="L152" s="728"/>
      <c r="M152" s="728"/>
      <c r="N152" s="728"/>
      <c r="O152" s="728"/>
      <c r="P152" s="741"/>
      <c r="Q152" s="729"/>
    </row>
    <row r="153" spans="1:17" ht="14.4" customHeight="1" x14ac:dyDescent="0.3">
      <c r="A153" s="724" t="s">
        <v>3010</v>
      </c>
      <c r="B153" s="725" t="s">
        <v>3011</v>
      </c>
      <c r="C153" s="725" t="s">
        <v>2159</v>
      </c>
      <c r="D153" s="725" t="s">
        <v>3022</v>
      </c>
      <c r="E153" s="725" t="s">
        <v>3023</v>
      </c>
      <c r="F153" s="728">
        <v>31</v>
      </c>
      <c r="G153" s="728">
        <v>3596</v>
      </c>
      <c r="H153" s="728">
        <v>0.76837606837606842</v>
      </c>
      <c r="I153" s="728">
        <v>116</v>
      </c>
      <c r="J153" s="728">
        <v>40</v>
      </c>
      <c r="K153" s="728">
        <v>4680</v>
      </c>
      <c r="L153" s="728">
        <v>1</v>
      </c>
      <c r="M153" s="728">
        <v>117</v>
      </c>
      <c r="N153" s="728">
        <v>32</v>
      </c>
      <c r="O153" s="728">
        <v>4352</v>
      </c>
      <c r="P153" s="741">
        <v>0.92991452991452994</v>
      </c>
      <c r="Q153" s="729">
        <v>136</v>
      </c>
    </row>
    <row r="154" spans="1:17" ht="14.4" customHeight="1" x14ac:dyDescent="0.3">
      <c r="A154" s="724" t="s">
        <v>3010</v>
      </c>
      <c r="B154" s="725" t="s">
        <v>3011</v>
      </c>
      <c r="C154" s="725" t="s">
        <v>2159</v>
      </c>
      <c r="D154" s="725" t="s">
        <v>3024</v>
      </c>
      <c r="E154" s="725" t="s">
        <v>3025</v>
      </c>
      <c r="F154" s="728">
        <v>8</v>
      </c>
      <c r="G154" s="728">
        <v>680</v>
      </c>
      <c r="H154" s="728">
        <v>0.24908424908424909</v>
      </c>
      <c r="I154" s="728">
        <v>85</v>
      </c>
      <c r="J154" s="728">
        <v>30</v>
      </c>
      <c r="K154" s="728">
        <v>2730</v>
      </c>
      <c r="L154" s="728">
        <v>1</v>
      </c>
      <c r="M154" s="728">
        <v>91</v>
      </c>
      <c r="N154" s="728">
        <v>15</v>
      </c>
      <c r="O154" s="728">
        <v>1365</v>
      </c>
      <c r="P154" s="741">
        <v>0.5</v>
      </c>
      <c r="Q154" s="729">
        <v>91</v>
      </c>
    </row>
    <row r="155" spans="1:17" ht="14.4" customHeight="1" x14ac:dyDescent="0.3">
      <c r="A155" s="724" t="s">
        <v>3010</v>
      </c>
      <c r="B155" s="725" t="s">
        <v>3011</v>
      </c>
      <c r="C155" s="725" t="s">
        <v>2159</v>
      </c>
      <c r="D155" s="725" t="s">
        <v>3026</v>
      </c>
      <c r="E155" s="725" t="s">
        <v>3027</v>
      </c>
      <c r="F155" s="728">
        <v>3</v>
      </c>
      <c r="G155" s="728">
        <v>63</v>
      </c>
      <c r="H155" s="728">
        <v>1.5</v>
      </c>
      <c r="I155" s="728">
        <v>21</v>
      </c>
      <c r="J155" s="728">
        <v>2</v>
      </c>
      <c r="K155" s="728">
        <v>42</v>
      </c>
      <c r="L155" s="728">
        <v>1</v>
      </c>
      <c r="M155" s="728">
        <v>21</v>
      </c>
      <c r="N155" s="728"/>
      <c r="O155" s="728"/>
      <c r="P155" s="741"/>
      <c r="Q155" s="729"/>
    </row>
    <row r="156" spans="1:17" ht="14.4" customHeight="1" x14ac:dyDescent="0.3">
      <c r="A156" s="724" t="s">
        <v>3010</v>
      </c>
      <c r="B156" s="725" t="s">
        <v>3011</v>
      </c>
      <c r="C156" s="725" t="s">
        <v>2159</v>
      </c>
      <c r="D156" s="725" t="s">
        <v>3028</v>
      </c>
      <c r="E156" s="725" t="s">
        <v>3029</v>
      </c>
      <c r="F156" s="728">
        <v>19</v>
      </c>
      <c r="G156" s="728">
        <v>779</v>
      </c>
      <c r="H156" s="728">
        <v>1</v>
      </c>
      <c r="I156" s="728">
        <v>41</v>
      </c>
      <c r="J156" s="728">
        <v>19</v>
      </c>
      <c r="K156" s="728">
        <v>779</v>
      </c>
      <c r="L156" s="728">
        <v>1</v>
      </c>
      <c r="M156" s="728">
        <v>41</v>
      </c>
      <c r="N156" s="728">
        <v>19</v>
      </c>
      <c r="O156" s="728">
        <v>969</v>
      </c>
      <c r="P156" s="741">
        <v>1.2439024390243902</v>
      </c>
      <c r="Q156" s="729">
        <v>51</v>
      </c>
    </row>
    <row r="157" spans="1:17" ht="14.4" customHeight="1" thickBot="1" x14ac:dyDescent="0.35">
      <c r="A157" s="730" t="s">
        <v>3010</v>
      </c>
      <c r="B157" s="731" t="s">
        <v>3011</v>
      </c>
      <c r="C157" s="731" t="s">
        <v>2159</v>
      </c>
      <c r="D157" s="731" t="s">
        <v>3030</v>
      </c>
      <c r="E157" s="731" t="s">
        <v>3031</v>
      </c>
      <c r="F157" s="734"/>
      <c r="G157" s="734"/>
      <c r="H157" s="734"/>
      <c r="I157" s="734"/>
      <c r="J157" s="734"/>
      <c r="K157" s="734"/>
      <c r="L157" s="734"/>
      <c r="M157" s="734"/>
      <c r="N157" s="734">
        <v>1</v>
      </c>
      <c r="O157" s="734">
        <v>763</v>
      </c>
      <c r="P157" s="742"/>
      <c r="Q157" s="735">
        <v>763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2" t="s">
        <v>181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4" ht="14.4" customHeight="1" thickBot="1" x14ac:dyDescent="0.35">
      <c r="A2" s="374" t="s">
        <v>320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723</v>
      </c>
      <c r="D3" s="193">
        <f>SUBTOTAL(9,D6:D1048576)</f>
        <v>913</v>
      </c>
      <c r="E3" s="193">
        <f>SUBTOTAL(9,E6:E1048576)</f>
        <v>705</v>
      </c>
      <c r="F3" s="194">
        <f>IF(OR(E3=0,D3=0),"",E3/D3)</f>
        <v>0.77217962760131431</v>
      </c>
      <c r="G3" s="429">
        <f>SUBTOTAL(9,G6:G1048576)</f>
        <v>686.46210000000008</v>
      </c>
      <c r="H3" s="430">
        <f>SUBTOTAL(9,H6:H1048576)</f>
        <v>857.06369999999993</v>
      </c>
      <c r="I3" s="430">
        <f>SUBTOTAL(9,I6:I1048576)</f>
        <v>693.81180000000006</v>
      </c>
      <c r="J3" s="194">
        <f>IF(OR(I3=0,H3=0),"",I3/H3)</f>
        <v>0.80952185934371057</v>
      </c>
      <c r="K3" s="429">
        <f>SUBTOTAL(9,K6:K1048576)</f>
        <v>25.305</v>
      </c>
      <c r="L3" s="430">
        <f>SUBTOTAL(9,L6:L1048576)</f>
        <v>31.954999999999998</v>
      </c>
      <c r="M3" s="430">
        <f>SUBTOTAL(9,M6:M1048576)</f>
        <v>24.675000000000001</v>
      </c>
      <c r="N3" s="195">
        <f>IF(OR(M3=0,E3=0),"",M3*1000/E3)</f>
        <v>35</v>
      </c>
    </row>
    <row r="4" spans="1:14" ht="14.4" customHeight="1" x14ac:dyDescent="0.3">
      <c r="A4" s="674" t="s">
        <v>90</v>
      </c>
      <c r="B4" s="675" t="s">
        <v>11</v>
      </c>
      <c r="C4" s="676" t="s">
        <v>91</v>
      </c>
      <c r="D4" s="676"/>
      <c r="E4" s="676"/>
      <c r="F4" s="677"/>
      <c r="G4" s="678" t="s">
        <v>317</v>
      </c>
      <c r="H4" s="676"/>
      <c r="I4" s="676"/>
      <c r="J4" s="677"/>
      <c r="K4" s="678" t="s">
        <v>92</v>
      </c>
      <c r="L4" s="676"/>
      <c r="M4" s="676"/>
      <c r="N4" s="679"/>
    </row>
    <row r="5" spans="1:14" ht="14.4" customHeight="1" thickBot="1" x14ac:dyDescent="0.35">
      <c r="A5" s="951"/>
      <c r="B5" s="952"/>
      <c r="C5" s="955">
        <v>2015</v>
      </c>
      <c r="D5" s="955">
        <v>2016</v>
      </c>
      <c r="E5" s="955">
        <v>2017</v>
      </c>
      <c r="F5" s="956" t="s">
        <v>2</v>
      </c>
      <c r="G5" s="960">
        <v>2015</v>
      </c>
      <c r="H5" s="955">
        <v>2016</v>
      </c>
      <c r="I5" s="955">
        <v>2017</v>
      </c>
      <c r="J5" s="956" t="s">
        <v>2</v>
      </c>
      <c r="K5" s="960">
        <v>2015</v>
      </c>
      <c r="L5" s="955">
        <v>2016</v>
      </c>
      <c r="M5" s="955">
        <v>2017</v>
      </c>
      <c r="N5" s="961" t="s">
        <v>93</v>
      </c>
    </row>
    <row r="6" spans="1:14" ht="14.4" customHeight="1" thickBot="1" x14ac:dyDescent="0.35">
      <c r="A6" s="953" t="s">
        <v>2529</v>
      </c>
      <c r="B6" s="954" t="s">
        <v>3033</v>
      </c>
      <c r="C6" s="957">
        <v>723</v>
      </c>
      <c r="D6" s="958">
        <v>913</v>
      </c>
      <c r="E6" s="958">
        <v>705</v>
      </c>
      <c r="F6" s="959">
        <v>0.77217962760131431</v>
      </c>
      <c r="G6" s="957">
        <v>686.46210000000008</v>
      </c>
      <c r="H6" s="958">
        <v>857.06369999999993</v>
      </c>
      <c r="I6" s="958">
        <v>693.81180000000006</v>
      </c>
      <c r="J6" s="959">
        <v>0.80952185934371057</v>
      </c>
      <c r="K6" s="957">
        <v>25.305</v>
      </c>
      <c r="L6" s="958">
        <v>31.954999999999998</v>
      </c>
      <c r="M6" s="958">
        <v>24.675000000000001</v>
      </c>
      <c r="N6" s="962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6" t="s">
        <v>128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74" t="s">
        <v>320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1.2101756426285324</v>
      </c>
      <c r="C4" s="323">
        <f t="shared" ref="C4:M4" si="0">(C10+C8)/C6</f>
        <v>1.276744960729874</v>
      </c>
      <c r="D4" s="323">
        <f t="shared" si="0"/>
        <v>1.3169997002320415</v>
      </c>
      <c r="E4" s="323">
        <f t="shared" si="0"/>
        <v>0.51288095585425497</v>
      </c>
      <c r="F4" s="323">
        <f t="shared" si="0"/>
        <v>0.51288095585425497</v>
      </c>
      <c r="G4" s="323">
        <f t="shared" si="0"/>
        <v>0.51288095585425497</v>
      </c>
      <c r="H4" s="323">
        <f t="shared" si="0"/>
        <v>0.51288095585425497</v>
      </c>
      <c r="I4" s="323">
        <f t="shared" si="0"/>
        <v>0.51288095585425497</v>
      </c>
      <c r="J4" s="323">
        <f t="shared" si="0"/>
        <v>0.51288095585425497</v>
      </c>
      <c r="K4" s="323">
        <f t="shared" si="0"/>
        <v>0.51288095585425497</v>
      </c>
      <c r="L4" s="323">
        <f t="shared" si="0"/>
        <v>0.51288095585425497</v>
      </c>
      <c r="M4" s="323">
        <f t="shared" si="0"/>
        <v>0.51288095585425497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3862.2588700000001</v>
      </c>
      <c r="C5" s="323">
        <f>IF(ISERROR(VLOOKUP($A5,'Man Tab'!$A:$Q,COLUMN()+2,0)),0,VLOOKUP($A5,'Man Tab'!$A:$Q,COLUMN()+2,0))</f>
        <v>3981.3358400000002</v>
      </c>
      <c r="D5" s="323">
        <f>IF(ISERROR(VLOOKUP($A5,'Man Tab'!$A:$Q,COLUMN()+2,0)),0,VLOOKUP($A5,'Man Tab'!$A:$Q,COLUMN()+2,0))</f>
        <v>3829.86778000001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3862.2588700000001</v>
      </c>
      <c r="C6" s="325">
        <f t="shared" ref="C6:M6" si="1">C5+B6</f>
        <v>7843.5947100000003</v>
      </c>
      <c r="D6" s="325">
        <f t="shared" si="1"/>
        <v>11673.462490000011</v>
      </c>
      <c r="E6" s="325">
        <f t="shared" si="1"/>
        <v>11673.462490000011</v>
      </c>
      <c r="F6" s="325">
        <f t="shared" si="1"/>
        <v>11673.462490000011</v>
      </c>
      <c r="G6" s="325">
        <f t="shared" si="1"/>
        <v>11673.462490000011</v>
      </c>
      <c r="H6" s="325">
        <f t="shared" si="1"/>
        <v>11673.462490000011</v>
      </c>
      <c r="I6" s="325">
        <f t="shared" si="1"/>
        <v>11673.462490000011</v>
      </c>
      <c r="J6" s="325">
        <f t="shared" si="1"/>
        <v>11673.462490000011</v>
      </c>
      <c r="K6" s="325">
        <f t="shared" si="1"/>
        <v>11673.462490000011</v>
      </c>
      <c r="L6" s="325">
        <f t="shared" si="1"/>
        <v>11673.462490000011</v>
      </c>
      <c r="M6" s="325">
        <f t="shared" si="1"/>
        <v>11673.462490000011</v>
      </c>
    </row>
    <row r="7" spans="1:13" ht="14.4" customHeight="1" x14ac:dyDescent="0.3">
      <c r="A7" s="324" t="s">
        <v>126</v>
      </c>
      <c r="B7" s="324">
        <v>89.971999999999994</v>
      </c>
      <c r="C7" s="324">
        <v>202.89</v>
      </c>
      <c r="D7" s="324">
        <v>312.89499999999998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2699.16</v>
      </c>
      <c r="C8" s="325">
        <f t="shared" ref="C8:M8" si="2">C7*30</f>
        <v>6086.7</v>
      </c>
      <c r="D8" s="325">
        <f t="shared" si="2"/>
        <v>9386.8499999999985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1974851.6099999992</v>
      </c>
      <c r="C9" s="324">
        <v>1952718.4099999992</v>
      </c>
      <c r="D9" s="324">
        <v>2059526.5799999991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1974.8516099999993</v>
      </c>
      <c r="C10" s="325">
        <f t="shared" ref="C10:M10" si="3">C9/1000+B10</f>
        <v>3927.5700199999983</v>
      </c>
      <c r="D10" s="325">
        <f t="shared" si="3"/>
        <v>5987.0965999999971</v>
      </c>
      <c r="E10" s="325">
        <f t="shared" si="3"/>
        <v>5987.0965999999971</v>
      </c>
      <c r="F10" s="325">
        <f t="shared" si="3"/>
        <v>5987.0965999999971</v>
      </c>
      <c r="G10" s="325">
        <f t="shared" si="3"/>
        <v>5987.0965999999971</v>
      </c>
      <c r="H10" s="325">
        <f t="shared" si="3"/>
        <v>5987.0965999999971</v>
      </c>
      <c r="I10" s="325">
        <f t="shared" si="3"/>
        <v>5987.0965999999971</v>
      </c>
      <c r="J10" s="325">
        <f t="shared" si="3"/>
        <v>5987.0965999999971</v>
      </c>
      <c r="K10" s="325">
        <f t="shared" si="3"/>
        <v>5987.0965999999971</v>
      </c>
      <c r="L10" s="325">
        <f t="shared" si="3"/>
        <v>5987.0965999999971</v>
      </c>
      <c r="M10" s="325">
        <f t="shared" si="3"/>
        <v>5987.0965999999971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1.5306949047615048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1.5306949047615048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8" t="s">
        <v>322</v>
      </c>
      <c r="B1" s="538"/>
      <c r="C1" s="538"/>
      <c r="D1" s="538"/>
      <c r="E1" s="538"/>
      <c r="F1" s="538"/>
      <c r="G1" s="538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s="326" customFormat="1" ht="14.4" customHeight="1" thickBot="1" x14ac:dyDescent="0.3">
      <c r="A2" s="374" t="s">
        <v>320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9" t="s">
        <v>29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273</v>
      </c>
      <c r="E4" s="448" t="s">
        <v>274</v>
      </c>
      <c r="F4" s="448" t="s">
        <v>275</v>
      </c>
      <c r="G4" s="448" t="s">
        <v>276</v>
      </c>
      <c r="H4" s="448" t="s">
        <v>277</v>
      </c>
      <c r="I4" s="448" t="s">
        <v>278</v>
      </c>
      <c r="J4" s="448" t="s">
        <v>279</v>
      </c>
      <c r="K4" s="448" t="s">
        <v>280</v>
      </c>
      <c r="L4" s="448" t="s">
        <v>281</v>
      </c>
      <c r="M4" s="448" t="s">
        <v>282</v>
      </c>
      <c r="N4" s="448" t="s">
        <v>283</v>
      </c>
      <c r="O4" s="448" t="s">
        <v>284</v>
      </c>
      <c r="P4" s="541" t="s">
        <v>3</v>
      </c>
      <c r="Q4" s="542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321</v>
      </c>
    </row>
    <row r="7" spans="1:17" ht="14.4" customHeight="1" x14ac:dyDescent="0.3">
      <c r="A7" s="19" t="s">
        <v>35</v>
      </c>
      <c r="B7" s="55">
        <v>2084</v>
      </c>
      <c r="C7" s="56">
        <v>173.666666666667</v>
      </c>
      <c r="D7" s="56">
        <v>47.785380000000004</v>
      </c>
      <c r="E7" s="56">
        <v>92.026910000000001</v>
      </c>
      <c r="F7" s="56">
        <v>92.240570000000005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232.05286000000001</v>
      </c>
      <c r="Q7" s="185">
        <v>0.445398963531</v>
      </c>
    </row>
    <row r="8" spans="1:17" ht="14.4" customHeight="1" x14ac:dyDescent="0.3">
      <c r="A8" s="19" t="s">
        <v>36</v>
      </c>
      <c r="B8" s="55">
        <v>125.81120686827801</v>
      </c>
      <c r="C8" s="56">
        <v>10.484267239023</v>
      </c>
      <c r="D8" s="56">
        <v>50.83</v>
      </c>
      <c r="E8" s="56">
        <v>4.47</v>
      </c>
      <c r="F8" s="56">
        <v>0.92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56.22</v>
      </c>
      <c r="Q8" s="185">
        <v>1.787440130317</v>
      </c>
    </row>
    <row r="9" spans="1:17" ht="14.4" customHeight="1" x14ac:dyDescent="0.3">
      <c r="A9" s="19" t="s">
        <v>37</v>
      </c>
      <c r="B9" s="55">
        <v>3169.74554783037</v>
      </c>
      <c r="C9" s="56">
        <v>264.14546231919701</v>
      </c>
      <c r="D9" s="56">
        <v>324.53626000000003</v>
      </c>
      <c r="E9" s="56">
        <v>326.25155000000001</v>
      </c>
      <c r="F9" s="56">
        <v>258.67183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909.45964000000004</v>
      </c>
      <c r="Q9" s="185">
        <v>1.1476752644979999</v>
      </c>
    </row>
    <row r="10" spans="1:17" ht="14.4" customHeight="1" x14ac:dyDescent="0.3">
      <c r="A10" s="19" t="s">
        <v>38</v>
      </c>
      <c r="B10" s="55">
        <v>314.20608219941101</v>
      </c>
      <c r="C10" s="56">
        <v>26.183840183284001</v>
      </c>
      <c r="D10" s="56">
        <v>20.752079999999999</v>
      </c>
      <c r="E10" s="56">
        <v>22.870799999999999</v>
      </c>
      <c r="F10" s="56">
        <v>27.817820000000001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71.440700000000007</v>
      </c>
      <c r="Q10" s="185">
        <v>0.909475710971</v>
      </c>
    </row>
    <row r="11" spans="1:17" ht="14.4" customHeight="1" x14ac:dyDescent="0.3">
      <c r="A11" s="19" t="s">
        <v>39</v>
      </c>
      <c r="B11" s="55">
        <v>662.81115787045906</v>
      </c>
      <c r="C11" s="56">
        <v>55.234263155870998</v>
      </c>
      <c r="D11" s="56">
        <v>44.707000000000001</v>
      </c>
      <c r="E11" s="56">
        <v>49.150109999999998</v>
      </c>
      <c r="F11" s="56">
        <v>84.53689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178.39400000000001</v>
      </c>
      <c r="Q11" s="185">
        <v>1.076590204505</v>
      </c>
    </row>
    <row r="12" spans="1:17" ht="14.4" customHeight="1" x14ac:dyDescent="0.3">
      <c r="A12" s="19" t="s">
        <v>40</v>
      </c>
      <c r="B12" s="55">
        <v>22.968325567889</v>
      </c>
      <c r="C12" s="56">
        <v>1.914027130657</v>
      </c>
      <c r="D12" s="56">
        <v>22.93036</v>
      </c>
      <c r="E12" s="56">
        <v>3.1862900000000001</v>
      </c>
      <c r="F12" s="56">
        <v>3.363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29.479649999999999</v>
      </c>
      <c r="Q12" s="185">
        <v>5.1339658893050002</v>
      </c>
    </row>
    <row r="13" spans="1:17" ht="14.4" customHeight="1" x14ac:dyDescent="0.3">
      <c r="A13" s="19" t="s">
        <v>41</v>
      </c>
      <c r="B13" s="55">
        <v>894.92300052895598</v>
      </c>
      <c r="C13" s="56">
        <v>74.576916710746005</v>
      </c>
      <c r="D13" s="56">
        <v>100.07028</v>
      </c>
      <c r="E13" s="56">
        <v>10.25511</v>
      </c>
      <c r="F13" s="56">
        <v>146.93020000000001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257.25558999999998</v>
      </c>
      <c r="Q13" s="185">
        <v>1.1498445781269999</v>
      </c>
    </row>
    <row r="14" spans="1:17" ht="14.4" customHeight="1" x14ac:dyDescent="0.3">
      <c r="A14" s="19" t="s">
        <v>42</v>
      </c>
      <c r="B14" s="55">
        <v>2291.11234694205</v>
      </c>
      <c r="C14" s="56">
        <v>190.92602891183699</v>
      </c>
      <c r="D14" s="56">
        <v>306.01100000000002</v>
      </c>
      <c r="E14" s="56">
        <v>240.92</v>
      </c>
      <c r="F14" s="56">
        <v>214.70099999999999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761.63199999999995</v>
      </c>
      <c r="Q14" s="185">
        <v>1.3297156746000001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321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321</v>
      </c>
    </row>
    <row r="17" spans="1:17" ht="14.4" customHeight="1" x14ac:dyDescent="0.3">
      <c r="A17" s="19" t="s">
        <v>45</v>
      </c>
      <c r="B17" s="55">
        <v>516.71391383226705</v>
      </c>
      <c r="C17" s="56">
        <v>43.059492819355</v>
      </c>
      <c r="D17" s="56">
        <v>49.1068</v>
      </c>
      <c r="E17" s="56">
        <v>20.242080000000001</v>
      </c>
      <c r="F17" s="56">
        <v>31.213349999999998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100.56223</v>
      </c>
      <c r="Q17" s="185">
        <v>0.77847510823999999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2.5790000000000002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2.5790000000000002</v>
      </c>
      <c r="Q18" s="185" t="s">
        <v>321</v>
      </c>
    </row>
    <row r="19" spans="1:17" ht="14.4" customHeight="1" x14ac:dyDescent="0.3">
      <c r="A19" s="19" t="s">
        <v>47</v>
      </c>
      <c r="B19" s="55">
        <v>1719.35138709695</v>
      </c>
      <c r="C19" s="56">
        <v>143.27928225807901</v>
      </c>
      <c r="D19" s="56">
        <v>164.08045999999999</v>
      </c>
      <c r="E19" s="56">
        <v>146.06936999999999</v>
      </c>
      <c r="F19" s="56">
        <v>124.45368000000001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434.60351000000003</v>
      </c>
      <c r="Q19" s="185">
        <v>1.0110871186920001</v>
      </c>
    </row>
    <row r="20" spans="1:17" ht="14.4" customHeight="1" x14ac:dyDescent="0.3">
      <c r="A20" s="19" t="s">
        <v>48</v>
      </c>
      <c r="B20" s="55">
        <v>27932</v>
      </c>
      <c r="C20" s="56">
        <v>2327.6666666666702</v>
      </c>
      <c r="D20" s="56">
        <v>2586.7988999999998</v>
      </c>
      <c r="E20" s="56">
        <v>2509.0882099999999</v>
      </c>
      <c r="F20" s="56">
        <v>2558.2383799999998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7654.1254900000004</v>
      </c>
      <c r="Q20" s="185">
        <v>1.0961084762990001</v>
      </c>
    </row>
    <row r="21" spans="1:17" ht="14.4" customHeight="1" x14ac:dyDescent="0.3">
      <c r="A21" s="20" t="s">
        <v>49</v>
      </c>
      <c r="B21" s="55">
        <v>1730</v>
      </c>
      <c r="C21" s="56">
        <v>144.166666666667</v>
      </c>
      <c r="D21" s="56">
        <v>133.11500000000001</v>
      </c>
      <c r="E21" s="56">
        <v>131.74299999999999</v>
      </c>
      <c r="F21" s="56">
        <v>204.53200000000001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469.39</v>
      </c>
      <c r="Q21" s="185">
        <v>1.085294797687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6.4480000000000004</v>
      </c>
      <c r="E22" s="56">
        <v>414.78751999999997</v>
      </c>
      <c r="F22" s="56">
        <v>82.159000000000006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503.39452</v>
      </c>
      <c r="Q22" s="185">
        <v>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321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5.0873500000009999</v>
      </c>
      <c r="E24" s="56">
        <v>7.6958899999990003</v>
      </c>
      <c r="F24" s="56">
        <v>9.0059999998999996E-2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12.8733</v>
      </c>
      <c r="Q24" s="185"/>
    </row>
    <row r="25" spans="1:17" ht="14.4" customHeight="1" x14ac:dyDescent="0.3">
      <c r="A25" s="21" t="s">
        <v>53</v>
      </c>
      <c r="B25" s="58">
        <v>41464.642968736604</v>
      </c>
      <c r="C25" s="59">
        <v>3455.3869140613901</v>
      </c>
      <c r="D25" s="59">
        <v>3862.2588700000001</v>
      </c>
      <c r="E25" s="59">
        <v>3981.3358400000002</v>
      </c>
      <c r="F25" s="59">
        <v>3829.86778000001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11673.46249</v>
      </c>
      <c r="Q25" s="186">
        <v>1.12611243259</v>
      </c>
    </row>
    <row r="26" spans="1:17" ht="14.4" customHeight="1" x14ac:dyDescent="0.3">
      <c r="A26" s="19" t="s">
        <v>54</v>
      </c>
      <c r="B26" s="55">
        <v>5361.4090281744102</v>
      </c>
      <c r="C26" s="56">
        <v>446.7840856812</v>
      </c>
      <c r="D26" s="56">
        <v>425.03120999999999</v>
      </c>
      <c r="E26" s="56">
        <v>407.23633000000001</v>
      </c>
      <c r="F26" s="56">
        <v>470.76952999999997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1303.0370700000001</v>
      </c>
      <c r="Q26" s="185">
        <v>0.97216016398100003</v>
      </c>
    </row>
    <row r="27" spans="1:17" ht="14.4" customHeight="1" x14ac:dyDescent="0.3">
      <c r="A27" s="22" t="s">
        <v>55</v>
      </c>
      <c r="B27" s="58">
        <v>46826.051996911003</v>
      </c>
      <c r="C27" s="59">
        <v>3902.1709997425901</v>
      </c>
      <c r="D27" s="59">
        <v>4287.2900799999998</v>
      </c>
      <c r="E27" s="59">
        <v>4388.5721700000004</v>
      </c>
      <c r="F27" s="59">
        <v>4300.6373100000101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12976.49956</v>
      </c>
      <c r="Q27" s="186">
        <v>1.1084854696569999</v>
      </c>
    </row>
    <row r="28" spans="1:17" ht="14.4" customHeight="1" x14ac:dyDescent="0.3">
      <c r="A28" s="20" t="s">
        <v>56</v>
      </c>
      <c r="B28" s="55">
        <v>1327</v>
      </c>
      <c r="C28" s="56">
        <v>110.583333333333</v>
      </c>
      <c r="D28" s="56">
        <v>164.08409</v>
      </c>
      <c r="E28" s="56">
        <v>85.295500000000004</v>
      </c>
      <c r="F28" s="56">
        <v>341.93191000000002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591.31150000000002</v>
      </c>
      <c r="Q28" s="185">
        <v>1.782400904295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321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321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285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8" t="s">
        <v>61</v>
      </c>
      <c r="B1" s="538"/>
      <c r="C1" s="538"/>
      <c r="D1" s="538"/>
      <c r="E1" s="538"/>
      <c r="F1" s="538"/>
      <c r="G1" s="538"/>
      <c r="H1" s="543"/>
      <c r="I1" s="543"/>
      <c r="J1" s="543"/>
      <c r="K1" s="543"/>
    </row>
    <row r="2" spans="1:11" s="64" customFormat="1" ht="14.4" customHeight="1" thickBot="1" x14ac:dyDescent="0.35">
      <c r="A2" s="374" t="s">
        <v>320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9" t="s">
        <v>62</v>
      </c>
      <c r="C3" s="540"/>
      <c r="D3" s="540"/>
      <c r="E3" s="540"/>
      <c r="F3" s="546" t="s">
        <v>63</v>
      </c>
      <c r="G3" s="540"/>
      <c r="H3" s="540"/>
      <c r="I3" s="540"/>
      <c r="J3" s="540"/>
      <c r="K3" s="547"/>
    </row>
    <row r="4" spans="1:11" ht="14.4" customHeight="1" x14ac:dyDescent="0.3">
      <c r="A4" s="102"/>
      <c r="B4" s="544"/>
      <c r="C4" s="545"/>
      <c r="D4" s="545"/>
      <c r="E4" s="545"/>
      <c r="F4" s="548" t="s">
        <v>286</v>
      </c>
      <c r="G4" s="550" t="s">
        <v>64</v>
      </c>
      <c r="H4" s="259" t="s">
        <v>183</v>
      </c>
      <c r="I4" s="548" t="s">
        <v>65</v>
      </c>
      <c r="J4" s="550" t="s">
        <v>296</v>
      </c>
      <c r="K4" s="551" t="s">
        <v>287</v>
      </c>
    </row>
    <row r="5" spans="1:11" ht="42" thickBot="1" x14ac:dyDescent="0.35">
      <c r="A5" s="103"/>
      <c r="B5" s="28" t="s">
        <v>289</v>
      </c>
      <c r="C5" s="29" t="s">
        <v>290</v>
      </c>
      <c r="D5" s="30" t="s">
        <v>291</v>
      </c>
      <c r="E5" s="30" t="s">
        <v>292</v>
      </c>
      <c r="F5" s="549"/>
      <c r="G5" s="549"/>
      <c r="H5" s="29" t="s">
        <v>288</v>
      </c>
      <c r="I5" s="549"/>
      <c r="J5" s="549"/>
      <c r="K5" s="552"/>
    </row>
    <row r="6" spans="1:11" ht="14.4" customHeight="1" thickBot="1" x14ac:dyDescent="0.35">
      <c r="A6" s="698" t="s">
        <v>323</v>
      </c>
      <c r="B6" s="680">
        <v>38338.639746360197</v>
      </c>
      <c r="C6" s="680">
        <v>43995.947180000003</v>
      </c>
      <c r="D6" s="681">
        <v>5657.3074336397804</v>
      </c>
      <c r="E6" s="682">
        <v>1.1475615063819999</v>
      </c>
      <c r="F6" s="680">
        <v>41464.642968736604</v>
      </c>
      <c r="G6" s="681">
        <v>10366.1607421842</v>
      </c>
      <c r="H6" s="683">
        <v>3829.86778000001</v>
      </c>
      <c r="I6" s="680">
        <v>11673.46249</v>
      </c>
      <c r="J6" s="681">
        <v>1307.3017478158499</v>
      </c>
      <c r="K6" s="684">
        <v>0.28152810814700002</v>
      </c>
    </row>
    <row r="7" spans="1:11" ht="14.4" customHeight="1" thickBot="1" x14ac:dyDescent="0.35">
      <c r="A7" s="699" t="s">
        <v>324</v>
      </c>
      <c r="B7" s="680">
        <v>9015.4006238991606</v>
      </c>
      <c r="C7" s="680">
        <v>8374.7124100000001</v>
      </c>
      <c r="D7" s="681">
        <v>-640.68821389915695</v>
      </c>
      <c r="E7" s="682">
        <v>0.92893402737899999</v>
      </c>
      <c r="F7" s="680">
        <v>9565.5776678074108</v>
      </c>
      <c r="G7" s="681">
        <v>2391.39441695185</v>
      </c>
      <c r="H7" s="683">
        <v>829.18135000000098</v>
      </c>
      <c r="I7" s="680">
        <v>2495.9316699999999</v>
      </c>
      <c r="J7" s="681">
        <v>104.537253048149</v>
      </c>
      <c r="K7" s="684">
        <v>0.260928483012</v>
      </c>
    </row>
    <row r="8" spans="1:11" ht="14.4" customHeight="1" thickBot="1" x14ac:dyDescent="0.35">
      <c r="A8" s="700" t="s">
        <v>325</v>
      </c>
      <c r="B8" s="680">
        <v>6729.2716363551899</v>
      </c>
      <c r="C8" s="680">
        <v>6105.6574099999998</v>
      </c>
      <c r="D8" s="681">
        <v>-623.61422635518295</v>
      </c>
      <c r="E8" s="682">
        <v>0.90732812404399998</v>
      </c>
      <c r="F8" s="680">
        <v>7274.4653208653599</v>
      </c>
      <c r="G8" s="681">
        <v>1818.61633021634</v>
      </c>
      <c r="H8" s="683">
        <v>614.48035000000095</v>
      </c>
      <c r="I8" s="680">
        <v>1734.2996700000001</v>
      </c>
      <c r="J8" s="681">
        <v>-84.316660216339002</v>
      </c>
      <c r="K8" s="684">
        <v>0.23840922920099999</v>
      </c>
    </row>
    <row r="9" spans="1:11" ht="14.4" customHeight="1" thickBot="1" x14ac:dyDescent="0.35">
      <c r="A9" s="701" t="s">
        <v>326</v>
      </c>
      <c r="B9" s="685">
        <v>0</v>
      </c>
      <c r="C9" s="685">
        <v>1.2600000000000001E-3</v>
      </c>
      <c r="D9" s="686">
        <v>1.2600000000000001E-3</v>
      </c>
      <c r="E9" s="687" t="s">
        <v>321</v>
      </c>
      <c r="F9" s="685">
        <v>0</v>
      </c>
      <c r="G9" s="686">
        <v>0</v>
      </c>
      <c r="H9" s="688">
        <v>4.0000000000000098E-5</v>
      </c>
      <c r="I9" s="685">
        <v>-2.7699999999999999E-3</v>
      </c>
      <c r="J9" s="686">
        <v>-2.7699999999999999E-3</v>
      </c>
      <c r="K9" s="689" t="s">
        <v>321</v>
      </c>
    </row>
    <row r="10" spans="1:11" ht="14.4" customHeight="1" thickBot="1" x14ac:dyDescent="0.35">
      <c r="A10" s="702" t="s">
        <v>327</v>
      </c>
      <c r="B10" s="680">
        <v>0</v>
      </c>
      <c r="C10" s="680">
        <v>1.2600000000000001E-3</v>
      </c>
      <c r="D10" s="681">
        <v>1.2600000000000001E-3</v>
      </c>
      <c r="E10" s="690" t="s">
        <v>321</v>
      </c>
      <c r="F10" s="680">
        <v>0</v>
      </c>
      <c r="G10" s="681">
        <v>0</v>
      </c>
      <c r="H10" s="683">
        <v>4.0000000000000098E-5</v>
      </c>
      <c r="I10" s="680">
        <v>-2.7699999999999999E-3</v>
      </c>
      <c r="J10" s="681">
        <v>-2.7699999999999999E-3</v>
      </c>
      <c r="K10" s="691" t="s">
        <v>321</v>
      </c>
    </row>
    <row r="11" spans="1:11" ht="14.4" customHeight="1" thickBot="1" x14ac:dyDescent="0.35">
      <c r="A11" s="701" t="s">
        <v>328</v>
      </c>
      <c r="B11" s="685">
        <v>1770.85000976011</v>
      </c>
      <c r="C11" s="685">
        <v>1544.56512</v>
      </c>
      <c r="D11" s="686">
        <v>-226.284889760114</v>
      </c>
      <c r="E11" s="692">
        <v>0.87221679503399996</v>
      </c>
      <c r="F11" s="685">
        <v>2084</v>
      </c>
      <c r="G11" s="686">
        <v>521</v>
      </c>
      <c r="H11" s="688">
        <v>92.240570000000005</v>
      </c>
      <c r="I11" s="685">
        <v>232.05286000000001</v>
      </c>
      <c r="J11" s="686">
        <v>-288.94713999999999</v>
      </c>
      <c r="K11" s="693">
        <v>0.111349740882</v>
      </c>
    </row>
    <row r="12" spans="1:11" ht="14.4" customHeight="1" thickBot="1" x14ac:dyDescent="0.35">
      <c r="A12" s="702" t="s">
        <v>329</v>
      </c>
      <c r="B12" s="680">
        <v>906.375951255166</v>
      </c>
      <c r="C12" s="680">
        <v>779.05003000000102</v>
      </c>
      <c r="D12" s="681">
        <v>-127.32592125516599</v>
      </c>
      <c r="E12" s="682">
        <v>0.85952195545400001</v>
      </c>
      <c r="F12" s="680">
        <v>1014</v>
      </c>
      <c r="G12" s="681">
        <v>253.5</v>
      </c>
      <c r="H12" s="683">
        <v>60.302860000000003</v>
      </c>
      <c r="I12" s="680">
        <v>149.17564999999999</v>
      </c>
      <c r="J12" s="681">
        <v>-104.32435</v>
      </c>
      <c r="K12" s="684">
        <v>0.14711602564099999</v>
      </c>
    </row>
    <row r="13" spans="1:11" ht="14.4" customHeight="1" thickBot="1" x14ac:dyDescent="0.35">
      <c r="A13" s="702" t="s">
        <v>330</v>
      </c>
      <c r="B13" s="680">
        <v>32.000001510665001</v>
      </c>
      <c r="C13" s="680">
        <v>16.860060000000001</v>
      </c>
      <c r="D13" s="681">
        <v>-15.139941510665</v>
      </c>
      <c r="E13" s="682">
        <v>0.52687685012700003</v>
      </c>
      <c r="F13" s="680">
        <v>30</v>
      </c>
      <c r="G13" s="681">
        <v>7.5</v>
      </c>
      <c r="H13" s="683">
        <v>0</v>
      </c>
      <c r="I13" s="680">
        <v>0</v>
      </c>
      <c r="J13" s="681">
        <v>-7.5</v>
      </c>
      <c r="K13" s="684">
        <v>0</v>
      </c>
    </row>
    <row r="14" spans="1:11" ht="14.4" customHeight="1" thickBot="1" x14ac:dyDescent="0.35">
      <c r="A14" s="702" t="s">
        <v>331</v>
      </c>
      <c r="B14" s="680">
        <v>74.000006680680997</v>
      </c>
      <c r="C14" s="680">
        <v>52.735410000000002</v>
      </c>
      <c r="D14" s="681">
        <v>-21.264596680680999</v>
      </c>
      <c r="E14" s="682">
        <v>0.71264061133800005</v>
      </c>
      <c r="F14" s="680">
        <v>70</v>
      </c>
      <c r="G14" s="681">
        <v>17.5</v>
      </c>
      <c r="H14" s="683">
        <v>7.6923500000000002</v>
      </c>
      <c r="I14" s="680">
        <v>10.791499999999999</v>
      </c>
      <c r="J14" s="681">
        <v>-6.7084999999989998</v>
      </c>
      <c r="K14" s="684">
        <v>0.15416428571400001</v>
      </c>
    </row>
    <row r="15" spans="1:11" ht="14.4" customHeight="1" thickBot="1" x14ac:dyDescent="0.35">
      <c r="A15" s="702" t="s">
        <v>332</v>
      </c>
      <c r="B15" s="680">
        <v>0</v>
      </c>
      <c r="C15" s="680">
        <v>7.6548600000000002</v>
      </c>
      <c r="D15" s="681">
        <v>7.6548600000000002</v>
      </c>
      <c r="E15" s="690" t="s">
        <v>333</v>
      </c>
      <c r="F15" s="680">
        <v>10</v>
      </c>
      <c r="G15" s="681">
        <v>2.5</v>
      </c>
      <c r="H15" s="683">
        <v>0</v>
      </c>
      <c r="I15" s="680">
        <v>0</v>
      </c>
      <c r="J15" s="681">
        <v>-2.5</v>
      </c>
      <c r="K15" s="684">
        <v>0</v>
      </c>
    </row>
    <row r="16" spans="1:11" ht="14.4" customHeight="1" thickBot="1" x14ac:dyDescent="0.35">
      <c r="A16" s="702" t="s">
        <v>334</v>
      </c>
      <c r="B16" s="680">
        <v>33.000002979222998</v>
      </c>
      <c r="C16" s="680">
        <v>0</v>
      </c>
      <c r="D16" s="681">
        <v>-33.000002979222998</v>
      </c>
      <c r="E16" s="682">
        <v>0</v>
      </c>
      <c r="F16" s="680">
        <v>0</v>
      </c>
      <c r="G16" s="681">
        <v>0</v>
      </c>
      <c r="H16" s="683">
        <v>0</v>
      </c>
      <c r="I16" s="680">
        <v>0</v>
      </c>
      <c r="J16" s="681">
        <v>0</v>
      </c>
      <c r="K16" s="684">
        <v>0</v>
      </c>
    </row>
    <row r="17" spans="1:11" ht="14.4" customHeight="1" thickBot="1" x14ac:dyDescent="0.35">
      <c r="A17" s="702" t="s">
        <v>335</v>
      </c>
      <c r="B17" s="680">
        <v>113.000010201582</v>
      </c>
      <c r="C17" s="680">
        <v>333.40832</v>
      </c>
      <c r="D17" s="681">
        <v>220.408309798418</v>
      </c>
      <c r="E17" s="682">
        <v>2.9505158398229998</v>
      </c>
      <c r="F17" s="680">
        <v>445</v>
      </c>
      <c r="G17" s="681">
        <v>111.25</v>
      </c>
      <c r="H17" s="683">
        <v>0</v>
      </c>
      <c r="I17" s="680">
        <v>0</v>
      </c>
      <c r="J17" s="681">
        <v>-111.25</v>
      </c>
      <c r="K17" s="684">
        <v>0</v>
      </c>
    </row>
    <row r="18" spans="1:11" ht="14.4" customHeight="1" thickBot="1" x14ac:dyDescent="0.35">
      <c r="A18" s="702" t="s">
        <v>336</v>
      </c>
      <c r="B18" s="680">
        <v>282.48190405303001</v>
      </c>
      <c r="C18" s="680">
        <v>230.01868999999999</v>
      </c>
      <c r="D18" s="681">
        <v>-52.463214053030001</v>
      </c>
      <c r="E18" s="682">
        <v>0.81427761105999996</v>
      </c>
      <c r="F18" s="680">
        <v>280</v>
      </c>
      <c r="G18" s="681">
        <v>70</v>
      </c>
      <c r="H18" s="683">
        <v>17.620950000000001</v>
      </c>
      <c r="I18" s="680">
        <v>45.468609999999998</v>
      </c>
      <c r="J18" s="681">
        <v>-24.531389999999998</v>
      </c>
      <c r="K18" s="684">
        <v>0.162387892857</v>
      </c>
    </row>
    <row r="19" spans="1:11" ht="14.4" customHeight="1" thickBot="1" x14ac:dyDescent="0.35">
      <c r="A19" s="702" t="s">
        <v>337</v>
      </c>
      <c r="B19" s="680">
        <v>239.992124954612</v>
      </c>
      <c r="C19" s="680">
        <v>30.345130000000001</v>
      </c>
      <c r="D19" s="681">
        <v>-209.64699495461201</v>
      </c>
      <c r="E19" s="682">
        <v>0.126442190574</v>
      </c>
      <c r="F19" s="680">
        <v>140</v>
      </c>
      <c r="G19" s="681">
        <v>35</v>
      </c>
      <c r="H19" s="683">
        <v>0.13569000000000001</v>
      </c>
      <c r="I19" s="680">
        <v>0.76268999999999998</v>
      </c>
      <c r="J19" s="681">
        <v>-34.237310000000001</v>
      </c>
      <c r="K19" s="684">
        <v>5.4477857139999999E-3</v>
      </c>
    </row>
    <row r="20" spans="1:11" ht="14.4" customHeight="1" thickBot="1" x14ac:dyDescent="0.35">
      <c r="A20" s="702" t="s">
        <v>338</v>
      </c>
      <c r="B20" s="680">
        <v>90.000008125153002</v>
      </c>
      <c r="C20" s="680">
        <v>94.492620000000002</v>
      </c>
      <c r="D20" s="681">
        <v>4.4926118748460002</v>
      </c>
      <c r="E20" s="682">
        <v>1.0499179052130001</v>
      </c>
      <c r="F20" s="680">
        <v>95</v>
      </c>
      <c r="G20" s="681">
        <v>23.75</v>
      </c>
      <c r="H20" s="683">
        <v>6.4887199999999998</v>
      </c>
      <c r="I20" s="680">
        <v>25.854410000000001</v>
      </c>
      <c r="J20" s="681">
        <v>2.1044100000000001</v>
      </c>
      <c r="K20" s="684">
        <v>0.27215168421000002</v>
      </c>
    </row>
    <row r="21" spans="1:11" ht="14.4" customHeight="1" thickBot="1" x14ac:dyDescent="0.35">
      <c r="A21" s="701" t="s">
        <v>339</v>
      </c>
      <c r="B21" s="685">
        <v>66.488741247793001</v>
      </c>
      <c r="C21" s="685">
        <v>109.078</v>
      </c>
      <c r="D21" s="686">
        <v>42.589258752207002</v>
      </c>
      <c r="E21" s="692">
        <v>1.640548428996</v>
      </c>
      <c r="F21" s="685">
        <v>125.81120686827801</v>
      </c>
      <c r="G21" s="686">
        <v>31.452801717069001</v>
      </c>
      <c r="H21" s="688">
        <v>0.92</v>
      </c>
      <c r="I21" s="685">
        <v>56.22</v>
      </c>
      <c r="J21" s="686">
        <v>24.76719828293</v>
      </c>
      <c r="K21" s="693">
        <v>0.44686003257899998</v>
      </c>
    </row>
    <row r="22" spans="1:11" ht="14.4" customHeight="1" thickBot="1" x14ac:dyDescent="0.35">
      <c r="A22" s="702" t="s">
        <v>340</v>
      </c>
      <c r="B22" s="680">
        <v>49.685715750402998</v>
      </c>
      <c r="C22" s="680">
        <v>93.97</v>
      </c>
      <c r="D22" s="681">
        <v>44.284284249595999</v>
      </c>
      <c r="E22" s="682">
        <v>1.891288040853</v>
      </c>
      <c r="F22" s="680">
        <v>108.094379822764</v>
      </c>
      <c r="G22" s="681">
        <v>27.023594955690999</v>
      </c>
      <c r="H22" s="683">
        <v>0</v>
      </c>
      <c r="I22" s="680">
        <v>47.68</v>
      </c>
      <c r="J22" s="681">
        <v>20.656405044309</v>
      </c>
      <c r="K22" s="684">
        <v>0.44109601329999998</v>
      </c>
    </row>
    <row r="23" spans="1:11" ht="14.4" customHeight="1" thickBot="1" x14ac:dyDescent="0.35">
      <c r="A23" s="702" t="s">
        <v>341</v>
      </c>
      <c r="B23" s="680">
        <v>16.803025497389001</v>
      </c>
      <c r="C23" s="680">
        <v>15.108000000000001</v>
      </c>
      <c r="D23" s="681">
        <v>-1.695025497389</v>
      </c>
      <c r="E23" s="682">
        <v>0.89912379186299995</v>
      </c>
      <c r="F23" s="680">
        <v>17.716827045513</v>
      </c>
      <c r="G23" s="681">
        <v>4.4292067613780004</v>
      </c>
      <c r="H23" s="683">
        <v>0.92</v>
      </c>
      <c r="I23" s="680">
        <v>8.5399999999999991</v>
      </c>
      <c r="J23" s="681">
        <v>4.1107932386210004</v>
      </c>
      <c r="K23" s="684">
        <v>0.48202762142700001</v>
      </c>
    </row>
    <row r="24" spans="1:11" ht="14.4" customHeight="1" thickBot="1" x14ac:dyDescent="0.35">
      <c r="A24" s="701" t="s">
        <v>342</v>
      </c>
      <c r="B24" s="685">
        <v>2990.93695304629</v>
      </c>
      <c r="C24" s="685">
        <v>2624.9081099999999</v>
      </c>
      <c r="D24" s="686">
        <v>-366.02884304628498</v>
      </c>
      <c r="E24" s="692">
        <v>0.87762067579699998</v>
      </c>
      <c r="F24" s="685">
        <v>3169.74554783037</v>
      </c>
      <c r="G24" s="686">
        <v>792.43638695759205</v>
      </c>
      <c r="H24" s="688">
        <v>258.67183</v>
      </c>
      <c r="I24" s="685">
        <v>909.45964000000004</v>
      </c>
      <c r="J24" s="686">
        <v>117.023253042408</v>
      </c>
      <c r="K24" s="693">
        <v>0.286918816124</v>
      </c>
    </row>
    <row r="25" spans="1:11" ht="14.4" customHeight="1" thickBot="1" x14ac:dyDescent="0.35">
      <c r="A25" s="702" t="s">
        <v>343</v>
      </c>
      <c r="B25" s="680">
        <v>6.0000005416760001</v>
      </c>
      <c r="C25" s="680">
        <v>2.3057500000000002</v>
      </c>
      <c r="D25" s="681">
        <v>-3.6942505416759999</v>
      </c>
      <c r="E25" s="682">
        <v>0.38429163197299998</v>
      </c>
      <c r="F25" s="680">
        <v>5</v>
      </c>
      <c r="G25" s="681">
        <v>1.25</v>
      </c>
      <c r="H25" s="683">
        <v>0</v>
      </c>
      <c r="I25" s="680">
        <v>0</v>
      </c>
      <c r="J25" s="681">
        <v>-1.25</v>
      </c>
      <c r="K25" s="684">
        <v>0</v>
      </c>
    </row>
    <row r="26" spans="1:11" ht="14.4" customHeight="1" thickBot="1" x14ac:dyDescent="0.35">
      <c r="A26" s="702" t="s">
        <v>344</v>
      </c>
      <c r="B26" s="680">
        <v>399.93485166017899</v>
      </c>
      <c r="C26" s="680">
        <v>304.30088000000001</v>
      </c>
      <c r="D26" s="681">
        <v>-95.633971660179</v>
      </c>
      <c r="E26" s="682">
        <v>0.76087612453999998</v>
      </c>
      <c r="F26" s="680">
        <v>400</v>
      </c>
      <c r="G26" s="681">
        <v>100</v>
      </c>
      <c r="H26" s="683">
        <v>202.72501</v>
      </c>
      <c r="I26" s="680">
        <v>389.53701000000001</v>
      </c>
      <c r="J26" s="681">
        <v>289.53701000000001</v>
      </c>
      <c r="K26" s="684">
        <v>0.97384252500000001</v>
      </c>
    </row>
    <row r="27" spans="1:11" ht="14.4" customHeight="1" thickBot="1" x14ac:dyDescent="0.35">
      <c r="A27" s="702" t="s">
        <v>345</v>
      </c>
      <c r="B27" s="680">
        <v>10.000000902794</v>
      </c>
      <c r="C27" s="680">
        <v>5.8771000000000004</v>
      </c>
      <c r="D27" s="681">
        <v>-4.122900902794</v>
      </c>
      <c r="E27" s="682">
        <v>0.58770994694099998</v>
      </c>
      <c r="F27" s="680">
        <v>10</v>
      </c>
      <c r="G27" s="681">
        <v>2.5</v>
      </c>
      <c r="H27" s="683">
        <v>0</v>
      </c>
      <c r="I27" s="680">
        <v>0.90249999999999997</v>
      </c>
      <c r="J27" s="681">
        <v>-1.5974999999999999</v>
      </c>
      <c r="K27" s="684">
        <v>9.0249999999999997E-2</v>
      </c>
    </row>
    <row r="28" spans="1:11" ht="14.4" customHeight="1" thickBot="1" x14ac:dyDescent="0.35">
      <c r="A28" s="702" t="s">
        <v>346</v>
      </c>
      <c r="B28" s="680">
        <v>2.0000001805580001</v>
      </c>
      <c r="C28" s="680">
        <v>1.5552600000000001</v>
      </c>
      <c r="D28" s="681">
        <v>-0.44474018055800002</v>
      </c>
      <c r="E28" s="682">
        <v>0.77762992979500001</v>
      </c>
      <c r="F28" s="680">
        <v>2</v>
      </c>
      <c r="G28" s="681">
        <v>0.5</v>
      </c>
      <c r="H28" s="683">
        <v>0</v>
      </c>
      <c r="I28" s="680">
        <v>0</v>
      </c>
      <c r="J28" s="681">
        <v>-0.5</v>
      </c>
      <c r="K28" s="684">
        <v>0</v>
      </c>
    </row>
    <row r="29" spans="1:11" ht="14.4" customHeight="1" thickBot="1" x14ac:dyDescent="0.35">
      <c r="A29" s="702" t="s">
        <v>347</v>
      </c>
      <c r="B29" s="680">
        <v>1.0000000902790001</v>
      </c>
      <c r="C29" s="680">
        <v>1.1155200000000001</v>
      </c>
      <c r="D29" s="681">
        <v>0.11551990971999999</v>
      </c>
      <c r="E29" s="682">
        <v>1.115519899291</v>
      </c>
      <c r="F29" s="680">
        <v>1</v>
      </c>
      <c r="G29" s="681">
        <v>0.25</v>
      </c>
      <c r="H29" s="683">
        <v>0</v>
      </c>
      <c r="I29" s="680">
        <v>2.6309499999999999</v>
      </c>
      <c r="J29" s="681">
        <v>2.3809499999999999</v>
      </c>
      <c r="K29" s="684">
        <v>2.6309499999999999</v>
      </c>
    </row>
    <row r="30" spans="1:11" ht="14.4" customHeight="1" thickBot="1" x14ac:dyDescent="0.35">
      <c r="A30" s="702" t="s">
        <v>348</v>
      </c>
      <c r="B30" s="680">
        <v>0</v>
      </c>
      <c r="C30" s="680">
        <v>0.22506000000000001</v>
      </c>
      <c r="D30" s="681">
        <v>0.22506000000000001</v>
      </c>
      <c r="E30" s="690" t="s">
        <v>333</v>
      </c>
      <c r="F30" s="680">
        <v>0.21821417407999999</v>
      </c>
      <c r="G30" s="681">
        <v>5.4553543519999997E-2</v>
      </c>
      <c r="H30" s="683">
        <v>0</v>
      </c>
      <c r="I30" s="680">
        <v>0</v>
      </c>
      <c r="J30" s="681">
        <v>-5.4553543519999997E-2</v>
      </c>
      <c r="K30" s="684">
        <v>0</v>
      </c>
    </row>
    <row r="31" spans="1:11" ht="14.4" customHeight="1" thickBot="1" x14ac:dyDescent="0.35">
      <c r="A31" s="702" t="s">
        <v>349</v>
      </c>
      <c r="B31" s="680">
        <v>411.89282955220898</v>
      </c>
      <c r="C31" s="680">
        <v>391.28649000000001</v>
      </c>
      <c r="D31" s="681">
        <v>-20.606339552207999</v>
      </c>
      <c r="E31" s="682">
        <v>0.94997159922700003</v>
      </c>
      <c r="F31" s="680">
        <v>450</v>
      </c>
      <c r="G31" s="681">
        <v>112.5</v>
      </c>
      <c r="H31" s="683">
        <v>22.73377</v>
      </c>
      <c r="I31" s="680">
        <v>80.378190000000004</v>
      </c>
      <c r="J31" s="681">
        <v>-32.121810000000004</v>
      </c>
      <c r="K31" s="684">
        <v>0.1786182</v>
      </c>
    </row>
    <row r="32" spans="1:11" ht="14.4" customHeight="1" thickBot="1" x14ac:dyDescent="0.35">
      <c r="A32" s="702" t="s">
        <v>350</v>
      </c>
      <c r="B32" s="680">
        <v>403.48581837092098</v>
      </c>
      <c r="C32" s="680">
        <v>382.70553000000001</v>
      </c>
      <c r="D32" s="681">
        <v>-20.780288370920001</v>
      </c>
      <c r="E32" s="682">
        <v>0.94849809479000002</v>
      </c>
      <c r="F32" s="680">
        <v>400</v>
      </c>
      <c r="G32" s="681">
        <v>100</v>
      </c>
      <c r="H32" s="683">
        <v>20.988250000000001</v>
      </c>
      <c r="I32" s="680">
        <v>63.997520000000002</v>
      </c>
      <c r="J32" s="681">
        <v>-36.002479999999998</v>
      </c>
      <c r="K32" s="684">
        <v>0.15999379999999999</v>
      </c>
    </row>
    <row r="33" spans="1:11" ht="14.4" customHeight="1" thickBot="1" x14ac:dyDescent="0.35">
      <c r="A33" s="702" t="s">
        <v>351</v>
      </c>
      <c r="B33" s="680">
        <v>35.000003159781997</v>
      </c>
      <c r="C33" s="680">
        <v>36.257199999999997</v>
      </c>
      <c r="D33" s="681">
        <v>1.257196840218</v>
      </c>
      <c r="E33" s="682">
        <v>1.0359199064769999</v>
      </c>
      <c r="F33" s="680">
        <v>40</v>
      </c>
      <c r="G33" s="681">
        <v>10</v>
      </c>
      <c r="H33" s="683">
        <v>5.4450000000000003</v>
      </c>
      <c r="I33" s="680">
        <v>9.6895000000000007</v>
      </c>
      <c r="J33" s="681">
        <v>-0.31049999999900002</v>
      </c>
      <c r="K33" s="684">
        <v>0.24223749999999999</v>
      </c>
    </row>
    <row r="34" spans="1:11" ht="14.4" customHeight="1" thickBot="1" x14ac:dyDescent="0.35">
      <c r="A34" s="702" t="s">
        <v>352</v>
      </c>
      <c r="B34" s="680">
        <v>458.00002969588701</v>
      </c>
      <c r="C34" s="680">
        <v>456.59</v>
      </c>
      <c r="D34" s="681">
        <v>-1.4100296958859999</v>
      </c>
      <c r="E34" s="682">
        <v>0.99692133274100003</v>
      </c>
      <c r="F34" s="680">
        <v>500</v>
      </c>
      <c r="G34" s="681">
        <v>125</v>
      </c>
      <c r="H34" s="683">
        <v>45.102539999999998</v>
      </c>
      <c r="I34" s="680">
        <v>119.50135</v>
      </c>
      <c r="J34" s="681">
        <v>-5.4986499999990004</v>
      </c>
      <c r="K34" s="684">
        <v>0.23900270000000001</v>
      </c>
    </row>
    <row r="35" spans="1:11" ht="14.4" customHeight="1" thickBot="1" x14ac:dyDescent="0.35">
      <c r="A35" s="702" t="s">
        <v>353</v>
      </c>
      <c r="B35" s="680">
        <v>18.805950799274999</v>
      </c>
      <c r="C35" s="680">
        <v>16.687999999999999</v>
      </c>
      <c r="D35" s="681">
        <v>-2.117950799275</v>
      </c>
      <c r="E35" s="682">
        <v>0.88737869082599996</v>
      </c>
      <c r="F35" s="680">
        <v>20</v>
      </c>
      <c r="G35" s="681">
        <v>5</v>
      </c>
      <c r="H35" s="683">
        <v>1.7929999999999999</v>
      </c>
      <c r="I35" s="680">
        <v>3.7130000000000001</v>
      </c>
      <c r="J35" s="681">
        <v>-1.2869999999999999</v>
      </c>
      <c r="K35" s="684">
        <v>0.18565000000000001</v>
      </c>
    </row>
    <row r="36" spans="1:11" ht="14.4" customHeight="1" thickBot="1" x14ac:dyDescent="0.35">
      <c r="A36" s="702" t="s">
        <v>354</v>
      </c>
      <c r="B36" s="680">
        <v>190.357481314344</v>
      </c>
      <c r="C36" s="680">
        <v>172.32649000000001</v>
      </c>
      <c r="D36" s="681">
        <v>-18.030991314344</v>
      </c>
      <c r="E36" s="682">
        <v>0.90527826282500001</v>
      </c>
      <c r="F36" s="680">
        <v>235</v>
      </c>
      <c r="G36" s="681">
        <v>58.75</v>
      </c>
      <c r="H36" s="683">
        <v>18.4298</v>
      </c>
      <c r="I36" s="680">
        <v>36.678100000000001</v>
      </c>
      <c r="J36" s="681">
        <v>-22.071899999999999</v>
      </c>
      <c r="K36" s="684">
        <v>0.15607702127600001</v>
      </c>
    </row>
    <row r="37" spans="1:11" ht="14.4" customHeight="1" thickBot="1" x14ac:dyDescent="0.35">
      <c r="A37" s="702" t="s">
        <v>355</v>
      </c>
      <c r="B37" s="680">
        <v>1.0000000902790001</v>
      </c>
      <c r="C37" s="680">
        <v>9.3833399999990004</v>
      </c>
      <c r="D37" s="681">
        <v>8.3833399097200001</v>
      </c>
      <c r="E37" s="682">
        <v>9.3833391528759993</v>
      </c>
      <c r="F37" s="680">
        <v>6</v>
      </c>
      <c r="G37" s="681">
        <v>1.5</v>
      </c>
      <c r="H37" s="683">
        <v>0</v>
      </c>
      <c r="I37" s="680">
        <v>0</v>
      </c>
      <c r="J37" s="681">
        <v>-1.5</v>
      </c>
      <c r="K37" s="684">
        <v>0</v>
      </c>
    </row>
    <row r="38" spans="1:11" ht="14.4" customHeight="1" thickBot="1" x14ac:dyDescent="0.35">
      <c r="A38" s="702" t="s">
        <v>356</v>
      </c>
      <c r="B38" s="680">
        <v>0.27820002511500003</v>
      </c>
      <c r="C38" s="680">
        <v>0.68969999999999998</v>
      </c>
      <c r="D38" s="681">
        <v>0.41149997488399997</v>
      </c>
      <c r="E38" s="682">
        <v>2.4791514656150002</v>
      </c>
      <c r="F38" s="680">
        <v>1</v>
      </c>
      <c r="G38" s="681">
        <v>0.25</v>
      </c>
      <c r="H38" s="683">
        <v>0</v>
      </c>
      <c r="I38" s="680">
        <v>0</v>
      </c>
      <c r="J38" s="681">
        <v>-0.25</v>
      </c>
      <c r="K38" s="684">
        <v>0</v>
      </c>
    </row>
    <row r="39" spans="1:11" ht="14.4" customHeight="1" thickBot="1" x14ac:dyDescent="0.35">
      <c r="A39" s="702" t="s">
        <v>357</v>
      </c>
      <c r="B39" s="680">
        <v>1053.1817866629799</v>
      </c>
      <c r="C39" s="680">
        <v>843.60179000000096</v>
      </c>
      <c r="D39" s="681">
        <v>-209.57999666298301</v>
      </c>
      <c r="E39" s="682">
        <v>0.80100301836099996</v>
      </c>
      <c r="F39" s="680">
        <v>1099.52733365629</v>
      </c>
      <c r="G39" s="681">
        <v>274.88183341407199</v>
      </c>
      <c r="H39" s="683">
        <v>-58.545540000000003</v>
      </c>
      <c r="I39" s="680">
        <v>202.43152000000001</v>
      </c>
      <c r="J39" s="681">
        <v>-72.450313414071999</v>
      </c>
      <c r="K39" s="684">
        <v>0.18410776504000001</v>
      </c>
    </row>
    <row r="40" spans="1:11" ht="14.4" customHeight="1" thickBot="1" x14ac:dyDescent="0.35">
      <c r="A40" s="701" t="s">
        <v>358</v>
      </c>
      <c r="B40" s="685">
        <v>326.77348134095502</v>
      </c>
      <c r="C40" s="685">
        <v>311.45785000000001</v>
      </c>
      <c r="D40" s="686">
        <v>-15.315631340954999</v>
      </c>
      <c r="E40" s="692">
        <v>0.95313073974600004</v>
      </c>
      <c r="F40" s="685">
        <v>314.20608219941101</v>
      </c>
      <c r="G40" s="686">
        <v>78.551520549852</v>
      </c>
      <c r="H40" s="688">
        <v>27.817820000000001</v>
      </c>
      <c r="I40" s="685">
        <v>71.440700000000007</v>
      </c>
      <c r="J40" s="686">
        <v>-7.1108205498519998</v>
      </c>
      <c r="K40" s="693">
        <v>0.22736892774199999</v>
      </c>
    </row>
    <row r="41" spans="1:11" ht="14.4" customHeight="1" thickBot="1" x14ac:dyDescent="0.35">
      <c r="A41" s="702" t="s">
        <v>359</v>
      </c>
      <c r="B41" s="680">
        <v>261.89115158064601</v>
      </c>
      <c r="C41" s="680">
        <v>226.74041</v>
      </c>
      <c r="D41" s="681">
        <v>-35.150741580645999</v>
      </c>
      <c r="E41" s="682">
        <v>0.86578110268899999</v>
      </c>
      <c r="F41" s="680">
        <v>289.74675408383399</v>
      </c>
      <c r="G41" s="681">
        <v>72.436688520958</v>
      </c>
      <c r="H41" s="683">
        <v>20.757650000000002</v>
      </c>
      <c r="I41" s="680">
        <v>52.927030000000002</v>
      </c>
      <c r="J41" s="681">
        <v>-19.509658520957998</v>
      </c>
      <c r="K41" s="684">
        <v>0.18266651568600001</v>
      </c>
    </row>
    <row r="42" spans="1:11" ht="14.4" customHeight="1" thickBot="1" x14ac:dyDescent="0.35">
      <c r="A42" s="702" t="s">
        <v>360</v>
      </c>
      <c r="B42" s="680">
        <v>64.882329760307996</v>
      </c>
      <c r="C42" s="680">
        <v>84.717439999999996</v>
      </c>
      <c r="D42" s="681">
        <v>19.835110239691002</v>
      </c>
      <c r="E42" s="682">
        <v>1.305708970577</v>
      </c>
      <c r="F42" s="680">
        <v>24.459328115576</v>
      </c>
      <c r="G42" s="681">
        <v>6.1148320288939999</v>
      </c>
      <c r="H42" s="683">
        <v>7.0601700000000003</v>
      </c>
      <c r="I42" s="680">
        <v>18.513670000000001</v>
      </c>
      <c r="J42" s="681">
        <v>12.398837971104999</v>
      </c>
      <c r="K42" s="684">
        <v>0.75691653967399997</v>
      </c>
    </row>
    <row r="43" spans="1:11" ht="14.4" customHeight="1" thickBot="1" x14ac:dyDescent="0.35">
      <c r="A43" s="701" t="s">
        <v>361</v>
      </c>
      <c r="B43" s="685">
        <v>683.61015708110597</v>
      </c>
      <c r="C43" s="685">
        <v>617.17021</v>
      </c>
      <c r="D43" s="686">
        <v>-66.439947081105004</v>
      </c>
      <c r="E43" s="692">
        <v>0.90281018151500003</v>
      </c>
      <c r="F43" s="685">
        <v>662.81115787045906</v>
      </c>
      <c r="G43" s="686">
        <v>165.70278946761499</v>
      </c>
      <c r="H43" s="688">
        <v>84.53689</v>
      </c>
      <c r="I43" s="685">
        <v>178.39400000000001</v>
      </c>
      <c r="J43" s="686">
        <v>12.691210532385</v>
      </c>
      <c r="K43" s="693">
        <v>0.26914755112599997</v>
      </c>
    </row>
    <row r="44" spans="1:11" ht="14.4" customHeight="1" thickBot="1" x14ac:dyDescent="0.35">
      <c r="A44" s="702" t="s">
        <v>362</v>
      </c>
      <c r="B44" s="680">
        <v>14.878652595365001</v>
      </c>
      <c r="C44" s="680">
        <v>10.400700000000001</v>
      </c>
      <c r="D44" s="681">
        <v>-4.4779525953650001</v>
      </c>
      <c r="E44" s="682">
        <v>0.69903507278800003</v>
      </c>
      <c r="F44" s="680">
        <v>0</v>
      </c>
      <c r="G44" s="681">
        <v>0</v>
      </c>
      <c r="H44" s="683">
        <v>8.8209</v>
      </c>
      <c r="I44" s="680">
        <v>8.8209</v>
      </c>
      <c r="J44" s="681">
        <v>8.8209</v>
      </c>
      <c r="K44" s="691" t="s">
        <v>321</v>
      </c>
    </row>
    <row r="45" spans="1:11" ht="14.4" customHeight="1" thickBot="1" x14ac:dyDescent="0.35">
      <c r="A45" s="702" t="s">
        <v>363</v>
      </c>
      <c r="B45" s="680">
        <v>21.293868097891</v>
      </c>
      <c r="C45" s="680">
        <v>32.895159999999997</v>
      </c>
      <c r="D45" s="681">
        <v>11.601291902108001</v>
      </c>
      <c r="E45" s="682">
        <v>1.5448184354650001</v>
      </c>
      <c r="F45" s="680">
        <v>76</v>
      </c>
      <c r="G45" s="681">
        <v>19</v>
      </c>
      <c r="H45" s="683">
        <v>6.2552399999999997</v>
      </c>
      <c r="I45" s="680">
        <v>12.80847</v>
      </c>
      <c r="J45" s="681">
        <v>-6.1915299999990001</v>
      </c>
      <c r="K45" s="684">
        <v>0.1685325</v>
      </c>
    </row>
    <row r="46" spans="1:11" ht="14.4" customHeight="1" thickBot="1" x14ac:dyDescent="0.35">
      <c r="A46" s="702" t="s">
        <v>364</v>
      </c>
      <c r="B46" s="680">
        <v>259.94289502396998</v>
      </c>
      <c r="C46" s="680">
        <v>221.34129999999999</v>
      </c>
      <c r="D46" s="681">
        <v>-38.601595023968997</v>
      </c>
      <c r="E46" s="682">
        <v>0.85149971104</v>
      </c>
      <c r="F46" s="680">
        <v>208.68619164085001</v>
      </c>
      <c r="G46" s="681">
        <v>52.171547910211999</v>
      </c>
      <c r="H46" s="683">
        <v>25.1647</v>
      </c>
      <c r="I46" s="680">
        <v>57.030650000000001</v>
      </c>
      <c r="J46" s="681">
        <v>4.8591020897870001</v>
      </c>
      <c r="K46" s="684">
        <v>0.27328425302800002</v>
      </c>
    </row>
    <row r="47" spans="1:11" ht="14.4" customHeight="1" thickBot="1" x14ac:dyDescent="0.35">
      <c r="A47" s="702" t="s">
        <v>365</v>
      </c>
      <c r="B47" s="680">
        <v>69.200319912308004</v>
      </c>
      <c r="C47" s="680">
        <v>49.27384</v>
      </c>
      <c r="D47" s="681">
        <v>-19.926479912308</v>
      </c>
      <c r="E47" s="682">
        <v>0.71204641918400002</v>
      </c>
      <c r="F47" s="680">
        <v>60</v>
      </c>
      <c r="G47" s="681">
        <v>15</v>
      </c>
      <c r="H47" s="683">
        <v>6.4248900000000004</v>
      </c>
      <c r="I47" s="680">
        <v>10.903840000000001</v>
      </c>
      <c r="J47" s="681">
        <v>-4.0961599999990002</v>
      </c>
      <c r="K47" s="684">
        <v>0.18173066666599999</v>
      </c>
    </row>
    <row r="48" spans="1:11" ht="14.4" customHeight="1" thickBot="1" x14ac:dyDescent="0.35">
      <c r="A48" s="702" t="s">
        <v>366</v>
      </c>
      <c r="B48" s="680">
        <v>24.199630854129001</v>
      </c>
      <c r="C48" s="680">
        <v>16.31906</v>
      </c>
      <c r="D48" s="681">
        <v>-7.880570854129</v>
      </c>
      <c r="E48" s="682">
        <v>0.67435160884699996</v>
      </c>
      <c r="F48" s="680">
        <v>21.316839105881002</v>
      </c>
      <c r="G48" s="681">
        <v>5.3292097764699999</v>
      </c>
      <c r="H48" s="683">
        <v>0</v>
      </c>
      <c r="I48" s="680">
        <v>7.4408899999999996</v>
      </c>
      <c r="J48" s="681">
        <v>2.111680223529</v>
      </c>
      <c r="K48" s="684">
        <v>0.34906160163</v>
      </c>
    </row>
    <row r="49" spans="1:11" ht="14.4" customHeight="1" thickBot="1" x14ac:dyDescent="0.35">
      <c r="A49" s="702" t="s">
        <v>367</v>
      </c>
      <c r="B49" s="680">
        <v>0</v>
      </c>
      <c r="C49" s="680">
        <v>0.32008999999999999</v>
      </c>
      <c r="D49" s="681">
        <v>0.32008999999999999</v>
      </c>
      <c r="E49" s="690" t="s">
        <v>321</v>
      </c>
      <c r="F49" s="680">
        <v>0</v>
      </c>
      <c r="G49" s="681">
        <v>0</v>
      </c>
      <c r="H49" s="683">
        <v>0</v>
      </c>
      <c r="I49" s="680">
        <v>9.9220000000000003E-2</v>
      </c>
      <c r="J49" s="681">
        <v>9.9220000000000003E-2</v>
      </c>
      <c r="K49" s="691" t="s">
        <v>321</v>
      </c>
    </row>
    <row r="50" spans="1:11" ht="14.4" customHeight="1" thickBot="1" x14ac:dyDescent="0.35">
      <c r="A50" s="702" t="s">
        <v>368</v>
      </c>
      <c r="B50" s="680">
        <v>0</v>
      </c>
      <c r="C50" s="680">
        <v>4.598E-2</v>
      </c>
      <c r="D50" s="681">
        <v>4.598E-2</v>
      </c>
      <c r="E50" s="690" t="s">
        <v>333</v>
      </c>
      <c r="F50" s="680">
        <v>0</v>
      </c>
      <c r="G50" s="681">
        <v>0</v>
      </c>
      <c r="H50" s="683">
        <v>0.28919</v>
      </c>
      <c r="I50" s="680">
        <v>2.8578999999999999</v>
      </c>
      <c r="J50" s="681">
        <v>2.8578999999999999</v>
      </c>
      <c r="K50" s="691" t="s">
        <v>333</v>
      </c>
    </row>
    <row r="51" spans="1:11" ht="14.4" customHeight="1" thickBot="1" x14ac:dyDescent="0.35">
      <c r="A51" s="702" t="s">
        <v>369</v>
      </c>
      <c r="B51" s="680">
        <v>2.9569016724989998</v>
      </c>
      <c r="C51" s="680">
        <v>0.59402999999999995</v>
      </c>
      <c r="D51" s="681">
        <v>-2.3628716724990002</v>
      </c>
      <c r="E51" s="682">
        <v>0.20089609523499999</v>
      </c>
      <c r="F51" s="680">
        <v>1</v>
      </c>
      <c r="G51" s="681">
        <v>0.25</v>
      </c>
      <c r="H51" s="683">
        <v>0</v>
      </c>
      <c r="I51" s="680">
        <v>2.9909999999999999E-2</v>
      </c>
      <c r="J51" s="681">
        <v>-0.22009000000000001</v>
      </c>
      <c r="K51" s="684">
        <v>2.9909999999E-2</v>
      </c>
    </row>
    <row r="52" spans="1:11" ht="14.4" customHeight="1" thickBot="1" x14ac:dyDescent="0.35">
      <c r="A52" s="702" t="s">
        <v>370</v>
      </c>
      <c r="B52" s="680">
        <v>186.46050273156499</v>
      </c>
      <c r="C52" s="680">
        <v>154.26696999999999</v>
      </c>
      <c r="D52" s="681">
        <v>-32.193532731565</v>
      </c>
      <c r="E52" s="682">
        <v>0.82734395617300005</v>
      </c>
      <c r="F52" s="680">
        <v>170</v>
      </c>
      <c r="G52" s="681">
        <v>42.5</v>
      </c>
      <c r="H52" s="683">
        <v>18.32545</v>
      </c>
      <c r="I52" s="680">
        <v>30.862400000000001</v>
      </c>
      <c r="J52" s="681">
        <v>-11.637600000000001</v>
      </c>
      <c r="K52" s="684">
        <v>0.18154352941099999</v>
      </c>
    </row>
    <row r="53" spans="1:11" ht="14.4" customHeight="1" thickBot="1" x14ac:dyDescent="0.35">
      <c r="A53" s="702" t="s">
        <v>371</v>
      </c>
      <c r="B53" s="680">
        <v>18.569228516035999</v>
      </c>
      <c r="C53" s="680">
        <v>21.58278</v>
      </c>
      <c r="D53" s="681">
        <v>3.013551483963</v>
      </c>
      <c r="E53" s="682">
        <v>1.1622873821249999</v>
      </c>
      <c r="F53" s="680">
        <v>25.808127123727001</v>
      </c>
      <c r="G53" s="681">
        <v>6.4520317809309997</v>
      </c>
      <c r="H53" s="683">
        <v>1.2324900000000001</v>
      </c>
      <c r="I53" s="680">
        <v>5.3751699999999998</v>
      </c>
      <c r="J53" s="681">
        <v>-1.0768617809309999</v>
      </c>
      <c r="K53" s="684">
        <v>0.208274315072</v>
      </c>
    </row>
    <row r="54" spans="1:11" ht="14.4" customHeight="1" thickBot="1" x14ac:dyDescent="0.35">
      <c r="A54" s="702" t="s">
        <v>372</v>
      </c>
      <c r="B54" s="680">
        <v>0</v>
      </c>
      <c r="C54" s="680">
        <v>14.13813</v>
      </c>
      <c r="D54" s="681">
        <v>14.13813</v>
      </c>
      <c r="E54" s="690" t="s">
        <v>321</v>
      </c>
      <c r="F54" s="680">
        <v>0</v>
      </c>
      <c r="G54" s="681">
        <v>0</v>
      </c>
      <c r="H54" s="683">
        <v>0</v>
      </c>
      <c r="I54" s="680">
        <v>13.55308</v>
      </c>
      <c r="J54" s="681">
        <v>13.55308</v>
      </c>
      <c r="K54" s="691" t="s">
        <v>321</v>
      </c>
    </row>
    <row r="55" spans="1:11" ht="14.4" customHeight="1" thickBot="1" x14ac:dyDescent="0.35">
      <c r="A55" s="702" t="s">
        <v>373</v>
      </c>
      <c r="B55" s="680">
        <v>0</v>
      </c>
      <c r="C55" s="680">
        <v>2.70682</v>
      </c>
      <c r="D55" s="681">
        <v>2.70682</v>
      </c>
      <c r="E55" s="690" t="s">
        <v>333</v>
      </c>
      <c r="F55" s="680">
        <v>0</v>
      </c>
      <c r="G55" s="681">
        <v>0</v>
      </c>
      <c r="H55" s="683">
        <v>0</v>
      </c>
      <c r="I55" s="680">
        <v>0</v>
      </c>
      <c r="J55" s="681">
        <v>0</v>
      </c>
      <c r="K55" s="691" t="s">
        <v>321</v>
      </c>
    </row>
    <row r="56" spans="1:11" ht="14.4" customHeight="1" thickBot="1" x14ac:dyDescent="0.35">
      <c r="A56" s="702" t="s">
        <v>374</v>
      </c>
      <c r="B56" s="680">
        <v>86.108157677338994</v>
      </c>
      <c r="C56" s="680">
        <v>93.285349999999994</v>
      </c>
      <c r="D56" s="681">
        <v>7.1771923226599998</v>
      </c>
      <c r="E56" s="682">
        <v>1.08335089864</v>
      </c>
      <c r="F56" s="680">
        <v>100</v>
      </c>
      <c r="G56" s="681">
        <v>25</v>
      </c>
      <c r="H56" s="683">
        <v>18.02403</v>
      </c>
      <c r="I56" s="680">
        <v>28.61157</v>
      </c>
      <c r="J56" s="681">
        <v>3.6115699999999999</v>
      </c>
      <c r="K56" s="684">
        <v>0.28611569999999997</v>
      </c>
    </row>
    <row r="57" spans="1:11" ht="14.4" customHeight="1" thickBot="1" x14ac:dyDescent="0.35">
      <c r="A57" s="701" t="s">
        <v>375</v>
      </c>
      <c r="B57" s="685">
        <v>48.174723708842997</v>
      </c>
      <c r="C57" s="685">
        <v>32.418759999999999</v>
      </c>
      <c r="D57" s="686">
        <v>-15.755963708843</v>
      </c>
      <c r="E57" s="692">
        <v>0.67294127509500001</v>
      </c>
      <c r="F57" s="685">
        <v>22.968325567889</v>
      </c>
      <c r="G57" s="686">
        <v>5.7420813919720004</v>
      </c>
      <c r="H57" s="688">
        <v>3.363</v>
      </c>
      <c r="I57" s="685">
        <v>29.479649999999999</v>
      </c>
      <c r="J57" s="686">
        <v>23.737568608027001</v>
      </c>
      <c r="K57" s="693">
        <v>1.283491472326</v>
      </c>
    </row>
    <row r="58" spans="1:11" ht="14.4" customHeight="1" thickBot="1" x14ac:dyDescent="0.35">
      <c r="A58" s="702" t="s">
        <v>376</v>
      </c>
      <c r="B58" s="680">
        <v>0</v>
      </c>
      <c r="C58" s="680">
        <v>6.298</v>
      </c>
      <c r="D58" s="681">
        <v>6.298</v>
      </c>
      <c r="E58" s="690" t="s">
        <v>333</v>
      </c>
      <c r="F58" s="680">
        <v>0</v>
      </c>
      <c r="G58" s="681">
        <v>0</v>
      </c>
      <c r="H58" s="683">
        <v>0</v>
      </c>
      <c r="I58" s="680">
        <v>0</v>
      </c>
      <c r="J58" s="681">
        <v>0</v>
      </c>
      <c r="K58" s="691" t="s">
        <v>321</v>
      </c>
    </row>
    <row r="59" spans="1:11" ht="14.4" customHeight="1" thickBot="1" x14ac:dyDescent="0.35">
      <c r="A59" s="702" t="s">
        <v>377</v>
      </c>
      <c r="B59" s="680">
        <v>6.3128631047099999</v>
      </c>
      <c r="C59" s="680">
        <v>9.3175000000000008</v>
      </c>
      <c r="D59" s="681">
        <v>3.0046368952889999</v>
      </c>
      <c r="E59" s="682">
        <v>1.4759547047749999</v>
      </c>
      <c r="F59" s="680">
        <v>0</v>
      </c>
      <c r="G59" s="681">
        <v>0</v>
      </c>
      <c r="H59" s="683">
        <v>0.84699999999999998</v>
      </c>
      <c r="I59" s="680">
        <v>1.694</v>
      </c>
      <c r="J59" s="681">
        <v>1.694</v>
      </c>
      <c r="K59" s="691" t="s">
        <v>321</v>
      </c>
    </row>
    <row r="60" spans="1:11" ht="14.4" customHeight="1" thickBot="1" x14ac:dyDescent="0.35">
      <c r="A60" s="702" t="s">
        <v>378</v>
      </c>
      <c r="B60" s="680">
        <v>4.0083462533430003</v>
      </c>
      <c r="C60" s="680">
        <v>4.2539999999999996</v>
      </c>
      <c r="D60" s="681">
        <v>0.24565374665600001</v>
      </c>
      <c r="E60" s="682">
        <v>1.06128556046</v>
      </c>
      <c r="F60" s="680">
        <v>5.5469557409780004</v>
      </c>
      <c r="G60" s="681">
        <v>1.386738935244</v>
      </c>
      <c r="H60" s="683">
        <v>0</v>
      </c>
      <c r="I60" s="680">
        <v>0</v>
      </c>
      <c r="J60" s="681">
        <v>-1.386738935244</v>
      </c>
      <c r="K60" s="684">
        <v>0</v>
      </c>
    </row>
    <row r="61" spans="1:11" ht="14.4" customHeight="1" thickBot="1" x14ac:dyDescent="0.35">
      <c r="A61" s="702" t="s">
        <v>379</v>
      </c>
      <c r="B61" s="680">
        <v>19.354890252941001</v>
      </c>
      <c r="C61" s="680">
        <v>4.4596499999999999</v>
      </c>
      <c r="D61" s="681">
        <v>-14.895240252941001</v>
      </c>
      <c r="E61" s="682">
        <v>0.23041463639000001</v>
      </c>
      <c r="F61" s="680">
        <v>4.7729790194549997</v>
      </c>
      <c r="G61" s="681">
        <v>1.1932447548630001</v>
      </c>
      <c r="H61" s="683">
        <v>2.516</v>
      </c>
      <c r="I61" s="680">
        <v>21.946999999999999</v>
      </c>
      <c r="J61" s="681">
        <v>20.753755245135999</v>
      </c>
      <c r="K61" s="684">
        <v>4.5981765079079997</v>
      </c>
    </row>
    <row r="62" spans="1:11" ht="14.4" customHeight="1" thickBot="1" x14ac:dyDescent="0.35">
      <c r="A62" s="702" t="s">
        <v>380</v>
      </c>
      <c r="B62" s="680">
        <v>0</v>
      </c>
      <c r="C62" s="680">
        <v>0.76229999999999998</v>
      </c>
      <c r="D62" s="681">
        <v>0.76229999999999998</v>
      </c>
      <c r="E62" s="690" t="s">
        <v>333</v>
      </c>
      <c r="F62" s="680">
        <v>0</v>
      </c>
      <c r="G62" s="681">
        <v>0</v>
      </c>
      <c r="H62" s="683">
        <v>0</v>
      </c>
      <c r="I62" s="680">
        <v>0</v>
      </c>
      <c r="J62" s="681">
        <v>0</v>
      </c>
      <c r="K62" s="684">
        <v>0</v>
      </c>
    </row>
    <row r="63" spans="1:11" ht="14.4" customHeight="1" thickBot="1" x14ac:dyDescent="0.35">
      <c r="A63" s="702" t="s">
        <v>381</v>
      </c>
      <c r="B63" s="680">
        <v>18.498624097846999</v>
      </c>
      <c r="C63" s="680">
        <v>7.3273099999999998</v>
      </c>
      <c r="D63" s="681">
        <v>-11.171314097847</v>
      </c>
      <c r="E63" s="682">
        <v>0.39610027001100001</v>
      </c>
      <c r="F63" s="680">
        <v>12.648390807455</v>
      </c>
      <c r="G63" s="681">
        <v>3.1620977018629999</v>
      </c>
      <c r="H63" s="683">
        <v>0</v>
      </c>
      <c r="I63" s="680">
        <v>5.8386500000000003</v>
      </c>
      <c r="J63" s="681">
        <v>2.6765522981359999</v>
      </c>
      <c r="K63" s="684">
        <v>0.46161208084700001</v>
      </c>
    </row>
    <row r="64" spans="1:11" ht="14.4" customHeight="1" thickBot="1" x14ac:dyDescent="0.35">
      <c r="A64" s="701" t="s">
        <v>382</v>
      </c>
      <c r="B64" s="685">
        <v>842.43757017008704</v>
      </c>
      <c r="C64" s="685">
        <v>866.05809999999997</v>
      </c>
      <c r="D64" s="686">
        <v>23.620529829913</v>
      </c>
      <c r="E64" s="692">
        <v>1.0280383148450001</v>
      </c>
      <c r="F64" s="685">
        <v>894.92300052895598</v>
      </c>
      <c r="G64" s="686">
        <v>223.730750132239</v>
      </c>
      <c r="H64" s="688">
        <v>146.93020000000001</v>
      </c>
      <c r="I64" s="685">
        <v>257.25558999999998</v>
      </c>
      <c r="J64" s="686">
        <v>33.524839867761003</v>
      </c>
      <c r="K64" s="693">
        <v>0.28746114453100002</v>
      </c>
    </row>
    <row r="65" spans="1:11" ht="14.4" customHeight="1" thickBot="1" x14ac:dyDescent="0.35">
      <c r="A65" s="702" t="s">
        <v>383</v>
      </c>
      <c r="B65" s="680">
        <v>0</v>
      </c>
      <c r="C65" s="680">
        <v>0</v>
      </c>
      <c r="D65" s="681">
        <v>0</v>
      </c>
      <c r="E65" s="682">
        <v>1</v>
      </c>
      <c r="F65" s="680">
        <v>4</v>
      </c>
      <c r="G65" s="681">
        <v>1</v>
      </c>
      <c r="H65" s="683">
        <v>0</v>
      </c>
      <c r="I65" s="680">
        <v>0</v>
      </c>
      <c r="J65" s="681">
        <v>-1</v>
      </c>
      <c r="K65" s="684">
        <v>0</v>
      </c>
    </row>
    <row r="66" spans="1:11" ht="14.4" customHeight="1" thickBot="1" x14ac:dyDescent="0.35">
      <c r="A66" s="702" t="s">
        <v>384</v>
      </c>
      <c r="B66" s="680">
        <v>0</v>
      </c>
      <c r="C66" s="680">
        <v>11.409940000000001</v>
      </c>
      <c r="D66" s="681">
        <v>11.409940000000001</v>
      </c>
      <c r="E66" s="690" t="s">
        <v>321</v>
      </c>
      <c r="F66" s="680">
        <v>11</v>
      </c>
      <c r="G66" s="681">
        <v>2.75</v>
      </c>
      <c r="H66" s="683">
        <v>0.90751000000000004</v>
      </c>
      <c r="I66" s="680">
        <v>1.63472</v>
      </c>
      <c r="J66" s="681">
        <v>-1.11528</v>
      </c>
      <c r="K66" s="684">
        <v>0.14861090908999999</v>
      </c>
    </row>
    <row r="67" spans="1:11" ht="14.4" customHeight="1" thickBot="1" x14ac:dyDescent="0.35">
      <c r="A67" s="702" t="s">
        <v>385</v>
      </c>
      <c r="B67" s="680">
        <v>1.324255422517</v>
      </c>
      <c r="C67" s="680">
        <v>0</v>
      </c>
      <c r="D67" s="681">
        <v>-1.324255422517</v>
      </c>
      <c r="E67" s="682">
        <v>0</v>
      </c>
      <c r="F67" s="680">
        <v>0</v>
      </c>
      <c r="G67" s="681">
        <v>0</v>
      </c>
      <c r="H67" s="683">
        <v>0</v>
      </c>
      <c r="I67" s="680">
        <v>0</v>
      </c>
      <c r="J67" s="681">
        <v>0</v>
      </c>
      <c r="K67" s="684">
        <v>0</v>
      </c>
    </row>
    <row r="68" spans="1:11" ht="14.4" customHeight="1" thickBot="1" x14ac:dyDescent="0.35">
      <c r="A68" s="702" t="s">
        <v>386</v>
      </c>
      <c r="B68" s="680">
        <v>0</v>
      </c>
      <c r="C68" s="680">
        <v>4.3553899999999999</v>
      </c>
      <c r="D68" s="681">
        <v>4.3553899999999999</v>
      </c>
      <c r="E68" s="690" t="s">
        <v>321</v>
      </c>
      <c r="F68" s="680">
        <v>0</v>
      </c>
      <c r="G68" s="681">
        <v>0</v>
      </c>
      <c r="H68" s="683">
        <v>0</v>
      </c>
      <c r="I68" s="680">
        <v>2.0013899999999998</v>
      </c>
      <c r="J68" s="681">
        <v>2.0013899999999998</v>
      </c>
      <c r="K68" s="691" t="s">
        <v>321</v>
      </c>
    </row>
    <row r="69" spans="1:11" ht="14.4" customHeight="1" thickBot="1" x14ac:dyDescent="0.35">
      <c r="A69" s="702" t="s">
        <v>387</v>
      </c>
      <c r="B69" s="680">
        <v>170.183798900434</v>
      </c>
      <c r="C69" s="680">
        <v>181.55090000000001</v>
      </c>
      <c r="D69" s="681">
        <v>11.367101099565</v>
      </c>
      <c r="E69" s="682">
        <v>1.066793085904</v>
      </c>
      <c r="F69" s="680">
        <v>204.70331226413501</v>
      </c>
      <c r="G69" s="681">
        <v>51.175828066032999</v>
      </c>
      <c r="H69" s="683">
        <v>26.30416</v>
      </c>
      <c r="I69" s="680">
        <v>47.516419999999997</v>
      </c>
      <c r="J69" s="681">
        <v>-3.659408066033</v>
      </c>
      <c r="K69" s="684">
        <v>0.23212335684400001</v>
      </c>
    </row>
    <row r="70" spans="1:11" ht="14.4" customHeight="1" thickBot="1" x14ac:dyDescent="0.35">
      <c r="A70" s="702" t="s">
        <v>388</v>
      </c>
      <c r="B70" s="680">
        <v>623.92951334339602</v>
      </c>
      <c r="C70" s="680">
        <v>625.99523999999997</v>
      </c>
      <c r="D70" s="681">
        <v>2.0657266566039998</v>
      </c>
      <c r="E70" s="682">
        <v>1.003310833375</v>
      </c>
      <c r="F70" s="680">
        <v>630.219688264821</v>
      </c>
      <c r="G70" s="681">
        <v>157.55492206620499</v>
      </c>
      <c r="H70" s="683">
        <v>115.2332</v>
      </c>
      <c r="I70" s="680">
        <v>194.11949999999999</v>
      </c>
      <c r="J70" s="681">
        <v>36.564577933795</v>
      </c>
      <c r="K70" s="684">
        <v>0.308018780775</v>
      </c>
    </row>
    <row r="71" spans="1:11" ht="14.4" customHeight="1" thickBot="1" x14ac:dyDescent="0.35">
      <c r="A71" s="702" t="s">
        <v>389</v>
      </c>
      <c r="B71" s="680">
        <v>47.000002503738997</v>
      </c>
      <c r="C71" s="680">
        <v>42.746630000000003</v>
      </c>
      <c r="D71" s="681">
        <v>-4.2533725037390004</v>
      </c>
      <c r="E71" s="682">
        <v>0.90950271750699996</v>
      </c>
      <c r="F71" s="680">
        <v>45</v>
      </c>
      <c r="G71" s="681">
        <v>11.25</v>
      </c>
      <c r="H71" s="683">
        <v>4.4853300000000003</v>
      </c>
      <c r="I71" s="680">
        <v>11.983560000000001</v>
      </c>
      <c r="J71" s="681">
        <v>0.73355999999999999</v>
      </c>
      <c r="K71" s="684">
        <v>0.26630133333299999</v>
      </c>
    </row>
    <row r="72" spans="1:11" ht="14.4" customHeight="1" thickBot="1" x14ac:dyDescent="0.35">
      <c r="A72" s="700" t="s">
        <v>42</v>
      </c>
      <c r="B72" s="680">
        <v>2286.1289875439702</v>
      </c>
      <c r="C72" s="680">
        <v>2269.0549999999998</v>
      </c>
      <c r="D72" s="681">
        <v>-17.073987543971</v>
      </c>
      <c r="E72" s="682">
        <v>0.99253148547699999</v>
      </c>
      <c r="F72" s="680">
        <v>2291.11234694205</v>
      </c>
      <c r="G72" s="681">
        <v>572.77808673551203</v>
      </c>
      <c r="H72" s="683">
        <v>214.70099999999999</v>
      </c>
      <c r="I72" s="680">
        <v>761.63199999999995</v>
      </c>
      <c r="J72" s="681">
        <v>188.853913264488</v>
      </c>
      <c r="K72" s="684">
        <v>0.33242891865000002</v>
      </c>
    </row>
    <row r="73" spans="1:11" ht="14.4" customHeight="1" thickBot="1" x14ac:dyDescent="0.35">
      <c r="A73" s="701" t="s">
        <v>390</v>
      </c>
      <c r="B73" s="685">
        <v>2286.1289875439702</v>
      </c>
      <c r="C73" s="685">
        <v>2269.0549999999998</v>
      </c>
      <c r="D73" s="686">
        <v>-17.073987543971</v>
      </c>
      <c r="E73" s="692">
        <v>0.99253148547699999</v>
      </c>
      <c r="F73" s="685">
        <v>2291.11234694205</v>
      </c>
      <c r="G73" s="686">
        <v>572.77808673551203</v>
      </c>
      <c r="H73" s="688">
        <v>214.70099999999999</v>
      </c>
      <c r="I73" s="685">
        <v>761.63199999999995</v>
      </c>
      <c r="J73" s="686">
        <v>188.853913264488</v>
      </c>
      <c r="K73" s="693">
        <v>0.33242891865000002</v>
      </c>
    </row>
    <row r="74" spans="1:11" ht="14.4" customHeight="1" thickBot="1" x14ac:dyDescent="0.35">
      <c r="A74" s="702" t="s">
        <v>391</v>
      </c>
      <c r="B74" s="680">
        <v>688.46400716196604</v>
      </c>
      <c r="C74" s="680">
        <v>611.18100000000004</v>
      </c>
      <c r="D74" s="681">
        <v>-77.283007161965003</v>
      </c>
      <c r="E74" s="682">
        <v>0.88774575524900001</v>
      </c>
      <c r="F74" s="680">
        <v>630.99999999999704</v>
      </c>
      <c r="G74" s="681">
        <v>157.74999999999901</v>
      </c>
      <c r="H74" s="683">
        <v>50.951000000000001</v>
      </c>
      <c r="I74" s="680">
        <v>155.19900000000001</v>
      </c>
      <c r="J74" s="681">
        <v>-2.5509999999990001</v>
      </c>
      <c r="K74" s="684">
        <v>0.245957210776</v>
      </c>
    </row>
    <row r="75" spans="1:11" ht="14.4" customHeight="1" thickBot="1" x14ac:dyDescent="0.35">
      <c r="A75" s="702" t="s">
        <v>392</v>
      </c>
      <c r="B75" s="680">
        <v>217.50216581338299</v>
      </c>
      <c r="C75" s="680">
        <v>226.97</v>
      </c>
      <c r="D75" s="681">
        <v>9.4678341866170008</v>
      </c>
      <c r="E75" s="682">
        <v>1.043529838662</v>
      </c>
      <c r="F75" s="680">
        <v>245.11234694205601</v>
      </c>
      <c r="G75" s="681">
        <v>61.278086735513</v>
      </c>
      <c r="H75" s="683">
        <v>21.327000000000002</v>
      </c>
      <c r="I75" s="680">
        <v>64.099999999999994</v>
      </c>
      <c r="J75" s="681">
        <v>2.8219132644860001</v>
      </c>
      <c r="K75" s="684">
        <v>0.26151273405699998</v>
      </c>
    </row>
    <row r="76" spans="1:11" ht="14.4" customHeight="1" thickBot="1" x14ac:dyDescent="0.35">
      <c r="A76" s="702" t="s">
        <v>393</v>
      </c>
      <c r="B76" s="680">
        <v>1377.56542564863</v>
      </c>
      <c r="C76" s="680">
        <v>1429.704</v>
      </c>
      <c r="D76" s="681">
        <v>52.138574351370004</v>
      </c>
      <c r="E76" s="682">
        <v>1.0378483470769999</v>
      </c>
      <c r="F76" s="680">
        <v>1412.99999999999</v>
      </c>
      <c r="G76" s="681">
        <v>353.24999999999898</v>
      </c>
      <c r="H76" s="683">
        <v>142.22300000000001</v>
      </c>
      <c r="I76" s="680">
        <v>541.98299999999995</v>
      </c>
      <c r="J76" s="681">
        <v>188.73300000000199</v>
      </c>
      <c r="K76" s="684">
        <v>0.38356900212299999</v>
      </c>
    </row>
    <row r="77" spans="1:11" ht="14.4" customHeight="1" thickBot="1" x14ac:dyDescent="0.35">
      <c r="A77" s="702" t="s">
        <v>394</v>
      </c>
      <c r="B77" s="680">
        <v>2.5973889199940001</v>
      </c>
      <c r="C77" s="680">
        <v>1.2</v>
      </c>
      <c r="D77" s="681">
        <v>-1.3973889199939999</v>
      </c>
      <c r="E77" s="682">
        <v>0.46200243281300002</v>
      </c>
      <c r="F77" s="680">
        <v>1.9999999999989999</v>
      </c>
      <c r="G77" s="681">
        <v>0.49999999999900002</v>
      </c>
      <c r="H77" s="683">
        <v>0.2</v>
      </c>
      <c r="I77" s="680">
        <v>0.35</v>
      </c>
      <c r="J77" s="681">
        <v>-0.14999999999899999</v>
      </c>
      <c r="K77" s="684">
        <v>0.17499999999999999</v>
      </c>
    </row>
    <row r="78" spans="1:11" ht="14.4" customHeight="1" thickBot="1" x14ac:dyDescent="0.35">
      <c r="A78" s="703" t="s">
        <v>395</v>
      </c>
      <c r="B78" s="685">
        <v>2213.2332166967799</v>
      </c>
      <c r="C78" s="685">
        <v>3686.3936899999999</v>
      </c>
      <c r="D78" s="686">
        <v>1473.16047330322</v>
      </c>
      <c r="E78" s="692">
        <v>1.6656146592179999</v>
      </c>
      <c r="F78" s="685">
        <v>2236.06530092921</v>
      </c>
      <c r="G78" s="686">
        <v>559.01632523230296</v>
      </c>
      <c r="H78" s="688">
        <v>155.66703000000001</v>
      </c>
      <c r="I78" s="685">
        <v>537.74473999999998</v>
      </c>
      <c r="J78" s="686">
        <v>-21.271585232302002</v>
      </c>
      <c r="K78" s="693">
        <v>0.24048704649899999</v>
      </c>
    </row>
    <row r="79" spans="1:11" ht="14.4" customHeight="1" thickBot="1" x14ac:dyDescent="0.35">
      <c r="A79" s="700" t="s">
        <v>45</v>
      </c>
      <c r="B79" s="680">
        <v>428.10556379703002</v>
      </c>
      <c r="C79" s="680">
        <v>1840.90202</v>
      </c>
      <c r="D79" s="681">
        <v>1412.7964562029699</v>
      </c>
      <c r="E79" s="682">
        <v>4.3001123453570003</v>
      </c>
      <c r="F79" s="680">
        <v>516.71391383226705</v>
      </c>
      <c r="G79" s="681">
        <v>129.17847845806699</v>
      </c>
      <c r="H79" s="683">
        <v>31.213349999999998</v>
      </c>
      <c r="I79" s="680">
        <v>100.56223</v>
      </c>
      <c r="J79" s="681">
        <v>-28.616248458066</v>
      </c>
      <c r="K79" s="684">
        <v>0.19461877706</v>
      </c>
    </row>
    <row r="80" spans="1:11" ht="14.4" customHeight="1" thickBot="1" x14ac:dyDescent="0.35">
      <c r="A80" s="704" t="s">
        <v>396</v>
      </c>
      <c r="B80" s="680">
        <v>428.10556379703002</v>
      </c>
      <c r="C80" s="680">
        <v>1840.90202</v>
      </c>
      <c r="D80" s="681">
        <v>1412.7964562029699</v>
      </c>
      <c r="E80" s="682">
        <v>4.3001123453570003</v>
      </c>
      <c r="F80" s="680">
        <v>516.71391383226705</v>
      </c>
      <c r="G80" s="681">
        <v>129.17847845806699</v>
      </c>
      <c r="H80" s="683">
        <v>31.213349999999998</v>
      </c>
      <c r="I80" s="680">
        <v>100.56223</v>
      </c>
      <c r="J80" s="681">
        <v>-28.616248458066</v>
      </c>
      <c r="K80" s="684">
        <v>0.19461877706</v>
      </c>
    </row>
    <row r="81" spans="1:11" ht="14.4" customHeight="1" thickBot="1" x14ac:dyDescent="0.35">
      <c r="A81" s="702" t="s">
        <v>397</v>
      </c>
      <c r="B81" s="680">
        <v>129.56286549686899</v>
      </c>
      <c r="C81" s="680">
        <v>328.73322000000098</v>
      </c>
      <c r="D81" s="681">
        <v>199.17035450313099</v>
      </c>
      <c r="E81" s="682">
        <v>2.5372487613580001</v>
      </c>
      <c r="F81" s="680">
        <v>246.90856514855699</v>
      </c>
      <c r="G81" s="681">
        <v>61.727141287138998</v>
      </c>
      <c r="H81" s="683">
        <v>5.0179999999999998</v>
      </c>
      <c r="I81" s="680">
        <v>51.652000000000001</v>
      </c>
      <c r="J81" s="681">
        <v>-10.075141287138999</v>
      </c>
      <c r="K81" s="684">
        <v>0.209194848987</v>
      </c>
    </row>
    <row r="82" spans="1:11" ht="14.4" customHeight="1" thickBot="1" x14ac:dyDescent="0.35">
      <c r="A82" s="702" t="s">
        <v>398</v>
      </c>
      <c r="B82" s="680">
        <v>0</v>
      </c>
      <c r="C82" s="680">
        <v>50.52984</v>
      </c>
      <c r="D82" s="681">
        <v>50.52984</v>
      </c>
      <c r="E82" s="690" t="s">
        <v>321</v>
      </c>
      <c r="F82" s="680">
        <v>15.756177511547</v>
      </c>
      <c r="G82" s="681">
        <v>3.9390443778859998</v>
      </c>
      <c r="H82" s="683">
        <v>17.763000000000002</v>
      </c>
      <c r="I82" s="680">
        <v>25.133459999999999</v>
      </c>
      <c r="J82" s="681">
        <v>21.194415622112999</v>
      </c>
      <c r="K82" s="684">
        <v>1.5951495838109999</v>
      </c>
    </row>
    <row r="83" spans="1:11" ht="14.4" customHeight="1" thickBot="1" x14ac:dyDescent="0.35">
      <c r="A83" s="702" t="s">
        <v>399</v>
      </c>
      <c r="B83" s="680">
        <v>125.90483805541</v>
      </c>
      <c r="C83" s="680">
        <v>1332.25323</v>
      </c>
      <c r="D83" s="681">
        <v>1206.34839194459</v>
      </c>
      <c r="E83" s="682">
        <v>10.581429995674</v>
      </c>
      <c r="F83" s="680">
        <v>123.049171172163</v>
      </c>
      <c r="G83" s="681">
        <v>30.76229279304</v>
      </c>
      <c r="H83" s="683">
        <v>0</v>
      </c>
      <c r="I83" s="680">
        <v>5.2973800000000004</v>
      </c>
      <c r="J83" s="681">
        <v>-25.46491279304</v>
      </c>
      <c r="K83" s="684">
        <v>4.3050919803E-2</v>
      </c>
    </row>
    <row r="84" spans="1:11" ht="14.4" customHeight="1" thickBot="1" x14ac:dyDescent="0.35">
      <c r="A84" s="702" t="s">
        <v>400</v>
      </c>
      <c r="B84" s="680">
        <v>170.374117185133</v>
      </c>
      <c r="C84" s="680">
        <v>129.38573</v>
      </c>
      <c r="D84" s="681">
        <v>-40.988387185133</v>
      </c>
      <c r="E84" s="682">
        <v>0.75942127911000001</v>
      </c>
      <c r="F84" s="680">
        <v>130.99999999999901</v>
      </c>
      <c r="G84" s="681">
        <v>32.749999999998998</v>
      </c>
      <c r="H84" s="683">
        <v>8.4323499999999996</v>
      </c>
      <c r="I84" s="680">
        <v>18.479389999999999</v>
      </c>
      <c r="J84" s="681">
        <v>-14.270609999998999</v>
      </c>
      <c r="K84" s="684">
        <v>0.14106404580099999</v>
      </c>
    </row>
    <row r="85" spans="1:11" ht="14.4" customHeight="1" thickBot="1" x14ac:dyDescent="0.35">
      <c r="A85" s="702" t="s">
        <v>401</v>
      </c>
      <c r="B85" s="680">
        <v>2.2637430596170001</v>
      </c>
      <c r="C85" s="680">
        <v>0</v>
      </c>
      <c r="D85" s="681">
        <v>-2.2637430596170001</v>
      </c>
      <c r="E85" s="682">
        <v>0</v>
      </c>
      <c r="F85" s="680">
        <v>0</v>
      </c>
      <c r="G85" s="681">
        <v>0</v>
      </c>
      <c r="H85" s="683">
        <v>0</v>
      </c>
      <c r="I85" s="680">
        <v>0</v>
      </c>
      <c r="J85" s="681">
        <v>0</v>
      </c>
      <c r="K85" s="684">
        <v>3</v>
      </c>
    </row>
    <row r="86" spans="1:11" ht="14.4" customHeight="1" thickBot="1" x14ac:dyDescent="0.35">
      <c r="A86" s="705" t="s">
        <v>46</v>
      </c>
      <c r="B86" s="685">
        <v>0</v>
      </c>
      <c r="C86" s="685">
        <v>149.62700000000001</v>
      </c>
      <c r="D86" s="686">
        <v>149.62700000000001</v>
      </c>
      <c r="E86" s="687" t="s">
        <v>321</v>
      </c>
      <c r="F86" s="685">
        <v>0</v>
      </c>
      <c r="G86" s="686">
        <v>0</v>
      </c>
      <c r="H86" s="688">
        <v>0</v>
      </c>
      <c r="I86" s="685">
        <v>2.5790000000000002</v>
      </c>
      <c r="J86" s="686">
        <v>2.5790000000000002</v>
      </c>
      <c r="K86" s="689" t="s">
        <v>321</v>
      </c>
    </row>
    <row r="87" spans="1:11" ht="14.4" customHeight="1" thickBot="1" x14ac:dyDescent="0.35">
      <c r="A87" s="701" t="s">
        <v>402</v>
      </c>
      <c r="B87" s="685">
        <v>0</v>
      </c>
      <c r="C87" s="685">
        <v>0.58199999999999996</v>
      </c>
      <c r="D87" s="686">
        <v>0.58199999999999996</v>
      </c>
      <c r="E87" s="687" t="s">
        <v>321</v>
      </c>
      <c r="F87" s="685">
        <v>0</v>
      </c>
      <c r="G87" s="686">
        <v>0</v>
      </c>
      <c r="H87" s="688">
        <v>0</v>
      </c>
      <c r="I87" s="685">
        <v>2.5790000000000002</v>
      </c>
      <c r="J87" s="686">
        <v>2.5790000000000002</v>
      </c>
      <c r="K87" s="689" t="s">
        <v>321</v>
      </c>
    </row>
    <row r="88" spans="1:11" ht="14.4" customHeight="1" thickBot="1" x14ac:dyDescent="0.35">
      <c r="A88" s="702" t="s">
        <v>403</v>
      </c>
      <c r="B88" s="680">
        <v>0</v>
      </c>
      <c r="C88" s="680">
        <v>0.58199999999999996</v>
      </c>
      <c r="D88" s="681">
        <v>0.58199999999999996</v>
      </c>
      <c r="E88" s="690" t="s">
        <v>321</v>
      </c>
      <c r="F88" s="680">
        <v>0</v>
      </c>
      <c r="G88" s="681">
        <v>0</v>
      </c>
      <c r="H88" s="683">
        <v>0</v>
      </c>
      <c r="I88" s="680">
        <v>0.91900000000000004</v>
      </c>
      <c r="J88" s="681">
        <v>0.91900000000000004</v>
      </c>
      <c r="K88" s="691" t="s">
        <v>321</v>
      </c>
    </row>
    <row r="89" spans="1:11" ht="14.4" customHeight="1" thickBot="1" x14ac:dyDescent="0.35">
      <c r="A89" s="702" t="s">
        <v>404</v>
      </c>
      <c r="B89" s="680">
        <v>0</v>
      </c>
      <c r="C89" s="680">
        <v>0</v>
      </c>
      <c r="D89" s="681">
        <v>0</v>
      </c>
      <c r="E89" s="682">
        <v>1</v>
      </c>
      <c r="F89" s="680">
        <v>0</v>
      </c>
      <c r="G89" s="681">
        <v>0</v>
      </c>
      <c r="H89" s="683">
        <v>0</v>
      </c>
      <c r="I89" s="680">
        <v>1.66</v>
      </c>
      <c r="J89" s="681">
        <v>1.66</v>
      </c>
      <c r="K89" s="691" t="s">
        <v>333</v>
      </c>
    </row>
    <row r="90" spans="1:11" ht="14.4" customHeight="1" thickBot="1" x14ac:dyDescent="0.35">
      <c r="A90" s="701" t="s">
        <v>405</v>
      </c>
      <c r="B90" s="685">
        <v>0</v>
      </c>
      <c r="C90" s="685">
        <v>149.04499999999999</v>
      </c>
      <c r="D90" s="686">
        <v>149.04499999999999</v>
      </c>
      <c r="E90" s="687" t="s">
        <v>321</v>
      </c>
      <c r="F90" s="685">
        <v>0</v>
      </c>
      <c r="G90" s="686">
        <v>0</v>
      </c>
      <c r="H90" s="688">
        <v>0</v>
      </c>
      <c r="I90" s="685">
        <v>0</v>
      </c>
      <c r="J90" s="686">
        <v>0</v>
      </c>
      <c r="K90" s="689" t="s">
        <v>321</v>
      </c>
    </row>
    <row r="91" spans="1:11" ht="14.4" customHeight="1" thickBot="1" x14ac:dyDescent="0.35">
      <c r="A91" s="702" t="s">
        <v>406</v>
      </c>
      <c r="B91" s="680">
        <v>0</v>
      </c>
      <c r="C91" s="680">
        <v>12.045</v>
      </c>
      <c r="D91" s="681">
        <v>12.045</v>
      </c>
      <c r="E91" s="690" t="s">
        <v>321</v>
      </c>
      <c r="F91" s="680">
        <v>0</v>
      </c>
      <c r="G91" s="681">
        <v>0</v>
      </c>
      <c r="H91" s="683">
        <v>0</v>
      </c>
      <c r="I91" s="680">
        <v>0</v>
      </c>
      <c r="J91" s="681">
        <v>0</v>
      </c>
      <c r="K91" s="684">
        <v>0</v>
      </c>
    </row>
    <row r="92" spans="1:11" ht="14.4" customHeight="1" thickBot="1" x14ac:dyDescent="0.35">
      <c r="A92" s="702" t="s">
        <v>407</v>
      </c>
      <c r="B92" s="680">
        <v>0</v>
      </c>
      <c r="C92" s="680">
        <v>137</v>
      </c>
      <c r="D92" s="681">
        <v>137</v>
      </c>
      <c r="E92" s="690" t="s">
        <v>333</v>
      </c>
      <c r="F92" s="680">
        <v>0</v>
      </c>
      <c r="G92" s="681">
        <v>0</v>
      </c>
      <c r="H92" s="683">
        <v>0</v>
      </c>
      <c r="I92" s="680">
        <v>0</v>
      </c>
      <c r="J92" s="681">
        <v>0</v>
      </c>
      <c r="K92" s="691" t="s">
        <v>321</v>
      </c>
    </row>
    <row r="93" spans="1:11" ht="14.4" customHeight="1" thickBot="1" x14ac:dyDescent="0.35">
      <c r="A93" s="700" t="s">
        <v>47</v>
      </c>
      <c r="B93" s="680">
        <v>1785.12765289975</v>
      </c>
      <c r="C93" s="680">
        <v>1695.8646699999999</v>
      </c>
      <c r="D93" s="681">
        <v>-89.262982899749005</v>
      </c>
      <c r="E93" s="682">
        <v>0.94999630264199997</v>
      </c>
      <c r="F93" s="680">
        <v>1719.35138709695</v>
      </c>
      <c r="G93" s="681">
        <v>429.83784677423603</v>
      </c>
      <c r="H93" s="683">
        <v>124.45368000000001</v>
      </c>
      <c r="I93" s="680">
        <v>434.60351000000003</v>
      </c>
      <c r="J93" s="681">
        <v>4.7656632257630003</v>
      </c>
      <c r="K93" s="684">
        <v>0.25277177967300002</v>
      </c>
    </row>
    <row r="94" spans="1:11" ht="14.4" customHeight="1" thickBot="1" x14ac:dyDescent="0.35">
      <c r="A94" s="701" t="s">
        <v>408</v>
      </c>
      <c r="B94" s="685">
        <v>1.622230864924</v>
      </c>
      <c r="C94" s="685">
        <v>0.13700000000000001</v>
      </c>
      <c r="D94" s="686">
        <v>-1.485230864924</v>
      </c>
      <c r="E94" s="692">
        <v>8.4451604861999999E-2</v>
      </c>
      <c r="F94" s="685">
        <v>0.15203001686500001</v>
      </c>
      <c r="G94" s="686">
        <v>3.8007504216E-2</v>
      </c>
      <c r="H94" s="688">
        <v>0</v>
      </c>
      <c r="I94" s="685">
        <v>0</v>
      </c>
      <c r="J94" s="686">
        <v>-3.8007504216E-2</v>
      </c>
      <c r="K94" s="693">
        <v>0</v>
      </c>
    </row>
    <row r="95" spans="1:11" ht="14.4" customHeight="1" thickBot="1" x14ac:dyDescent="0.35">
      <c r="A95" s="702" t="s">
        <v>409</v>
      </c>
      <c r="B95" s="680">
        <v>1.622230864924</v>
      </c>
      <c r="C95" s="680">
        <v>0.13700000000000001</v>
      </c>
      <c r="D95" s="681">
        <v>-1.485230864924</v>
      </c>
      <c r="E95" s="682">
        <v>8.4451604861999999E-2</v>
      </c>
      <c r="F95" s="680">
        <v>0.15203001686500001</v>
      </c>
      <c r="G95" s="681">
        <v>3.8007504216E-2</v>
      </c>
      <c r="H95" s="683">
        <v>0</v>
      </c>
      <c r="I95" s="680">
        <v>0</v>
      </c>
      <c r="J95" s="681">
        <v>-3.8007504216E-2</v>
      </c>
      <c r="K95" s="684">
        <v>0</v>
      </c>
    </row>
    <row r="96" spans="1:11" ht="14.4" customHeight="1" thickBot="1" x14ac:dyDescent="0.35">
      <c r="A96" s="701" t="s">
        <v>410</v>
      </c>
      <c r="B96" s="685">
        <v>9.2297671964970007</v>
      </c>
      <c r="C96" s="685">
        <v>9.5287199999999999</v>
      </c>
      <c r="D96" s="686">
        <v>0.29895280350199999</v>
      </c>
      <c r="E96" s="692">
        <v>1.0323900697749999</v>
      </c>
      <c r="F96" s="685">
        <v>10.850085819066001</v>
      </c>
      <c r="G96" s="686">
        <v>2.7125214547660002</v>
      </c>
      <c r="H96" s="688">
        <v>0.60355000000000003</v>
      </c>
      <c r="I96" s="685">
        <v>1.88601</v>
      </c>
      <c r="J96" s="686">
        <v>-0.82651145476599996</v>
      </c>
      <c r="K96" s="693">
        <v>0.173824431571</v>
      </c>
    </row>
    <row r="97" spans="1:11" ht="14.4" customHeight="1" thickBot="1" x14ac:dyDescent="0.35">
      <c r="A97" s="702" t="s">
        <v>411</v>
      </c>
      <c r="B97" s="680">
        <v>0.81237410342299998</v>
      </c>
      <c r="C97" s="680">
        <v>1.4742</v>
      </c>
      <c r="D97" s="681">
        <v>0.66182589657599999</v>
      </c>
      <c r="E97" s="682">
        <v>1.8146811841820001</v>
      </c>
      <c r="F97" s="680">
        <v>1.510165341317</v>
      </c>
      <c r="G97" s="681">
        <v>0.37754133532900003</v>
      </c>
      <c r="H97" s="683">
        <v>0.1124</v>
      </c>
      <c r="I97" s="680">
        <v>0.31950000000000001</v>
      </c>
      <c r="J97" s="681">
        <v>-5.8041335329E-2</v>
      </c>
      <c r="K97" s="684">
        <v>0.21156623798599999</v>
      </c>
    </row>
    <row r="98" spans="1:11" ht="14.4" customHeight="1" thickBot="1" x14ac:dyDescent="0.35">
      <c r="A98" s="702" t="s">
        <v>412</v>
      </c>
      <c r="B98" s="680">
        <v>1.8639646749509999</v>
      </c>
      <c r="C98" s="680">
        <v>1</v>
      </c>
      <c r="D98" s="681">
        <v>-0.86396467495100004</v>
      </c>
      <c r="E98" s="682">
        <v>0.53649085384399997</v>
      </c>
      <c r="F98" s="680">
        <v>1.3247138618050001</v>
      </c>
      <c r="G98" s="681">
        <v>0.33117846545099999</v>
      </c>
      <c r="H98" s="683">
        <v>0</v>
      </c>
      <c r="I98" s="680">
        <v>0</v>
      </c>
      <c r="J98" s="681">
        <v>-0.33117846545099999</v>
      </c>
      <c r="K98" s="684">
        <v>0</v>
      </c>
    </row>
    <row r="99" spans="1:11" ht="14.4" customHeight="1" thickBot="1" x14ac:dyDescent="0.35">
      <c r="A99" s="702" t="s">
        <v>413</v>
      </c>
      <c r="B99" s="680">
        <v>6.5534284181220004</v>
      </c>
      <c r="C99" s="680">
        <v>7.0545200000000001</v>
      </c>
      <c r="D99" s="681">
        <v>0.50109158187699998</v>
      </c>
      <c r="E99" s="682">
        <v>1.0764625093769999</v>
      </c>
      <c r="F99" s="680">
        <v>8.0152066159430007</v>
      </c>
      <c r="G99" s="681">
        <v>2.0038016539850001</v>
      </c>
      <c r="H99" s="683">
        <v>0.49114999999999998</v>
      </c>
      <c r="I99" s="680">
        <v>1.5665100000000001</v>
      </c>
      <c r="J99" s="681">
        <v>-0.43729165398499997</v>
      </c>
      <c r="K99" s="684">
        <v>0.19544224809899999</v>
      </c>
    </row>
    <row r="100" spans="1:11" ht="14.4" customHeight="1" thickBot="1" x14ac:dyDescent="0.35">
      <c r="A100" s="701" t="s">
        <v>414</v>
      </c>
      <c r="B100" s="685">
        <v>80.117728258870002</v>
      </c>
      <c r="C100" s="685">
        <v>57.5428</v>
      </c>
      <c r="D100" s="686">
        <v>-22.574928258869999</v>
      </c>
      <c r="E100" s="692">
        <v>0.71822805327200001</v>
      </c>
      <c r="F100" s="685">
        <v>66</v>
      </c>
      <c r="G100" s="686">
        <v>16.5</v>
      </c>
      <c r="H100" s="688">
        <v>0</v>
      </c>
      <c r="I100" s="685">
        <v>30.89734</v>
      </c>
      <c r="J100" s="686">
        <v>14.39734</v>
      </c>
      <c r="K100" s="693">
        <v>0.468141515151</v>
      </c>
    </row>
    <row r="101" spans="1:11" ht="14.4" customHeight="1" thickBot="1" x14ac:dyDescent="0.35">
      <c r="A101" s="702" t="s">
        <v>415</v>
      </c>
      <c r="B101" s="680">
        <v>29.999952253934001</v>
      </c>
      <c r="C101" s="680">
        <v>28.89</v>
      </c>
      <c r="D101" s="681">
        <v>-1.1099522539340001</v>
      </c>
      <c r="E101" s="682">
        <v>0.96300153265099997</v>
      </c>
      <c r="F101" s="680">
        <v>30</v>
      </c>
      <c r="G101" s="681">
        <v>7.5</v>
      </c>
      <c r="H101" s="683">
        <v>0</v>
      </c>
      <c r="I101" s="680">
        <v>7.02</v>
      </c>
      <c r="J101" s="681">
        <v>-0.48</v>
      </c>
      <c r="K101" s="684">
        <v>0.23400000000000001</v>
      </c>
    </row>
    <row r="102" spans="1:11" ht="14.4" customHeight="1" thickBot="1" x14ac:dyDescent="0.35">
      <c r="A102" s="702" t="s">
        <v>416</v>
      </c>
      <c r="B102" s="680">
        <v>50.117776004935003</v>
      </c>
      <c r="C102" s="680">
        <v>28.652799999999999</v>
      </c>
      <c r="D102" s="681">
        <v>-21.464976004935</v>
      </c>
      <c r="E102" s="682">
        <v>0.57170932718900003</v>
      </c>
      <c r="F102" s="680">
        <v>36</v>
      </c>
      <c r="G102" s="681">
        <v>9</v>
      </c>
      <c r="H102" s="683">
        <v>0</v>
      </c>
      <c r="I102" s="680">
        <v>23.87734</v>
      </c>
      <c r="J102" s="681">
        <v>14.87734</v>
      </c>
      <c r="K102" s="684">
        <v>0.66325944444399998</v>
      </c>
    </row>
    <row r="103" spans="1:11" ht="14.4" customHeight="1" thickBot="1" x14ac:dyDescent="0.35">
      <c r="A103" s="701" t="s">
        <v>417</v>
      </c>
      <c r="B103" s="685">
        <v>41.415506913594001</v>
      </c>
      <c r="C103" s="685">
        <v>2.1316282072802999E-14</v>
      </c>
      <c r="D103" s="686">
        <v>-41.415506913594001</v>
      </c>
      <c r="E103" s="692">
        <v>5.1469325528902897E-16</v>
      </c>
      <c r="F103" s="685">
        <v>0</v>
      </c>
      <c r="G103" s="686">
        <v>0</v>
      </c>
      <c r="H103" s="688">
        <v>0</v>
      </c>
      <c r="I103" s="685">
        <v>0</v>
      </c>
      <c r="J103" s="686">
        <v>0</v>
      </c>
      <c r="K103" s="689" t="s">
        <v>321</v>
      </c>
    </row>
    <row r="104" spans="1:11" ht="14.4" customHeight="1" thickBot="1" x14ac:dyDescent="0.35">
      <c r="A104" s="702" t="s">
        <v>418</v>
      </c>
      <c r="B104" s="680">
        <v>41.415506913594001</v>
      </c>
      <c r="C104" s="680">
        <v>2.1316282072802999E-14</v>
      </c>
      <c r="D104" s="681">
        <v>-41.415506913594001</v>
      </c>
      <c r="E104" s="682">
        <v>5.1469325528902897E-16</v>
      </c>
      <c r="F104" s="680">
        <v>0</v>
      </c>
      <c r="G104" s="681">
        <v>0</v>
      </c>
      <c r="H104" s="683">
        <v>0</v>
      </c>
      <c r="I104" s="680">
        <v>0</v>
      </c>
      <c r="J104" s="681">
        <v>0</v>
      </c>
      <c r="K104" s="691" t="s">
        <v>321</v>
      </c>
    </row>
    <row r="105" spans="1:11" ht="14.4" customHeight="1" thickBot="1" x14ac:dyDescent="0.35">
      <c r="A105" s="701" t="s">
        <v>419</v>
      </c>
      <c r="B105" s="685">
        <v>1194.4579519809599</v>
      </c>
      <c r="C105" s="685">
        <v>1177.1764700000001</v>
      </c>
      <c r="D105" s="686">
        <v>-17.281481980959001</v>
      </c>
      <c r="E105" s="692">
        <v>0.98553194614100004</v>
      </c>
      <c r="F105" s="685">
        <v>1134.79768258472</v>
      </c>
      <c r="G105" s="686">
        <v>283.69942064617999</v>
      </c>
      <c r="H105" s="688">
        <v>100.65982</v>
      </c>
      <c r="I105" s="685">
        <v>294.99067000000002</v>
      </c>
      <c r="J105" s="686">
        <v>11.291249353819</v>
      </c>
      <c r="K105" s="693">
        <v>0.25995001093699999</v>
      </c>
    </row>
    <row r="106" spans="1:11" ht="14.4" customHeight="1" thickBot="1" x14ac:dyDescent="0.35">
      <c r="A106" s="702" t="s">
        <v>420</v>
      </c>
      <c r="B106" s="680">
        <v>1096.2599100929001</v>
      </c>
      <c r="C106" s="680">
        <v>980.46533999999997</v>
      </c>
      <c r="D106" s="681">
        <v>-115.79457009290201</v>
      </c>
      <c r="E106" s="682">
        <v>0.89437306880699996</v>
      </c>
      <c r="F106" s="680">
        <v>1018</v>
      </c>
      <c r="G106" s="681">
        <v>254.5</v>
      </c>
      <c r="H106" s="683">
        <v>82.03219</v>
      </c>
      <c r="I106" s="680">
        <v>243.23177000000001</v>
      </c>
      <c r="J106" s="681">
        <v>-11.268230000000001</v>
      </c>
      <c r="K106" s="684">
        <v>0.23893101178699999</v>
      </c>
    </row>
    <row r="107" spans="1:11" ht="14.4" customHeight="1" thickBot="1" x14ac:dyDescent="0.35">
      <c r="A107" s="702" t="s">
        <v>421</v>
      </c>
      <c r="B107" s="680">
        <v>0</v>
      </c>
      <c r="C107" s="680">
        <v>102.89597999999999</v>
      </c>
      <c r="D107" s="681">
        <v>102.89597999999999</v>
      </c>
      <c r="E107" s="690" t="s">
        <v>333</v>
      </c>
      <c r="F107" s="680">
        <v>0</v>
      </c>
      <c r="G107" s="681">
        <v>0</v>
      </c>
      <c r="H107" s="683">
        <v>10.12044</v>
      </c>
      <c r="I107" s="680">
        <v>27.689640000000001</v>
      </c>
      <c r="J107" s="681">
        <v>27.689640000000001</v>
      </c>
      <c r="K107" s="691" t="s">
        <v>321</v>
      </c>
    </row>
    <row r="108" spans="1:11" ht="14.4" customHeight="1" thickBot="1" x14ac:dyDescent="0.35">
      <c r="A108" s="702" t="s">
        <v>422</v>
      </c>
      <c r="B108" s="680">
        <v>2.583484525352</v>
      </c>
      <c r="C108" s="680">
        <v>0.93600000000000005</v>
      </c>
      <c r="D108" s="681">
        <v>-1.6474845253520001</v>
      </c>
      <c r="E108" s="682">
        <v>0.362301376615</v>
      </c>
      <c r="F108" s="680">
        <v>1.0510558095160001</v>
      </c>
      <c r="G108" s="681">
        <v>0.26276395237900002</v>
      </c>
      <c r="H108" s="683">
        <v>0</v>
      </c>
      <c r="I108" s="680">
        <v>0.42299999999999999</v>
      </c>
      <c r="J108" s="681">
        <v>0.16023604761999999</v>
      </c>
      <c r="K108" s="684">
        <v>0.40245246367499998</v>
      </c>
    </row>
    <row r="109" spans="1:11" ht="14.4" customHeight="1" thickBot="1" x14ac:dyDescent="0.35">
      <c r="A109" s="702" t="s">
        <v>423</v>
      </c>
      <c r="B109" s="680">
        <v>95.614557362705</v>
      </c>
      <c r="C109" s="680">
        <v>92.879149999999996</v>
      </c>
      <c r="D109" s="681">
        <v>-2.7354073627050002</v>
      </c>
      <c r="E109" s="682">
        <v>0.97139130862300005</v>
      </c>
      <c r="F109" s="680">
        <v>115.746626775205</v>
      </c>
      <c r="G109" s="681">
        <v>28.936656693801002</v>
      </c>
      <c r="H109" s="683">
        <v>8.5071899999999996</v>
      </c>
      <c r="I109" s="680">
        <v>23.646260000000002</v>
      </c>
      <c r="J109" s="681">
        <v>-5.2903966938010001</v>
      </c>
      <c r="K109" s="684">
        <v>0.20429329699500001</v>
      </c>
    </row>
    <row r="110" spans="1:11" ht="14.4" customHeight="1" thickBot="1" x14ac:dyDescent="0.35">
      <c r="A110" s="701" t="s">
        <v>424</v>
      </c>
      <c r="B110" s="685">
        <v>270.58270008980401</v>
      </c>
      <c r="C110" s="685">
        <v>268.16068000000001</v>
      </c>
      <c r="D110" s="686">
        <v>-2.422020089803</v>
      </c>
      <c r="E110" s="692">
        <v>0.99104887308300005</v>
      </c>
      <c r="F110" s="685">
        <v>248.630404408179</v>
      </c>
      <c r="G110" s="686">
        <v>62.157601102043998</v>
      </c>
      <c r="H110" s="688">
        <v>23.19031</v>
      </c>
      <c r="I110" s="685">
        <v>75.593490000000003</v>
      </c>
      <c r="J110" s="686">
        <v>13.435888897955</v>
      </c>
      <c r="K110" s="693">
        <v>0.30403960521200002</v>
      </c>
    </row>
    <row r="111" spans="1:11" ht="14.4" customHeight="1" thickBot="1" x14ac:dyDescent="0.35">
      <c r="A111" s="702" t="s">
        <v>425</v>
      </c>
      <c r="B111" s="680">
        <v>56.999909282475997</v>
      </c>
      <c r="C111" s="680">
        <v>44.505000000000003</v>
      </c>
      <c r="D111" s="681">
        <v>-12.494909282476</v>
      </c>
      <c r="E111" s="682">
        <v>0.78079071633999997</v>
      </c>
      <c r="F111" s="680">
        <v>0</v>
      </c>
      <c r="G111" s="681">
        <v>0</v>
      </c>
      <c r="H111" s="683">
        <v>0</v>
      </c>
      <c r="I111" s="680">
        <v>0</v>
      </c>
      <c r="J111" s="681">
        <v>0</v>
      </c>
      <c r="K111" s="691" t="s">
        <v>321</v>
      </c>
    </row>
    <row r="112" spans="1:11" ht="14.4" customHeight="1" thickBot="1" x14ac:dyDescent="0.35">
      <c r="A112" s="702" t="s">
        <v>426</v>
      </c>
      <c r="B112" s="680">
        <v>157.21567633764599</v>
      </c>
      <c r="C112" s="680">
        <v>167.90409</v>
      </c>
      <c r="D112" s="681">
        <v>10.688413662354</v>
      </c>
      <c r="E112" s="682">
        <v>1.067985673638</v>
      </c>
      <c r="F112" s="680">
        <v>162.48378111199699</v>
      </c>
      <c r="G112" s="681">
        <v>40.620945277998999</v>
      </c>
      <c r="H112" s="683">
        <v>14.855230000000001</v>
      </c>
      <c r="I112" s="680">
        <v>63.756369999999997</v>
      </c>
      <c r="J112" s="681">
        <v>23.135424722</v>
      </c>
      <c r="K112" s="684">
        <v>0.39238605578699998</v>
      </c>
    </row>
    <row r="113" spans="1:11" ht="14.4" customHeight="1" thickBot="1" x14ac:dyDescent="0.35">
      <c r="A113" s="702" t="s">
        <v>427</v>
      </c>
      <c r="B113" s="680">
        <v>4.9999920423219999</v>
      </c>
      <c r="C113" s="680">
        <v>6.7109999999990002</v>
      </c>
      <c r="D113" s="681">
        <v>1.7110079576770001</v>
      </c>
      <c r="E113" s="682">
        <v>1.342202136162</v>
      </c>
      <c r="F113" s="680">
        <v>5</v>
      </c>
      <c r="G113" s="681">
        <v>1.25</v>
      </c>
      <c r="H113" s="683">
        <v>0</v>
      </c>
      <c r="I113" s="680">
        <v>0</v>
      </c>
      <c r="J113" s="681">
        <v>-1.25</v>
      </c>
      <c r="K113" s="684">
        <v>0</v>
      </c>
    </row>
    <row r="114" spans="1:11" ht="14.4" customHeight="1" thickBot="1" x14ac:dyDescent="0.35">
      <c r="A114" s="702" t="s">
        <v>428</v>
      </c>
      <c r="B114" s="680">
        <v>3.5653958161400001</v>
      </c>
      <c r="C114" s="680">
        <v>1.8149999999999999</v>
      </c>
      <c r="D114" s="681">
        <v>-1.7503958161399999</v>
      </c>
      <c r="E114" s="682">
        <v>0.50905988944699998</v>
      </c>
      <c r="F114" s="680">
        <v>3.4314110802319999</v>
      </c>
      <c r="G114" s="681">
        <v>0.85785277005799998</v>
      </c>
      <c r="H114" s="683">
        <v>0.36299999999999999</v>
      </c>
      <c r="I114" s="680">
        <v>0.36299999999999999</v>
      </c>
      <c r="J114" s="681">
        <v>-0.49485277005799999</v>
      </c>
      <c r="K114" s="684">
        <v>0.10578738353100001</v>
      </c>
    </row>
    <row r="115" spans="1:11" ht="14.4" customHeight="1" thickBot="1" x14ac:dyDescent="0.35">
      <c r="A115" s="702" t="s">
        <v>429</v>
      </c>
      <c r="B115" s="680">
        <v>47.801726611219003</v>
      </c>
      <c r="C115" s="680">
        <v>47.225589999999997</v>
      </c>
      <c r="D115" s="681">
        <v>-0.57613661121899995</v>
      </c>
      <c r="E115" s="682">
        <v>0.98794736817899997</v>
      </c>
      <c r="F115" s="680">
        <v>77.715212215948</v>
      </c>
      <c r="G115" s="681">
        <v>19.428803053987</v>
      </c>
      <c r="H115" s="683">
        <v>7.9720800000000001</v>
      </c>
      <c r="I115" s="680">
        <v>11.474119999999999</v>
      </c>
      <c r="J115" s="681">
        <v>-7.9546830539869999</v>
      </c>
      <c r="K115" s="684">
        <v>0.14764316628400001</v>
      </c>
    </row>
    <row r="116" spans="1:11" ht="14.4" customHeight="1" thickBot="1" x14ac:dyDescent="0.35">
      <c r="A116" s="701" t="s">
        <v>430</v>
      </c>
      <c r="B116" s="685">
        <v>187.70176759510099</v>
      </c>
      <c r="C116" s="685">
        <v>183.31899999999999</v>
      </c>
      <c r="D116" s="686">
        <v>-4.3827675950999998</v>
      </c>
      <c r="E116" s="692">
        <v>0.97665036588999998</v>
      </c>
      <c r="F116" s="685">
        <v>258.921184268113</v>
      </c>
      <c r="G116" s="686">
        <v>64.730296067027993</v>
      </c>
      <c r="H116" s="688">
        <v>0</v>
      </c>
      <c r="I116" s="685">
        <v>31.236000000000001</v>
      </c>
      <c r="J116" s="686">
        <v>-33.494296067028003</v>
      </c>
      <c r="K116" s="693">
        <v>0.120639028004</v>
      </c>
    </row>
    <row r="117" spans="1:11" ht="14.4" customHeight="1" thickBot="1" x14ac:dyDescent="0.35">
      <c r="A117" s="702" t="s">
        <v>431</v>
      </c>
      <c r="B117" s="680">
        <v>187.70176759510099</v>
      </c>
      <c r="C117" s="680">
        <v>183.31899999999999</v>
      </c>
      <c r="D117" s="681">
        <v>-4.3827675950999998</v>
      </c>
      <c r="E117" s="682">
        <v>0.97665036588999998</v>
      </c>
      <c r="F117" s="680">
        <v>258.921184268113</v>
      </c>
      <c r="G117" s="681">
        <v>64.730296067027993</v>
      </c>
      <c r="H117" s="683">
        <v>0</v>
      </c>
      <c r="I117" s="680">
        <v>31.236000000000001</v>
      </c>
      <c r="J117" s="681">
        <v>-33.494296067028003</v>
      </c>
      <c r="K117" s="684">
        <v>0.120639028004</v>
      </c>
    </row>
    <row r="118" spans="1:11" ht="14.4" customHeight="1" thickBot="1" x14ac:dyDescent="0.35">
      <c r="A118" s="699" t="s">
        <v>48</v>
      </c>
      <c r="B118" s="680">
        <v>25534.002286328199</v>
      </c>
      <c r="C118" s="680">
        <v>29441.73029</v>
      </c>
      <c r="D118" s="681">
        <v>3907.7280036718398</v>
      </c>
      <c r="E118" s="682">
        <v>1.1530401681589999</v>
      </c>
      <c r="F118" s="680">
        <v>27932</v>
      </c>
      <c r="G118" s="681">
        <v>6983</v>
      </c>
      <c r="H118" s="683">
        <v>2558.2383799999998</v>
      </c>
      <c r="I118" s="680">
        <v>7654.1254900000004</v>
      </c>
      <c r="J118" s="681">
        <v>671.12549000000195</v>
      </c>
      <c r="K118" s="684">
        <v>0.27402711907400001</v>
      </c>
    </row>
    <row r="119" spans="1:11" ht="14.4" customHeight="1" thickBot="1" x14ac:dyDescent="0.35">
      <c r="A119" s="705" t="s">
        <v>432</v>
      </c>
      <c r="B119" s="685">
        <v>20296.001818409601</v>
      </c>
      <c r="C119" s="685">
        <v>21798.55</v>
      </c>
      <c r="D119" s="686">
        <v>1502.54818159045</v>
      </c>
      <c r="E119" s="692">
        <v>1.0740317327040001</v>
      </c>
      <c r="F119" s="685">
        <v>22008</v>
      </c>
      <c r="G119" s="686">
        <v>5502</v>
      </c>
      <c r="H119" s="688">
        <v>1887.578</v>
      </c>
      <c r="I119" s="685">
        <v>5649.0110000000004</v>
      </c>
      <c r="J119" s="686">
        <v>147.01100000000201</v>
      </c>
      <c r="K119" s="693">
        <v>0.25667988913099998</v>
      </c>
    </row>
    <row r="120" spans="1:11" ht="14.4" customHeight="1" thickBot="1" x14ac:dyDescent="0.35">
      <c r="A120" s="701" t="s">
        <v>433</v>
      </c>
      <c r="B120" s="685">
        <v>14754.0013180806</v>
      </c>
      <c r="C120" s="685">
        <v>16283.618</v>
      </c>
      <c r="D120" s="686">
        <v>1529.6166819194</v>
      </c>
      <c r="E120" s="692">
        <v>1.1036747014549999</v>
      </c>
      <c r="F120" s="685">
        <v>16453</v>
      </c>
      <c r="G120" s="686">
        <v>4113.25</v>
      </c>
      <c r="H120" s="688">
        <v>1447.663</v>
      </c>
      <c r="I120" s="685">
        <v>4329.6310000000003</v>
      </c>
      <c r="J120" s="686">
        <v>216.38099999999901</v>
      </c>
      <c r="K120" s="693">
        <v>0.263151461739</v>
      </c>
    </row>
    <row r="121" spans="1:11" ht="14.4" customHeight="1" thickBot="1" x14ac:dyDescent="0.35">
      <c r="A121" s="702" t="s">
        <v>434</v>
      </c>
      <c r="B121" s="680">
        <v>14754.0013180806</v>
      </c>
      <c r="C121" s="680">
        <v>16283.618</v>
      </c>
      <c r="D121" s="681">
        <v>1529.6166819194</v>
      </c>
      <c r="E121" s="682">
        <v>1.1036747014549999</v>
      </c>
      <c r="F121" s="680">
        <v>16453</v>
      </c>
      <c r="G121" s="681">
        <v>4113.25</v>
      </c>
      <c r="H121" s="683">
        <v>1447.663</v>
      </c>
      <c r="I121" s="680">
        <v>4329.6310000000003</v>
      </c>
      <c r="J121" s="681">
        <v>216.38099999999901</v>
      </c>
      <c r="K121" s="684">
        <v>0.263151461739</v>
      </c>
    </row>
    <row r="122" spans="1:11" ht="14.4" customHeight="1" thickBot="1" x14ac:dyDescent="0.35">
      <c r="A122" s="701" t="s">
        <v>435</v>
      </c>
      <c r="B122" s="685">
        <v>0</v>
      </c>
      <c r="C122" s="685">
        <v>0</v>
      </c>
      <c r="D122" s="686">
        <v>0</v>
      </c>
      <c r="E122" s="692">
        <v>1</v>
      </c>
      <c r="F122" s="685">
        <v>0</v>
      </c>
      <c r="G122" s="686">
        <v>0</v>
      </c>
      <c r="H122" s="688">
        <v>-3.6850000000000001</v>
      </c>
      <c r="I122" s="685">
        <v>-3.6850000000000001</v>
      </c>
      <c r="J122" s="686">
        <v>-3.6850000000000001</v>
      </c>
      <c r="K122" s="689" t="s">
        <v>333</v>
      </c>
    </row>
    <row r="123" spans="1:11" ht="14.4" customHeight="1" thickBot="1" x14ac:dyDescent="0.35">
      <c r="A123" s="702" t="s">
        <v>436</v>
      </c>
      <c r="B123" s="680">
        <v>0</v>
      </c>
      <c r="C123" s="680">
        <v>0</v>
      </c>
      <c r="D123" s="681">
        <v>0</v>
      </c>
      <c r="E123" s="682">
        <v>1</v>
      </c>
      <c r="F123" s="680">
        <v>0</v>
      </c>
      <c r="G123" s="681">
        <v>0</v>
      </c>
      <c r="H123" s="683">
        <v>-3.6850000000000001</v>
      </c>
      <c r="I123" s="680">
        <v>-3.6850000000000001</v>
      </c>
      <c r="J123" s="681">
        <v>-3.6850000000000001</v>
      </c>
      <c r="K123" s="691" t="s">
        <v>333</v>
      </c>
    </row>
    <row r="124" spans="1:11" ht="14.4" customHeight="1" thickBot="1" x14ac:dyDescent="0.35">
      <c r="A124" s="701" t="s">
        <v>437</v>
      </c>
      <c r="B124" s="685">
        <v>5500.00049653721</v>
      </c>
      <c r="C124" s="685">
        <v>5492.21</v>
      </c>
      <c r="D124" s="686">
        <v>-7.7904965372130004</v>
      </c>
      <c r="E124" s="692">
        <v>0.99858354621199996</v>
      </c>
      <c r="F124" s="685">
        <v>5510</v>
      </c>
      <c r="G124" s="686">
        <v>1377.5</v>
      </c>
      <c r="H124" s="688">
        <v>443.60000000000099</v>
      </c>
      <c r="I124" s="685">
        <v>1319.15</v>
      </c>
      <c r="J124" s="686">
        <v>-58.349999999997998</v>
      </c>
      <c r="K124" s="693">
        <v>0.239410163339</v>
      </c>
    </row>
    <row r="125" spans="1:11" ht="14.4" customHeight="1" thickBot="1" x14ac:dyDescent="0.35">
      <c r="A125" s="702" t="s">
        <v>438</v>
      </c>
      <c r="B125" s="680">
        <v>5500.00049653721</v>
      </c>
      <c r="C125" s="680">
        <v>5492.21</v>
      </c>
      <c r="D125" s="681">
        <v>-7.7904965372130004</v>
      </c>
      <c r="E125" s="682">
        <v>0.99858354621199996</v>
      </c>
      <c r="F125" s="680">
        <v>5510</v>
      </c>
      <c r="G125" s="681">
        <v>1377.5</v>
      </c>
      <c r="H125" s="683">
        <v>443.60000000000099</v>
      </c>
      <c r="I125" s="680">
        <v>1319.15</v>
      </c>
      <c r="J125" s="681">
        <v>-58.349999999997998</v>
      </c>
      <c r="K125" s="684">
        <v>0.239410163339</v>
      </c>
    </row>
    <row r="126" spans="1:11" ht="14.4" customHeight="1" thickBot="1" x14ac:dyDescent="0.35">
      <c r="A126" s="701" t="s">
        <v>439</v>
      </c>
      <c r="B126" s="685">
        <v>42.000003791738003</v>
      </c>
      <c r="C126" s="685">
        <v>22.722000000000001</v>
      </c>
      <c r="D126" s="686">
        <v>-19.278003791738001</v>
      </c>
      <c r="E126" s="692">
        <v>0.54099995115800004</v>
      </c>
      <c r="F126" s="685">
        <v>45</v>
      </c>
      <c r="G126" s="686">
        <v>11.25</v>
      </c>
      <c r="H126" s="688">
        <v>0</v>
      </c>
      <c r="I126" s="685">
        <v>3.915</v>
      </c>
      <c r="J126" s="686">
        <v>-7.335</v>
      </c>
      <c r="K126" s="693">
        <v>8.6999999999000002E-2</v>
      </c>
    </row>
    <row r="127" spans="1:11" ht="14.4" customHeight="1" thickBot="1" x14ac:dyDescent="0.35">
      <c r="A127" s="702" t="s">
        <v>440</v>
      </c>
      <c r="B127" s="680">
        <v>42.000003791738003</v>
      </c>
      <c r="C127" s="680">
        <v>22.722000000000001</v>
      </c>
      <c r="D127" s="681">
        <v>-19.278003791738001</v>
      </c>
      <c r="E127" s="682">
        <v>0.54099995115800004</v>
      </c>
      <c r="F127" s="680">
        <v>45</v>
      </c>
      <c r="G127" s="681">
        <v>11.25</v>
      </c>
      <c r="H127" s="683">
        <v>0</v>
      </c>
      <c r="I127" s="680">
        <v>3.915</v>
      </c>
      <c r="J127" s="681">
        <v>-7.335</v>
      </c>
      <c r="K127" s="684">
        <v>8.6999999999000002E-2</v>
      </c>
    </row>
    <row r="128" spans="1:11" ht="14.4" customHeight="1" thickBot="1" x14ac:dyDescent="0.35">
      <c r="A128" s="700" t="s">
        <v>441</v>
      </c>
      <c r="B128" s="680">
        <v>5017.0004481474098</v>
      </c>
      <c r="C128" s="680">
        <v>7398.5820700000004</v>
      </c>
      <c r="D128" s="681">
        <v>2381.5816218526002</v>
      </c>
      <c r="E128" s="682">
        <v>1.4747022940229999</v>
      </c>
      <c r="F128" s="680">
        <v>5594.99999999999</v>
      </c>
      <c r="G128" s="681">
        <v>1398.75</v>
      </c>
      <c r="H128" s="683">
        <v>641.77949000000103</v>
      </c>
      <c r="I128" s="680">
        <v>1918.5166899999999</v>
      </c>
      <c r="J128" s="681">
        <v>519.76669000000197</v>
      </c>
      <c r="K128" s="684">
        <v>0.342898425379</v>
      </c>
    </row>
    <row r="129" spans="1:11" ht="14.4" customHeight="1" thickBot="1" x14ac:dyDescent="0.35">
      <c r="A129" s="701" t="s">
        <v>442</v>
      </c>
      <c r="B129" s="685">
        <v>1328.00011862725</v>
      </c>
      <c r="C129" s="685">
        <v>1958.32682</v>
      </c>
      <c r="D129" s="686">
        <v>630.32670137274602</v>
      </c>
      <c r="E129" s="692">
        <v>1.4746435580320001</v>
      </c>
      <c r="F129" s="685">
        <v>1481.99999999999</v>
      </c>
      <c r="G129" s="686">
        <v>370.49999999999801</v>
      </c>
      <c r="H129" s="688">
        <v>170.21673999999999</v>
      </c>
      <c r="I129" s="685">
        <v>508.17444</v>
      </c>
      <c r="J129" s="686">
        <v>137.67444000000199</v>
      </c>
      <c r="K129" s="693">
        <v>0.34289773279300001</v>
      </c>
    </row>
    <row r="130" spans="1:11" ht="14.4" customHeight="1" thickBot="1" x14ac:dyDescent="0.35">
      <c r="A130" s="702" t="s">
        <v>443</v>
      </c>
      <c r="B130" s="680">
        <v>1328.00011862725</v>
      </c>
      <c r="C130" s="680">
        <v>1958.32682</v>
      </c>
      <c r="D130" s="681">
        <v>630.32670137274602</v>
      </c>
      <c r="E130" s="682">
        <v>1.4746435580320001</v>
      </c>
      <c r="F130" s="680">
        <v>1481.99999999999</v>
      </c>
      <c r="G130" s="681">
        <v>370.49999999999801</v>
      </c>
      <c r="H130" s="683">
        <v>170.21673999999999</v>
      </c>
      <c r="I130" s="680">
        <v>508.17444</v>
      </c>
      <c r="J130" s="681">
        <v>137.67444000000199</v>
      </c>
      <c r="K130" s="684">
        <v>0.34289773279300001</v>
      </c>
    </row>
    <row r="131" spans="1:11" ht="14.4" customHeight="1" thickBot="1" x14ac:dyDescent="0.35">
      <c r="A131" s="701" t="s">
        <v>444</v>
      </c>
      <c r="B131" s="685">
        <v>3689.00032952015</v>
      </c>
      <c r="C131" s="685">
        <v>5440.2552500000002</v>
      </c>
      <c r="D131" s="686">
        <v>1751.2549204798499</v>
      </c>
      <c r="E131" s="692">
        <v>1.4747234383429999</v>
      </c>
      <c r="F131" s="685">
        <v>4113</v>
      </c>
      <c r="G131" s="686">
        <v>1028.25</v>
      </c>
      <c r="H131" s="688">
        <v>472.815750000001</v>
      </c>
      <c r="I131" s="685">
        <v>1411.5952500000001</v>
      </c>
      <c r="J131" s="686">
        <v>383.34525000000099</v>
      </c>
      <c r="K131" s="693">
        <v>0.34320331874499999</v>
      </c>
    </row>
    <row r="132" spans="1:11" ht="14.4" customHeight="1" thickBot="1" x14ac:dyDescent="0.35">
      <c r="A132" s="702" t="s">
        <v>445</v>
      </c>
      <c r="B132" s="680">
        <v>3689.00032952015</v>
      </c>
      <c r="C132" s="680">
        <v>5440.2552500000002</v>
      </c>
      <c r="D132" s="681">
        <v>1751.2549204798499</v>
      </c>
      <c r="E132" s="682">
        <v>1.4747234383429999</v>
      </c>
      <c r="F132" s="680">
        <v>4113</v>
      </c>
      <c r="G132" s="681">
        <v>1028.25</v>
      </c>
      <c r="H132" s="683">
        <v>472.815750000001</v>
      </c>
      <c r="I132" s="680">
        <v>1411.5952500000001</v>
      </c>
      <c r="J132" s="681">
        <v>383.34525000000099</v>
      </c>
      <c r="K132" s="684">
        <v>0.34320331874499999</v>
      </c>
    </row>
    <row r="133" spans="1:11" ht="14.4" customHeight="1" thickBot="1" x14ac:dyDescent="0.35">
      <c r="A133" s="701" t="s">
        <v>446</v>
      </c>
      <c r="B133" s="685">
        <v>0</v>
      </c>
      <c r="C133" s="685">
        <v>0</v>
      </c>
      <c r="D133" s="686">
        <v>0</v>
      </c>
      <c r="E133" s="692">
        <v>1</v>
      </c>
      <c r="F133" s="685">
        <v>0</v>
      </c>
      <c r="G133" s="686">
        <v>0</v>
      </c>
      <c r="H133" s="688">
        <v>-0.33200000000000002</v>
      </c>
      <c r="I133" s="685">
        <v>-0.33200000000000002</v>
      </c>
      <c r="J133" s="686">
        <v>-0.33200000000000002</v>
      </c>
      <c r="K133" s="689" t="s">
        <v>333</v>
      </c>
    </row>
    <row r="134" spans="1:11" ht="14.4" customHeight="1" thickBot="1" x14ac:dyDescent="0.35">
      <c r="A134" s="702" t="s">
        <v>447</v>
      </c>
      <c r="B134" s="680">
        <v>0</v>
      </c>
      <c r="C134" s="680">
        <v>0</v>
      </c>
      <c r="D134" s="681">
        <v>0</v>
      </c>
      <c r="E134" s="682">
        <v>1</v>
      </c>
      <c r="F134" s="680">
        <v>0</v>
      </c>
      <c r="G134" s="681">
        <v>0</v>
      </c>
      <c r="H134" s="683">
        <v>-0.33200000000000002</v>
      </c>
      <c r="I134" s="680">
        <v>-0.33200000000000002</v>
      </c>
      <c r="J134" s="681">
        <v>-0.33200000000000002</v>
      </c>
      <c r="K134" s="691" t="s">
        <v>333</v>
      </c>
    </row>
    <row r="135" spans="1:11" ht="14.4" customHeight="1" thickBot="1" x14ac:dyDescent="0.35">
      <c r="A135" s="701" t="s">
        <v>448</v>
      </c>
      <c r="B135" s="685">
        <v>0</v>
      </c>
      <c r="C135" s="685">
        <v>0</v>
      </c>
      <c r="D135" s="686">
        <v>0</v>
      </c>
      <c r="E135" s="692">
        <v>1</v>
      </c>
      <c r="F135" s="685">
        <v>0</v>
      </c>
      <c r="G135" s="686">
        <v>0</v>
      </c>
      <c r="H135" s="688">
        <v>-0.92100000000000004</v>
      </c>
      <c r="I135" s="685">
        <v>-0.92100000000000004</v>
      </c>
      <c r="J135" s="686">
        <v>-0.92100000000000004</v>
      </c>
      <c r="K135" s="689" t="s">
        <v>333</v>
      </c>
    </row>
    <row r="136" spans="1:11" ht="14.4" customHeight="1" thickBot="1" x14ac:dyDescent="0.35">
      <c r="A136" s="702" t="s">
        <v>449</v>
      </c>
      <c r="B136" s="680">
        <v>0</v>
      </c>
      <c r="C136" s="680">
        <v>0</v>
      </c>
      <c r="D136" s="681">
        <v>0</v>
      </c>
      <c r="E136" s="682">
        <v>1</v>
      </c>
      <c r="F136" s="680">
        <v>0</v>
      </c>
      <c r="G136" s="681">
        <v>0</v>
      </c>
      <c r="H136" s="683">
        <v>-0.92100000000000004</v>
      </c>
      <c r="I136" s="680">
        <v>-0.92100000000000004</v>
      </c>
      <c r="J136" s="681">
        <v>-0.92100000000000004</v>
      </c>
      <c r="K136" s="691" t="s">
        <v>333</v>
      </c>
    </row>
    <row r="137" spans="1:11" ht="14.4" customHeight="1" thickBot="1" x14ac:dyDescent="0.35">
      <c r="A137" s="700" t="s">
        <v>450</v>
      </c>
      <c r="B137" s="680">
        <v>221.000019771209</v>
      </c>
      <c r="C137" s="680">
        <v>244.59822</v>
      </c>
      <c r="D137" s="681">
        <v>23.598200228791001</v>
      </c>
      <c r="E137" s="682">
        <v>1.1067791770019999</v>
      </c>
      <c r="F137" s="680">
        <v>329</v>
      </c>
      <c r="G137" s="681">
        <v>82.25</v>
      </c>
      <c r="H137" s="683">
        <v>28.880890000000001</v>
      </c>
      <c r="I137" s="680">
        <v>86.597800000000007</v>
      </c>
      <c r="J137" s="681">
        <v>4.3477999999990002</v>
      </c>
      <c r="K137" s="684">
        <v>0.26321519756799999</v>
      </c>
    </row>
    <row r="138" spans="1:11" ht="14.4" customHeight="1" thickBot="1" x14ac:dyDescent="0.35">
      <c r="A138" s="701" t="s">
        <v>451</v>
      </c>
      <c r="B138" s="685">
        <v>221.000019771209</v>
      </c>
      <c r="C138" s="685">
        <v>244.59822</v>
      </c>
      <c r="D138" s="686">
        <v>23.598200228791001</v>
      </c>
      <c r="E138" s="692">
        <v>1.1067791770019999</v>
      </c>
      <c r="F138" s="685">
        <v>329</v>
      </c>
      <c r="G138" s="686">
        <v>82.25</v>
      </c>
      <c r="H138" s="688">
        <v>28.880890000000001</v>
      </c>
      <c r="I138" s="685">
        <v>86.597800000000007</v>
      </c>
      <c r="J138" s="686">
        <v>4.3477999999990002</v>
      </c>
      <c r="K138" s="693">
        <v>0.26321519756799999</v>
      </c>
    </row>
    <row r="139" spans="1:11" ht="14.4" customHeight="1" thickBot="1" x14ac:dyDescent="0.35">
      <c r="A139" s="702" t="s">
        <v>452</v>
      </c>
      <c r="B139" s="680">
        <v>221.000019771209</v>
      </c>
      <c r="C139" s="680">
        <v>244.59822</v>
      </c>
      <c r="D139" s="681">
        <v>23.598200228791001</v>
      </c>
      <c r="E139" s="682">
        <v>1.1067791770019999</v>
      </c>
      <c r="F139" s="680">
        <v>329</v>
      </c>
      <c r="G139" s="681">
        <v>82.25</v>
      </c>
      <c r="H139" s="683">
        <v>28.880890000000001</v>
      </c>
      <c r="I139" s="680">
        <v>86.597800000000007</v>
      </c>
      <c r="J139" s="681">
        <v>4.3477999999990002</v>
      </c>
      <c r="K139" s="684">
        <v>0.26321519756799999</v>
      </c>
    </row>
    <row r="140" spans="1:11" ht="14.4" customHeight="1" thickBot="1" x14ac:dyDescent="0.35">
      <c r="A140" s="699" t="s">
        <v>453</v>
      </c>
      <c r="B140" s="680">
        <v>0</v>
      </c>
      <c r="C140" s="680">
        <v>203.08838</v>
      </c>
      <c r="D140" s="681">
        <v>203.08838</v>
      </c>
      <c r="E140" s="690" t="s">
        <v>321</v>
      </c>
      <c r="F140" s="680">
        <v>0</v>
      </c>
      <c r="G140" s="681">
        <v>0</v>
      </c>
      <c r="H140" s="683">
        <v>9.0020000000000003E-2</v>
      </c>
      <c r="I140" s="680">
        <v>12.87607</v>
      </c>
      <c r="J140" s="681">
        <v>12.87607</v>
      </c>
      <c r="K140" s="691" t="s">
        <v>321</v>
      </c>
    </row>
    <row r="141" spans="1:11" ht="14.4" customHeight="1" thickBot="1" x14ac:dyDescent="0.35">
      <c r="A141" s="700" t="s">
        <v>454</v>
      </c>
      <c r="B141" s="680">
        <v>0</v>
      </c>
      <c r="C141" s="680">
        <v>203.08838</v>
      </c>
      <c r="D141" s="681">
        <v>203.08838</v>
      </c>
      <c r="E141" s="690" t="s">
        <v>321</v>
      </c>
      <c r="F141" s="680">
        <v>0</v>
      </c>
      <c r="G141" s="681">
        <v>0</v>
      </c>
      <c r="H141" s="683">
        <v>9.0020000000000003E-2</v>
      </c>
      <c r="I141" s="680">
        <v>12.87607</v>
      </c>
      <c r="J141" s="681">
        <v>12.87607</v>
      </c>
      <c r="K141" s="691" t="s">
        <v>321</v>
      </c>
    </row>
    <row r="142" spans="1:11" ht="14.4" customHeight="1" thickBot="1" x14ac:dyDescent="0.35">
      <c r="A142" s="701" t="s">
        <v>455</v>
      </c>
      <c r="B142" s="685">
        <v>0</v>
      </c>
      <c r="C142" s="685">
        <v>122.69738</v>
      </c>
      <c r="D142" s="686">
        <v>122.69738</v>
      </c>
      <c r="E142" s="687" t="s">
        <v>321</v>
      </c>
      <c r="F142" s="685">
        <v>0</v>
      </c>
      <c r="G142" s="686">
        <v>0</v>
      </c>
      <c r="H142" s="688">
        <v>9.0020000000000003E-2</v>
      </c>
      <c r="I142" s="685">
        <v>12.87607</v>
      </c>
      <c r="J142" s="686">
        <v>12.87607</v>
      </c>
      <c r="K142" s="689" t="s">
        <v>321</v>
      </c>
    </row>
    <row r="143" spans="1:11" ht="14.4" customHeight="1" thickBot="1" x14ac:dyDescent="0.35">
      <c r="A143" s="702" t="s">
        <v>456</v>
      </c>
      <c r="B143" s="680">
        <v>0</v>
      </c>
      <c r="C143" s="680">
        <v>10.20538</v>
      </c>
      <c r="D143" s="681">
        <v>10.20538</v>
      </c>
      <c r="E143" s="690" t="s">
        <v>321</v>
      </c>
      <c r="F143" s="680">
        <v>0</v>
      </c>
      <c r="G143" s="681">
        <v>0</v>
      </c>
      <c r="H143" s="683">
        <v>9.0020000000000003E-2</v>
      </c>
      <c r="I143" s="680">
        <v>0.27006999999999998</v>
      </c>
      <c r="J143" s="681">
        <v>0.27006999999999998</v>
      </c>
      <c r="K143" s="691" t="s">
        <v>321</v>
      </c>
    </row>
    <row r="144" spans="1:11" ht="14.4" customHeight="1" thickBot="1" x14ac:dyDescent="0.35">
      <c r="A144" s="702" t="s">
        <v>457</v>
      </c>
      <c r="B144" s="680">
        <v>0</v>
      </c>
      <c r="C144" s="680">
        <v>111.49299999999999</v>
      </c>
      <c r="D144" s="681">
        <v>111.49299999999999</v>
      </c>
      <c r="E144" s="690" t="s">
        <v>321</v>
      </c>
      <c r="F144" s="680">
        <v>0</v>
      </c>
      <c r="G144" s="681">
        <v>0</v>
      </c>
      <c r="H144" s="683">
        <v>0</v>
      </c>
      <c r="I144" s="680">
        <v>0</v>
      </c>
      <c r="J144" s="681">
        <v>0</v>
      </c>
      <c r="K144" s="691" t="s">
        <v>321</v>
      </c>
    </row>
    <row r="145" spans="1:11" ht="14.4" customHeight="1" thickBot="1" x14ac:dyDescent="0.35">
      <c r="A145" s="702" t="s">
        <v>458</v>
      </c>
      <c r="B145" s="680">
        <v>0</v>
      </c>
      <c r="C145" s="680">
        <v>0.999</v>
      </c>
      <c r="D145" s="681">
        <v>0.999</v>
      </c>
      <c r="E145" s="690" t="s">
        <v>321</v>
      </c>
      <c r="F145" s="680">
        <v>0</v>
      </c>
      <c r="G145" s="681">
        <v>0</v>
      </c>
      <c r="H145" s="683">
        <v>0</v>
      </c>
      <c r="I145" s="680">
        <v>12.606</v>
      </c>
      <c r="J145" s="681">
        <v>12.606</v>
      </c>
      <c r="K145" s="691" t="s">
        <v>321</v>
      </c>
    </row>
    <row r="146" spans="1:11" ht="14.4" customHeight="1" thickBot="1" x14ac:dyDescent="0.35">
      <c r="A146" s="704" t="s">
        <v>459</v>
      </c>
      <c r="B146" s="680">
        <v>0</v>
      </c>
      <c r="C146" s="680">
        <v>75.391000000000005</v>
      </c>
      <c r="D146" s="681">
        <v>75.391000000000005</v>
      </c>
      <c r="E146" s="690" t="s">
        <v>333</v>
      </c>
      <c r="F146" s="680">
        <v>0</v>
      </c>
      <c r="G146" s="681">
        <v>0</v>
      </c>
      <c r="H146" s="683">
        <v>0</v>
      </c>
      <c r="I146" s="680">
        <v>0</v>
      </c>
      <c r="J146" s="681">
        <v>0</v>
      </c>
      <c r="K146" s="691" t="s">
        <v>321</v>
      </c>
    </row>
    <row r="147" spans="1:11" ht="14.4" customHeight="1" thickBot="1" x14ac:dyDescent="0.35">
      <c r="A147" s="702" t="s">
        <v>460</v>
      </c>
      <c r="B147" s="680">
        <v>0</v>
      </c>
      <c r="C147" s="680">
        <v>75.391000000000005</v>
      </c>
      <c r="D147" s="681">
        <v>75.391000000000005</v>
      </c>
      <c r="E147" s="690" t="s">
        <v>333</v>
      </c>
      <c r="F147" s="680">
        <v>0</v>
      </c>
      <c r="G147" s="681">
        <v>0</v>
      </c>
      <c r="H147" s="683">
        <v>0</v>
      </c>
      <c r="I147" s="680">
        <v>0</v>
      </c>
      <c r="J147" s="681">
        <v>0</v>
      </c>
      <c r="K147" s="691" t="s">
        <v>321</v>
      </c>
    </row>
    <row r="148" spans="1:11" ht="14.4" customHeight="1" thickBot="1" x14ac:dyDescent="0.35">
      <c r="A148" s="704" t="s">
        <v>461</v>
      </c>
      <c r="B148" s="680">
        <v>0</v>
      </c>
      <c r="C148" s="680">
        <v>5</v>
      </c>
      <c r="D148" s="681">
        <v>5</v>
      </c>
      <c r="E148" s="690" t="s">
        <v>333</v>
      </c>
      <c r="F148" s="680">
        <v>0</v>
      </c>
      <c r="G148" s="681">
        <v>0</v>
      </c>
      <c r="H148" s="683">
        <v>0</v>
      </c>
      <c r="I148" s="680">
        <v>0</v>
      </c>
      <c r="J148" s="681">
        <v>0</v>
      </c>
      <c r="K148" s="691" t="s">
        <v>321</v>
      </c>
    </row>
    <row r="149" spans="1:11" ht="14.4" customHeight="1" thickBot="1" x14ac:dyDescent="0.35">
      <c r="A149" s="702" t="s">
        <v>462</v>
      </c>
      <c r="B149" s="680">
        <v>0</v>
      </c>
      <c r="C149" s="680">
        <v>5</v>
      </c>
      <c r="D149" s="681">
        <v>5</v>
      </c>
      <c r="E149" s="690" t="s">
        <v>333</v>
      </c>
      <c r="F149" s="680">
        <v>0</v>
      </c>
      <c r="G149" s="681">
        <v>0</v>
      </c>
      <c r="H149" s="683">
        <v>0</v>
      </c>
      <c r="I149" s="680">
        <v>0</v>
      </c>
      <c r="J149" s="681">
        <v>0</v>
      </c>
      <c r="K149" s="691" t="s">
        <v>321</v>
      </c>
    </row>
    <row r="150" spans="1:11" ht="14.4" customHeight="1" thickBot="1" x14ac:dyDescent="0.35">
      <c r="A150" s="699" t="s">
        <v>463</v>
      </c>
      <c r="B150" s="680">
        <v>1576.0036194361301</v>
      </c>
      <c r="C150" s="680">
        <v>2290.02241</v>
      </c>
      <c r="D150" s="681">
        <v>714.01879056387304</v>
      </c>
      <c r="E150" s="682">
        <v>1.453056567737</v>
      </c>
      <c r="F150" s="680">
        <v>1731</v>
      </c>
      <c r="G150" s="681">
        <v>432.75000000000102</v>
      </c>
      <c r="H150" s="683">
        <v>286.69099999999997</v>
      </c>
      <c r="I150" s="680">
        <v>972.78452000000004</v>
      </c>
      <c r="J150" s="681">
        <v>540.03452000000004</v>
      </c>
      <c r="K150" s="684">
        <v>0.561978347775</v>
      </c>
    </row>
    <row r="151" spans="1:11" ht="14.4" customHeight="1" thickBot="1" x14ac:dyDescent="0.35">
      <c r="A151" s="700" t="s">
        <v>464</v>
      </c>
      <c r="B151" s="680">
        <v>1568.0036209191401</v>
      </c>
      <c r="C151" s="680">
        <v>1664.9159999999999</v>
      </c>
      <c r="D151" s="681">
        <v>96.912379080863005</v>
      </c>
      <c r="E151" s="682">
        <v>1.061806221483</v>
      </c>
      <c r="F151" s="680">
        <v>1730</v>
      </c>
      <c r="G151" s="681">
        <v>432.50000000000102</v>
      </c>
      <c r="H151" s="683">
        <v>204.53200000000001</v>
      </c>
      <c r="I151" s="680">
        <v>469.39</v>
      </c>
      <c r="J151" s="681">
        <v>36.889999999998999</v>
      </c>
      <c r="K151" s="684">
        <v>0.27132369942099999</v>
      </c>
    </row>
    <row r="152" spans="1:11" ht="14.4" customHeight="1" thickBot="1" x14ac:dyDescent="0.35">
      <c r="A152" s="701" t="s">
        <v>465</v>
      </c>
      <c r="B152" s="685">
        <v>1568.0036209191401</v>
      </c>
      <c r="C152" s="685">
        <v>1570.8040000000001</v>
      </c>
      <c r="D152" s="686">
        <v>2.8003790808629998</v>
      </c>
      <c r="E152" s="692">
        <v>1.001785951922</v>
      </c>
      <c r="F152" s="685">
        <v>1730</v>
      </c>
      <c r="G152" s="686">
        <v>432.50000000000102</v>
      </c>
      <c r="H152" s="688">
        <v>129.64099999999999</v>
      </c>
      <c r="I152" s="685">
        <v>394.49900000000002</v>
      </c>
      <c r="J152" s="686">
        <v>-38.000999999999998</v>
      </c>
      <c r="K152" s="693">
        <v>0.228034104046</v>
      </c>
    </row>
    <row r="153" spans="1:11" ht="14.4" customHeight="1" thickBot="1" x14ac:dyDescent="0.35">
      <c r="A153" s="702" t="s">
        <v>466</v>
      </c>
      <c r="B153" s="680">
        <v>358.00082671495602</v>
      </c>
      <c r="C153" s="680">
        <v>359.50599999999997</v>
      </c>
      <c r="D153" s="681">
        <v>1.5051732850440001</v>
      </c>
      <c r="E153" s="682">
        <v>1.0042043849410001</v>
      </c>
      <c r="F153" s="680">
        <v>373.00000000000102</v>
      </c>
      <c r="G153" s="681">
        <v>93.25</v>
      </c>
      <c r="H153" s="683">
        <v>31.297999999999998</v>
      </c>
      <c r="I153" s="680">
        <v>93.372</v>
      </c>
      <c r="J153" s="681">
        <v>0.12199999999900001</v>
      </c>
      <c r="K153" s="684">
        <v>0.25032707774700003</v>
      </c>
    </row>
    <row r="154" spans="1:11" ht="14.4" customHeight="1" thickBot="1" x14ac:dyDescent="0.35">
      <c r="A154" s="702" t="s">
        <v>467</v>
      </c>
      <c r="B154" s="680">
        <v>854.001972107744</v>
      </c>
      <c r="C154" s="680">
        <v>844.20899999999995</v>
      </c>
      <c r="D154" s="681">
        <v>-9.7929721077429992</v>
      </c>
      <c r="E154" s="682">
        <v>0.988532846026</v>
      </c>
      <c r="F154" s="680">
        <v>1002</v>
      </c>
      <c r="G154" s="681">
        <v>250.5</v>
      </c>
      <c r="H154" s="683">
        <v>67.488</v>
      </c>
      <c r="I154" s="680">
        <v>207.22399999999999</v>
      </c>
      <c r="J154" s="681">
        <v>-43.276000000000003</v>
      </c>
      <c r="K154" s="684">
        <v>0.20681037924099999</v>
      </c>
    </row>
    <row r="155" spans="1:11" ht="14.4" customHeight="1" thickBot="1" x14ac:dyDescent="0.35">
      <c r="A155" s="702" t="s">
        <v>468</v>
      </c>
      <c r="B155" s="680">
        <v>60.000138555578999</v>
      </c>
      <c r="C155" s="680">
        <v>69.311999999999998</v>
      </c>
      <c r="D155" s="681">
        <v>9.3118614444199999</v>
      </c>
      <c r="E155" s="682">
        <v>1.1551973323489999</v>
      </c>
      <c r="F155" s="680">
        <v>88</v>
      </c>
      <c r="G155" s="681">
        <v>22</v>
      </c>
      <c r="H155" s="683">
        <v>7.3239999999999998</v>
      </c>
      <c r="I155" s="680">
        <v>21.972000000000001</v>
      </c>
      <c r="J155" s="681">
        <v>-2.8000000000000001E-2</v>
      </c>
      <c r="K155" s="684">
        <v>0.24968181818099999</v>
      </c>
    </row>
    <row r="156" spans="1:11" ht="14.4" customHeight="1" thickBot="1" x14ac:dyDescent="0.35">
      <c r="A156" s="702" t="s">
        <v>469</v>
      </c>
      <c r="B156" s="680">
        <v>62.000143174098</v>
      </c>
      <c r="C156" s="680">
        <v>63.143000000000001</v>
      </c>
      <c r="D156" s="681">
        <v>1.1428568259009999</v>
      </c>
      <c r="E156" s="682">
        <v>1.0184331320440001</v>
      </c>
      <c r="F156" s="680">
        <v>63</v>
      </c>
      <c r="G156" s="681">
        <v>15.75</v>
      </c>
      <c r="H156" s="683">
        <v>5.3520000000000003</v>
      </c>
      <c r="I156" s="680">
        <v>16.021999999999998</v>
      </c>
      <c r="J156" s="681">
        <v>0.27199999999899999</v>
      </c>
      <c r="K156" s="684">
        <v>0.25431746031699998</v>
      </c>
    </row>
    <row r="157" spans="1:11" ht="14.4" customHeight="1" thickBot="1" x14ac:dyDescent="0.35">
      <c r="A157" s="702" t="s">
        <v>470</v>
      </c>
      <c r="B157" s="680">
        <v>234.000540366759</v>
      </c>
      <c r="C157" s="680">
        <v>234.63399999999999</v>
      </c>
      <c r="D157" s="681">
        <v>0.63345963324099996</v>
      </c>
      <c r="E157" s="682">
        <v>1.0027070861980001</v>
      </c>
      <c r="F157" s="680">
        <v>204</v>
      </c>
      <c r="G157" s="681">
        <v>51</v>
      </c>
      <c r="H157" s="683">
        <v>18.178999999999998</v>
      </c>
      <c r="I157" s="680">
        <v>55.908999999999999</v>
      </c>
      <c r="J157" s="681">
        <v>4.9089999999989997</v>
      </c>
      <c r="K157" s="684">
        <v>0.27406372549000002</v>
      </c>
    </row>
    <row r="158" spans="1:11" ht="14.4" customHeight="1" thickBot="1" x14ac:dyDescent="0.35">
      <c r="A158" s="701" t="s">
        <v>471</v>
      </c>
      <c r="B158" s="685">
        <v>0</v>
      </c>
      <c r="C158" s="685">
        <v>94.111999999999995</v>
      </c>
      <c r="D158" s="686">
        <v>94.111999999999995</v>
      </c>
      <c r="E158" s="687" t="s">
        <v>321</v>
      </c>
      <c r="F158" s="685">
        <v>0</v>
      </c>
      <c r="G158" s="686">
        <v>0</v>
      </c>
      <c r="H158" s="688">
        <v>74.891000000000005</v>
      </c>
      <c r="I158" s="685">
        <v>74.891000000000005</v>
      </c>
      <c r="J158" s="686">
        <v>74.891000000000005</v>
      </c>
      <c r="K158" s="689" t="s">
        <v>321</v>
      </c>
    </row>
    <row r="159" spans="1:11" ht="14.4" customHeight="1" thickBot="1" x14ac:dyDescent="0.35">
      <c r="A159" s="702" t="s">
        <v>472</v>
      </c>
      <c r="B159" s="680">
        <v>0</v>
      </c>
      <c r="C159" s="680">
        <v>94.111999999999995</v>
      </c>
      <c r="D159" s="681">
        <v>94.111999999999995</v>
      </c>
      <c r="E159" s="690" t="s">
        <v>321</v>
      </c>
      <c r="F159" s="680">
        <v>0</v>
      </c>
      <c r="G159" s="681">
        <v>0</v>
      </c>
      <c r="H159" s="683">
        <v>74.891000000000005</v>
      </c>
      <c r="I159" s="680">
        <v>74.891000000000005</v>
      </c>
      <c r="J159" s="681">
        <v>74.891000000000005</v>
      </c>
      <c r="K159" s="691" t="s">
        <v>321</v>
      </c>
    </row>
    <row r="160" spans="1:11" ht="14.4" customHeight="1" thickBot="1" x14ac:dyDescent="0.35">
      <c r="A160" s="700" t="s">
        <v>473</v>
      </c>
      <c r="B160" s="680">
        <v>7.9999985169899999</v>
      </c>
      <c r="C160" s="680">
        <v>625.10640999999998</v>
      </c>
      <c r="D160" s="681">
        <v>617.10641148300897</v>
      </c>
      <c r="E160" s="682">
        <v>78.138315734979003</v>
      </c>
      <c r="F160" s="680">
        <v>1</v>
      </c>
      <c r="G160" s="681">
        <v>0.25</v>
      </c>
      <c r="H160" s="683">
        <v>82.159000000000006</v>
      </c>
      <c r="I160" s="680">
        <v>503.39452</v>
      </c>
      <c r="J160" s="681">
        <v>503.14452</v>
      </c>
      <c r="K160" s="684" t="s">
        <v>474</v>
      </c>
    </row>
    <row r="161" spans="1:11" ht="14.4" customHeight="1" thickBot="1" x14ac:dyDescent="0.35">
      <c r="A161" s="701" t="s">
        <v>475</v>
      </c>
      <c r="B161" s="685">
        <v>7.9999985169899999</v>
      </c>
      <c r="C161" s="685">
        <v>185.24951999999999</v>
      </c>
      <c r="D161" s="686">
        <v>177.249521483009</v>
      </c>
      <c r="E161" s="692">
        <v>23.156194292605001</v>
      </c>
      <c r="F161" s="685">
        <v>1</v>
      </c>
      <c r="G161" s="686">
        <v>0.25</v>
      </c>
      <c r="H161" s="688">
        <v>0</v>
      </c>
      <c r="I161" s="685">
        <v>0</v>
      </c>
      <c r="J161" s="686">
        <v>-0.25</v>
      </c>
      <c r="K161" s="693">
        <v>0</v>
      </c>
    </row>
    <row r="162" spans="1:11" ht="14.4" customHeight="1" thickBot="1" x14ac:dyDescent="0.35">
      <c r="A162" s="702" t="s">
        <v>476</v>
      </c>
      <c r="B162" s="680">
        <v>7.9999985169899999</v>
      </c>
      <c r="C162" s="680">
        <v>172.33951999999999</v>
      </c>
      <c r="D162" s="681">
        <v>164.33952148300901</v>
      </c>
      <c r="E162" s="682">
        <v>21.542443993454999</v>
      </c>
      <c r="F162" s="680">
        <v>1</v>
      </c>
      <c r="G162" s="681">
        <v>0.25</v>
      </c>
      <c r="H162" s="683">
        <v>0</v>
      </c>
      <c r="I162" s="680">
        <v>0</v>
      </c>
      <c r="J162" s="681">
        <v>-0.25</v>
      </c>
      <c r="K162" s="684">
        <v>0</v>
      </c>
    </row>
    <row r="163" spans="1:11" ht="14.4" customHeight="1" thickBot="1" x14ac:dyDescent="0.35">
      <c r="A163" s="702" t="s">
        <v>477</v>
      </c>
      <c r="B163" s="680">
        <v>0</v>
      </c>
      <c r="C163" s="680">
        <v>12.91</v>
      </c>
      <c r="D163" s="681">
        <v>12.91</v>
      </c>
      <c r="E163" s="690" t="s">
        <v>333</v>
      </c>
      <c r="F163" s="680">
        <v>0</v>
      </c>
      <c r="G163" s="681">
        <v>0</v>
      </c>
      <c r="H163" s="683">
        <v>0</v>
      </c>
      <c r="I163" s="680">
        <v>0</v>
      </c>
      <c r="J163" s="681">
        <v>0</v>
      </c>
      <c r="K163" s="691" t="s">
        <v>321</v>
      </c>
    </row>
    <row r="164" spans="1:11" ht="14.4" customHeight="1" thickBot="1" x14ac:dyDescent="0.35">
      <c r="A164" s="701" t="s">
        <v>478</v>
      </c>
      <c r="B164" s="685">
        <v>0</v>
      </c>
      <c r="C164" s="685">
        <v>7.7077</v>
      </c>
      <c r="D164" s="686">
        <v>7.7077</v>
      </c>
      <c r="E164" s="687" t="s">
        <v>333</v>
      </c>
      <c r="F164" s="685">
        <v>0</v>
      </c>
      <c r="G164" s="686">
        <v>0</v>
      </c>
      <c r="H164" s="688">
        <v>0</v>
      </c>
      <c r="I164" s="685">
        <v>0</v>
      </c>
      <c r="J164" s="686">
        <v>0</v>
      </c>
      <c r="K164" s="693">
        <v>0</v>
      </c>
    </row>
    <row r="165" spans="1:11" ht="14.4" customHeight="1" thickBot="1" x14ac:dyDescent="0.35">
      <c r="A165" s="702" t="s">
        <v>479</v>
      </c>
      <c r="B165" s="680">
        <v>0</v>
      </c>
      <c r="C165" s="680">
        <v>7.7077</v>
      </c>
      <c r="D165" s="681">
        <v>7.7077</v>
      </c>
      <c r="E165" s="690" t="s">
        <v>333</v>
      </c>
      <c r="F165" s="680">
        <v>0</v>
      </c>
      <c r="G165" s="681">
        <v>0</v>
      </c>
      <c r="H165" s="683">
        <v>0</v>
      </c>
      <c r="I165" s="680">
        <v>0</v>
      </c>
      <c r="J165" s="681">
        <v>0</v>
      </c>
      <c r="K165" s="684">
        <v>0</v>
      </c>
    </row>
    <row r="166" spans="1:11" ht="14.4" customHeight="1" thickBot="1" x14ac:dyDescent="0.35">
      <c r="A166" s="701" t="s">
        <v>480</v>
      </c>
      <c r="B166" s="685">
        <v>0</v>
      </c>
      <c r="C166" s="685">
        <v>425.30628000000002</v>
      </c>
      <c r="D166" s="686">
        <v>425.30628000000002</v>
      </c>
      <c r="E166" s="687" t="s">
        <v>333</v>
      </c>
      <c r="F166" s="685">
        <v>0</v>
      </c>
      <c r="G166" s="686">
        <v>0</v>
      </c>
      <c r="H166" s="688">
        <v>0</v>
      </c>
      <c r="I166" s="685">
        <v>414.78751999999997</v>
      </c>
      <c r="J166" s="686">
        <v>414.78751999999997</v>
      </c>
      <c r="K166" s="689" t="s">
        <v>321</v>
      </c>
    </row>
    <row r="167" spans="1:11" ht="14.4" customHeight="1" thickBot="1" x14ac:dyDescent="0.35">
      <c r="A167" s="702" t="s">
        <v>481</v>
      </c>
      <c r="B167" s="680">
        <v>0</v>
      </c>
      <c r="C167" s="680">
        <v>425.30628000000002</v>
      </c>
      <c r="D167" s="681">
        <v>425.30628000000002</v>
      </c>
      <c r="E167" s="690" t="s">
        <v>333</v>
      </c>
      <c r="F167" s="680">
        <v>0</v>
      </c>
      <c r="G167" s="681">
        <v>0</v>
      </c>
      <c r="H167" s="683">
        <v>0</v>
      </c>
      <c r="I167" s="680">
        <v>414.78751999999997</v>
      </c>
      <c r="J167" s="681">
        <v>414.78751999999997</v>
      </c>
      <c r="K167" s="691" t="s">
        <v>321</v>
      </c>
    </row>
    <row r="168" spans="1:11" ht="14.4" customHeight="1" thickBot="1" x14ac:dyDescent="0.35">
      <c r="A168" s="701" t="s">
        <v>482</v>
      </c>
      <c r="B168" s="685">
        <v>0</v>
      </c>
      <c r="C168" s="685">
        <v>6.8429099999999998</v>
      </c>
      <c r="D168" s="686">
        <v>6.8429099999999998</v>
      </c>
      <c r="E168" s="687" t="s">
        <v>321</v>
      </c>
      <c r="F168" s="685">
        <v>0</v>
      </c>
      <c r="G168" s="686">
        <v>0</v>
      </c>
      <c r="H168" s="688">
        <v>82.159000000000006</v>
      </c>
      <c r="I168" s="685">
        <v>88.606999999999999</v>
      </c>
      <c r="J168" s="686">
        <v>88.606999999999999</v>
      </c>
      <c r="K168" s="689" t="s">
        <v>321</v>
      </c>
    </row>
    <row r="169" spans="1:11" ht="14.4" customHeight="1" thickBot="1" x14ac:dyDescent="0.35">
      <c r="A169" s="702" t="s">
        <v>483</v>
      </c>
      <c r="B169" s="680">
        <v>0</v>
      </c>
      <c r="C169" s="680">
        <v>6.8429099999999998</v>
      </c>
      <c r="D169" s="681">
        <v>6.8429099999999998</v>
      </c>
      <c r="E169" s="690" t="s">
        <v>321</v>
      </c>
      <c r="F169" s="680">
        <v>0</v>
      </c>
      <c r="G169" s="681">
        <v>0</v>
      </c>
      <c r="H169" s="683">
        <v>82.159000000000006</v>
      </c>
      <c r="I169" s="680">
        <v>88.606999999999999</v>
      </c>
      <c r="J169" s="681">
        <v>88.606999999999999</v>
      </c>
      <c r="K169" s="691" t="s">
        <v>321</v>
      </c>
    </row>
    <row r="170" spans="1:11" ht="14.4" customHeight="1" thickBot="1" x14ac:dyDescent="0.35">
      <c r="A170" s="698" t="s">
        <v>484</v>
      </c>
      <c r="B170" s="680">
        <v>31250.102021830699</v>
      </c>
      <c r="C170" s="680">
        <v>34844.827790000003</v>
      </c>
      <c r="D170" s="681">
        <v>3594.7257681692799</v>
      </c>
      <c r="E170" s="682">
        <v>1.11503084904</v>
      </c>
      <c r="F170" s="680">
        <v>33049.382438115397</v>
      </c>
      <c r="G170" s="681">
        <v>8262.3456095288493</v>
      </c>
      <c r="H170" s="683">
        <v>3215.6999500000002</v>
      </c>
      <c r="I170" s="680">
        <v>8854.4846899999993</v>
      </c>
      <c r="J170" s="681">
        <v>592.13908047114796</v>
      </c>
      <c r="K170" s="684">
        <v>0.26791679713099997</v>
      </c>
    </row>
    <row r="171" spans="1:11" ht="14.4" customHeight="1" thickBot="1" x14ac:dyDescent="0.35">
      <c r="A171" s="699" t="s">
        <v>485</v>
      </c>
      <c r="B171" s="680">
        <v>29244.051765025299</v>
      </c>
      <c r="C171" s="680">
        <v>32838.352529999996</v>
      </c>
      <c r="D171" s="681">
        <v>3594.3007649747501</v>
      </c>
      <c r="E171" s="682">
        <v>1.122907071627</v>
      </c>
      <c r="F171" s="680">
        <v>31049.382438115401</v>
      </c>
      <c r="G171" s="681">
        <v>7762.3456095288502</v>
      </c>
      <c r="H171" s="683">
        <v>3215.6999599999999</v>
      </c>
      <c r="I171" s="680">
        <v>8830.2841599999992</v>
      </c>
      <c r="J171" s="681">
        <v>1067.9385504711499</v>
      </c>
      <c r="K171" s="684">
        <v>0.284394840303</v>
      </c>
    </row>
    <row r="172" spans="1:11" ht="14.4" customHeight="1" thickBot="1" x14ac:dyDescent="0.35">
      <c r="A172" s="700" t="s">
        <v>486</v>
      </c>
      <c r="B172" s="680">
        <v>29244.051765025299</v>
      </c>
      <c r="C172" s="680">
        <v>32838.352529999996</v>
      </c>
      <c r="D172" s="681">
        <v>3594.3007649747501</v>
      </c>
      <c r="E172" s="682">
        <v>1.122907071627</v>
      </c>
      <c r="F172" s="680">
        <v>31049.382438115401</v>
      </c>
      <c r="G172" s="681">
        <v>7762.3456095288502</v>
      </c>
      <c r="H172" s="683">
        <v>3215.6999599999999</v>
      </c>
      <c r="I172" s="680">
        <v>8830.2841599999992</v>
      </c>
      <c r="J172" s="681">
        <v>1067.9385504711499</v>
      </c>
      <c r="K172" s="684">
        <v>0.284394840303</v>
      </c>
    </row>
    <row r="173" spans="1:11" ht="14.4" customHeight="1" thickBot="1" x14ac:dyDescent="0.35">
      <c r="A173" s="701" t="s">
        <v>487</v>
      </c>
      <c r="B173" s="685">
        <v>1550.2175914624399</v>
      </c>
      <c r="C173" s="685">
        <v>1318.87238</v>
      </c>
      <c r="D173" s="686">
        <v>-231.34521146244199</v>
      </c>
      <c r="E173" s="692">
        <v>0.85076597457199998</v>
      </c>
      <c r="F173" s="685">
        <v>1327</v>
      </c>
      <c r="G173" s="686">
        <v>331.75</v>
      </c>
      <c r="H173" s="688">
        <v>341.93191000000002</v>
      </c>
      <c r="I173" s="685">
        <v>591.31150000000002</v>
      </c>
      <c r="J173" s="686">
        <v>259.56150000000002</v>
      </c>
      <c r="K173" s="693">
        <v>0.44560022607299998</v>
      </c>
    </row>
    <row r="174" spans="1:11" ht="14.4" customHeight="1" thickBot="1" x14ac:dyDescent="0.35">
      <c r="A174" s="702" t="s">
        <v>488</v>
      </c>
      <c r="B174" s="680">
        <v>6.8946754231279996</v>
      </c>
      <c r="C174" s="680">
        <v>8.4233899999999995</v>
      </c>
      <c r="D174" s="681">
        <v>1.528714576871</v>
      </c>
      <c r="E174" s="682">
        <v>1.221723936669</v>
      </c>
      <c r="F174" s="680">
        <v>8</v>
      </c>
      <c r="G174" s="681">
        <v>2</v>
      </c>
      <c r="H174" s="683">
        <v>5.951E-2</v>
      </c>
      <c r="I174" s="680">
        <v>1.3137799999999999</v>
      </c>
      <c r="J174" s="681">
        <v>-0.68622000000000005</v>
      </c>
      <c r="K174" s="684">
        <v>0.16422249999999999</v>
      </c>
    </row>
    <row r="175" spans="1:11" ht="14.4" customHeight="1" thickBot="1" x14ac:dyDescent="0.35">
      <c r="A175" s="702" t="s">
        <v>489</v>
      </c>
      <c r="B175" s="680">
        <v>3.2855650425560001</v>
      </c>
      <c r="C175" s="680">
        <v>3.9009999999999998</v>
      </c>
      <c r="D175" s="681">
        <v>0.61543495744300003</v>
      </c>
      <c r="E175" s="682">
        <v>1.1873147995760001</v>
      </c>
      <c r="F175" s="680">
        <v>4</v>
      </c>
      <c r="G175" s="681">
        <v>1</v>
      </c>
      <c r="H175" s="683">
        <v>0</v>
      </c>
      <c r="I175" s="680">
        <v>0.498</v>
      </c>
      <c r="J175" s="681">
        <v>-0.502</v>
      </c>
      <c r="K175" s="684">
        <v>0.1245</v>
      </c>
    </row>
    <row r="176" spans="1:11" ht="14.4" customHeight="1" thickBot="1" x14ac:dyDescent="0.35">
      <c r="A176" s="702" t="s">
        <v>490</v>
      </c>
      <c r="B176" s="680">
        <v>59.253381607034001</v>
      </c>
      <c r="C176" s="680">
        <v>54.95872</v>
      </c>
      <c r="D176" s="681">
        <v>-4.2946616070339996</v>
      </c>
      <c r="E176" s="682">
        <v>0.92752039646399997</v>
      </c>
      <c r="F176" s="680">
        <v>55</v>
      </c>
      <c r="G176" s="681">
        <v>13.75</v>
      </c>
      <c r="H176" s="683">
        <v>3.4784000000000002</v>
      </c>
      <c r="I176" s="680">
        <v>4.8697600000000003</v>
      </c>
      <c r="J176" s="681">
        <v>-8.8802400000000006</v>
      </c>
      <c r="K176" s="684">
        <v>8.8541090909000003E-2</v>
      </c>
    </row>
    <row r="177" spans="1:11" ht="14.4" customHeight="1" thickBot="1" x14ac:dyDescent="0.35">
      <c r="A177" s="702" t="s">
        <v>491</v>
      </c>
      <c r="B177" s="680">
        <v>57.320593332361</v>
      </c>
      <c r="C177" s="680">
        <v>85.899000000000001</v>
      </c>
      <c r="D177" s="681">
        <v>28.578406667637999</v>
      </c>
      <c r="E177" s="682">
        <v>1.498571368616</v>
      </c>
      <c r="F177" s="680">
        <v>90</v>
      </c>
      <c r="G177" s="681">
        <v>22.5</v>
      </c>
      <c r="H177" s="683">
        <v>7.6150000000000002</v>
      </c>
      <c r="I177" s="680">
        <v>26.232959999999999</v>
      </c>
      <c r="J177" s="681">
        <v>3.7329599999999998</v>
      </c>
      <c r="K177" s="684">
        <v>0.29147733333300002</v>
      </c>
    </row>
    <row r="178" spans="1:11" ht="14.4" customHeight="1" thickBot="1" x14ac:dyDescent="0.35">
      <c r="A178" s="702" t="s">
        <v>492</v>
      </c>
      <c r="B178" s="680">
        <v>1423.4633760573599</v>
      </c>
      <c r="C178" s="680">
        <v>1165.6902700000001</v>
      </c>
      <c r="D178" s="681">
        <v>-257.77310605736199</v>
      </c>
      <c r="E178" s="682">
        <v>0.81891131841300002</v>
      </c>
      <c r="F178" s="680">
        <v>1170</v>
      </c>
      <c r="G178" s="681">
        <v>292.5</v>
      </c>
      <c r="H178" s="683">
        <v>330.779</v>
      </c>
      <c r="I178" s="680">
        <v>558.39700000000005</v>
      </c>
      <c r="J178" s="681">
        <v>265.89699999999999</v>
      </c>
      <c r="K178" s="684">
        <v>0.47726239316199998</v>
      </c>
    </row>
    <row r="179" spans="1:11" ht="14.4" customHeight="1" thickBot="1" x14ac:dyDescent="0.35">
      <c r="A179" s="701" t="s">
        <v>493</v>
      </c>
      <c r="B179" s="685">
        <v>7473.7639072789298</v>
      </c>
      <c r="C179" s="685">
        <v>8122.1780699999999</v>
      </c>
      <c r="D179" s="686">
        <v>648.41416272106801</v>
      </c>
      <c r="E179" s="692">
        <v>1.086758716326</v>
      </c>
      <c r="F179" s="685">
        <v>7187.38243811542</v>
      </c>
      <c r="G179" s="686">
        <v>1796.84560952885</v>
      </c>
      <c r="H179" s="688">
        <v>735.31560999999999</v>
      </c>
      <c r="I179" s="685">
        <v>2152.4425500000002</v>
      </c>
      <c r="J179" s="686">
        <v>355.59694047114601</v>
      </c>
      <c r="K179" s="693">
        <v>0.29947516617199998</v>
      </c>
    </row>
    <row r="180" spans="1:11" ht="14.4" customHeight="1" thickBot="1" x14ac:dyDescent="0.35">
      <c r="A180" s="702" t="s">
        <v>494</v>
      </c>
      <c r="B180" s="680">
        <v>2075.00020805746</v>
      </c>
      <c r="C180" s="680">
        <v>2238.1909999999998</v>
      </c>
      <c r="D180" s="681">
        <v>163.190791942537</v>
      </c>
      <c r="E180" s="682">
        <v>1.0786461569050001</v>
      </c>
      <c r="F180" s="680">
        <v>2124</v>
      </c>
      <c r="G180" s="681">
        <v>531</v>
      </c>
      <c r="H180" s="683">
        <v>174.047</v>
      </c>
      <c r="I180" s="680">
        <v>543.97299999999996</v>
      </c>
      <c r="J180" s="681">
        <v>12.973000000000001</v>
      </c>
      <c r="K180" s="684">
        <v>0.25610781544200001</v>
      </c>
    </row>
    <row r="181" spans="1:11" ht="14.4" customHeight="1" thickBot="1" x14ac:dyDescent="0.35">
      <c r="A181" s="702" t="s">
        <v>495</v>
      </c>
      <c r="B181" s="680">
        <v>5359.0005373397298</v>
      </c>
      <c r="C181" s="680">
        <v>5826.3973999999998</v>
      </c>
      <c r="D181" s="681">
        <v>467.39686266026803</v>
      </c>
      <c r="E181" s="682">
        <v>1.0872171703289999</v>
      </c>
      <c r="F181" s="680">
        <v>5010</v>
      </c>
      <c r="G181" s="681">
        <v>1252.5</v>
      </c>
      <c r="H181" s="683">
        <v>557.55600000000004</v>
      </c>
      <c r="I181" s="680">
        <v>1600.521</v>
      </c>
      <c r="J181" s="681">
        <v>348.02100000000002</v>
      </c>
      <c r="K181" s="684">
        <v>0.31946526946100001</v>
      </c>
    </row>
    <row r="182" spans="1:11" ht="14.4" customHeight="1" thickBot="1" x14ac:dyDescent="0.35">
      <c r="A182" s="702" t="s">
        <v>496</v>
      </c>
      <c r="B182" s="680">
        <v>27.000002707253</v>
      </c>
      <c r="C182" s="680">
        <v>46.959670000000003</v>
      </c>
      <c r="D182" s="681">
        <v>19.959667292746001</v>
      </c>
      <c r="E182" s="682">
        <v>1.7392468626449999</v>
      </c>
      <c r="F182" s="680">
        <v>45.382438115416001</v>
      </c>
      <c r="G182" s="681">
        <v>11.345609528854</v>
      </c>
      <c r="H182" s="683">
        <v>6.2609999999999999E-2</v>
      </c>
      <c r="I182" s="680">
        <v>0.26855000000000001</v>
      </c>
      <c r="J182" s="681">
        <v>-11.077059528854001</v>
      </c>
      <c r="K182" s="684">
        <v>5.9174872730000001E-3</v>
      </c>
    </row>
    <row r="183" spans="1:11" ht="14.4" customHeight="1" thickBot="1" x14ac:dyDescent="0.35">
      <c r="A183" s="702" t="s">
        <v>497</v>
      </c>
      <c r="B183" s="680">
        <v>12.763159174481</v>
      </c>
      <c r="C183" s="680">
        <v>10.63</v>
      </c>
      <c r="D183" s="681">
        <v>-2.1331591744809999</v>
      </c>
      <c r="E183" s="682">
        <v>0.83286589587100002</v>
      </c>
      <c r="F183" s="680">
        <v>8</v>
      </c>
      <c r="G183" s="681">
        <v>2</v>
      </c>
      <c r="H183" s="683">
        <v>3.65</v>
      </c>
      <c r="I183" s="680">
        <v>7.68</v>
      </c>
      <c r="J183" s="681">
        <v>5.68</v>
      </c>
      <c r="K183" s="684">
        <v>0.96</v>
      </c>
    </row>
    <row r="184" spans="1:11" ht="14.4" customHeight="1" thickBot="1" x14ac:dyDescent="0.35">
      <c r="A184" s="701" t="s">
        <v>498</v>
      </c>
      <c r="B184" s="685">
        <v>9899.0692314110693</v>
      </c>
      <c r="C184" s="685">
        <v>13199.88651</v>
      </c>
      <c r="D184" s="686">
        <v>3300.8172785889301</v>
      </c>
      <c r="E184" s="692">
        <v>1.333447236444</v>
      </c>
      <c r="F184" s="685">
        <v>11571</v>
      </c>
      <c r="G184" s="686">
        <v>2892.75</v>
      </c>
      <c r="H184" s="688">
        <v>1260.0018</v>
      </c>
      <c r="I184" s="685">
        <v>3488.0423799999999</v>
      </c>
      <c r="J184" s="686">
        <v>595.292380000001</v>
      </c>
      <c r="K184" s="693">
        <v>0.301446925935</v>
      </c>
    </row>
    <row r="185" spans="1:11" ht="14.4" customHeight="1" thickBot="1" x14ac:dyDescent="0.35">
      <c r="A185" s="702" t="s">
        <v>499</v>
      </c>
      <c r="B185" s="680">
        <v>2122.0684516217202</v>
      </c>
      <c r="C185" s="680">
        <v>4237.2879999999996</v>
      </c>
      <c r="D185" s="681">
        <v>2115.2195483782798</v>
      </c>
      <c r="E185" s="682">
        <v>1.9967725342510001</v>
      </c>
      <c r="F185" s="680">
        <v>3117</v>
      </c>
      <c r="G185" s="681">
        <v>779.25</v>
      </c>
      <c r="H185" s="683">
        <v>339.19799999999998</v>
      </c>
      <c r="I185" s="680">
        <v>984.50900000000001</v>
      </c>
      <c r="J185" s="681">
        <v>205.25899999999999</v>
      </c>
      <c r="K185" s="684">
        <v>0.31585145973599998</v>
      </c>
    </row>
    <row r="186" spans="1:11" ht="14.4" customHeight="1" thickBot="1" x14ac:dyDescent="0.35">
      <c r="A186" s="702" t="s">
        <v>500</v>
      </c>
      <c r="B186" s="680">
        <v>7777.0007797893504</v>
      </c>
      <c r="C186" s="680">
        <v>8920.9673399999992</v>
      </c>
      <c r="D186" s="681">
        <v>1143.96656021065</v>
      </c>
      <c r="E186" s="682">
        <v>1.147096109747</v>
      </c>
      <c r="F186" s="680">
        <v>8454</v>
      </c>
      <c r="G186" s="681">
        <v>2113.5</v>
      </c>
      <c r="H186" s="683">
        <v>920.80380000000002</v>
      </c>
      <c r="I186" s="680">
        <v>2503.5333799999999</v>
      </c>
      <c r="J186" s="681">
        <v>390.03338000000099</v>
      </c>
      <c r="K186" s="684">
        <v>0.29613595694299999</v>
      </c>
    </row>
    <row r="187" spans="1:11" ht="14.4" customHeight="1" thickBot="1" x14ac:dyDescent="0.35">
      <c r="A187" s="702" t="s">
        <v>501</v>
      </c>
      <c r="B187" s="680">
        <v>0</v>
      </c>
      <c r="C187" s="680">
        <v>41.631169999999997</v>
      </c>
      <c r="D187" s="681">
        <v>41.631169999999997</v>
      </c>
      <c r="E187" s="690" t="s">
        <v>321</v>
      </c>
      <c r="F187" s="680">
        <v>0</v>
      </c>
      <c r="G187" s="681">
        <v>0</v>
      </c>
      <c r="H187" s="683">
        <v>0</v>
      </c>
      <c r="I187" s="680">
        <v>0</v>
      </c>
      <c r="J187" s="681">
        <v>0</v>
      </c>
      <c r="K187" s="691" t="s">
        <v>321</v>
      </c>
    </row>
    <row r="188" spans="1:11" ht="14.4" customHeight="1" thickBot="1" x14ac:dyDescent="0.35">
      <c r="A188" s="701" t="s">
        <v>502</v>
      </c>
      <c r="B188" s="685">
        <v>0</v>
      </c>
      <c r="C188" s="685">
        <v>-2.6324999999999998</v>
      </c>
      <c r="D188" s="686">
        <v>-2.6324999999999998</v>
      </c>
      <c r="E188" s="687" t="s">
        <v>333</v>
      </c>
      <c r="F188" s="685">
        <v>0</v>
      </c>
      <c r="G188" s="686">
        <v>0</v>
      </c>
      <c r="H188" s="688">
        <v>0</v>
      </c>
      <c r="I188" s="685">
        <v>0</v>
      </c>
      <c r="J188" s="686">
        <v>0</v>
      </c>
      <c r="K188" s="689" t="s">
        <v>321</v>
      </c>
    </row>
    <row r="189" spans="1:11" ht="14.4" customHeight="1" thickBot="1" x14ac:dyDescent="0.35">
      <c r="A189" s="702" t="s">
        <v>503</v>
      </c>
      <c r="B189" s="680">
        <v>0</v>
      </c>
      <c r="C189" s="680">
        <v>-2.6324999999999998</v>
      </c>
      <c r="D189" s="681">
        <v>-2.6324999999999998</v>
      </c>
      <c r="E189" s="690" t="s">
        <v>333</v>
      </c>
      <c r="F189" s="680">
        <v>0</v>
      </c>
      <c r="G189" s="681">
        <v>0</v>
      </c>
      <c r="H189" s="683">
        <v>0</v>
      </c>
      <c r="I189" s="680">
        <v>0</v>
      </c>
      <c r="J189" s="681">
        <v>0</v>
      </c>
      <c r="K189" s="691" t="s">
        <v>321</v>
      </c>
    </row>
    <row r="190" spans="1:11" ht="14.4" customHeight="1" thickBot="1" x14ac:dyDescent="0.35">
      <c r="A190" s="701" t="s">
        <v>504</v>
      </c>
      <c r="B190" s="685">
        <v>10321.001034872799</v>
      </c>
      <c r="C190" s="685">
        <v>9687.3442899999991</v>
      </c>
      <c r="D190" s="686">
        <v>-633.65674487281103</v>
      </c>
      <c r="E190" s="692">
        <v>0.93860510790200002</v>
      </c>
      <c r="F190" s="685">
        <v>10964</v>
      </c>
      <c r="G190" s="686">
        <v>2741</v>
      </c>
      <c r="H190" s="688">
        <v>878.45064000000002</v>
      </c>
      <c r="I190" s="685">
        <v>2598.4500800000001</v>
      </c>
      <c r="J190" s="686">
        <v>-142.54991999999899</v>
      </c>
      <c r="K190" s="693">
        <v>0.23699836556000001</v>
      </c>
    </row>
    <row r="191" spans="1:11" ht="14.4" customHeight="1" thickBot="1" x14ac:dyDescent="0.35">
      <c r="A191" s="702" t="s">
        <v>505</v>
      </c>
      <c r="B191" s="680">
        <v>5034.0005047524201</v>
      </c>
      <c r="C191" s="680">
        <v>4192.3611700000001</v>
      </c>
      <c r="D191" s="681">
        <v>-841.63933475242095</v>
      </c>
      <c r="E191" s="682">
        <v>0.83280904839799996</v>
      </c>
      <c r="F191" s="680">
        <v>5271</v>
      </c>
      <c r="G191" s="681">
        <v>1317.75</v>
      </c>
      <c r="H191" s="683">
        <v>368.71956999999998</v>
      </c>
      <c r="I191" s="680">
        <v>1134.1520700000001</v>
      </c>
      <c r="J191" s="681">
        <v>-183.59792999999999</v>
      </c>
      <c r="K191" s="684">
        <v>0.21516829254399999</v>
      </c>
    </row>
    <row r="192" spans="1:11" ht="14.4" customHeight="1" thickBot="1" x14ac:dyDescent="0.35">
      <c r="A192" s="702" t="s">
        <v>506</v>
      </c>
      <c r="B192" s="680">
        <v>5287.0005301203901</v>
      </c>
      <c r="C192" s="680">
        <v>5494.9831199999999</v>
      </c>
      <c r="D192" s="681">
        <v>207.98258987961</v>
      </c>
      <c r="E192" s="682">
        <v>1.0393384847780001</v>
      </c>
      <c r="F192" s="680">
        <v>5693</v>
      </c>
      <c r="G192" s="681">
        <v>1423.25</v>
      </c>
      <c r="H192" s="683">
        <v>509.73106999999999</v>
      </c>
      <c r="I192" s="680">
        <v>1464.29801</v>
      </c>
      <c r="J192" s="681">
        <v>41.048009999999998</v>
      </c>
      <c r="K192" s="684">
        <v>0.25721025996800001</v>
      </c>
    </row>
    <row r="193" spans="1:11" ht="14.4" customHeight="1" thickBot="1" x14ac:dyDescent="0.35">
      <c r="A193" s="701" t="s">
        <v>507</v>
      </c>
      <c r="B193" s="685">
        <v>0</v>
      </c>
      <c r="C193" s="685">
        <v>512.70378000000005</v>
      </c>
      <c r="D193" s="686">
        <v>512.70378000000005</v>
      </c>
      <c r="E193" s="687" t="s">
        <v>321</v>
      </c>
      <c r="F193" s="685">
        <v>0</v>
      </c>
      <c r="G193" s="686">
        <v>0</v>
      </c>
      <c r="H193" s="688">
        <v>0</v>
      </c>
      <c r="I193" s="685">
        <v>3.7650000000000003E-2</v>
      </c>
      <c r="J193" s="686">
        <v>3.7650000000000003E-2</v>
      </c>
      <c r="K193" s="689" t="s">
        <v>321</v>
      </c>
    </row>
    <row r="194" spans="1:11" ht="14.4" customHeight="1" thickBot="1" x14ac:dyDescent="0.35">
      <c r="A194" s="702" t="s">
        <v>508</v>
      </c>
      <c r="B194" s="680">
        <v>0</v>
      </c>
      <c r="C194" s="680">
        <v>65.228650000000002</v>
      </c>
      <c r="D194" s="681">
        <v>65.228650000000002</v>
      </c>
      <c r="E194" s="690" t="s">
        <v>321</v>
      </c>
      <c r="F194" s="680">
        <v>0</v>
      </c>
      <c r="G194" s="681">
        <v>0</v>
      </c>
      <c r="H194" s="683">
        <v>0</v>
      </c>
      <c r="I194" s="680">
        <v>0</v>
      </c>
      <c r="J194" s="681">
        <v>0</v>
      </c>
      <c r="K194" s="691" t="s">
        <v>321</v>
      </c>
    </row>
    <row r="195" spans="1:11" ht="14.4" customHeight="1" thickBot="1" x14ac:dyDescent="0.35">
      <c r="A195" s="702" t="s">
        <v>509</v>
      </c>
      <c r="B195" s="680">
        <v>0</v>
      </c>
      <c r="C195" s="680">
        <v>447.47512999999998</v>
      </c>
      <c r="D195" s="681">
        <v>447.47512999999998</v>
      </c>
      <c r="E195" s="690" t="s">
        <v>321</v>
      </c>
      <c r="F195" s="680">
        <v>0</v>
      </c>
      <c r="G195" s="681">
        <v>0</v>
      </c>
      <c r="H195" s="683">
        <v>0</v>
      </c>
      <c r="I195" s="680">
        <v>3.7650000000000003E-2</v>
      </c>
      <c r="J195" s="681">
        <v>3.7650000000000003E-2</v>
      </c>
      <c r="K195" s="691" t="s">
        <v>321</v>
      </c>
    </row>
    <row r="196" spans="1:11" ht="14.4" customHeight="1" thickBot="1" x14ac:dyDescent="0.35">
      <c r="A196" s="699" t="s">
        <v>510</v>
      </c>
      <c r="B196" s="680">
        <v>2006.0502568054601</v>
      </c>
      <c r="C196" s="680">
        <v>2006.4752599999999</v>
      </c>
      <c r="D196" s="681">
        <v>0.42500319453800001</v>
      </c>
      <c r="E196" s="682">
        <v>1.000211860691</v>
      </c>
      <c r="F196" s="680">
        <v>2000</v>
      </c>
      <c r="G196" s="681">
        <v>500</v>
      </c>
      <c r="H196" s="683">
        <v>-1.0000000000000001E-5</v>
      </c>
      <c r="I196" s="680">
        <v>24.200530000000001</v>
      </c>
      <c r="J196" s="681">
        <v>-475.79946999999999</v>
      </c>
      <c r="K196" s="684">
        <v>1.2100265000000001E-2</v>
      </c>
    </row>
    <row r="197" spans="1:11" ht="14.4" customHeight="1" thickBot="1" x14ac:dyDescent="0.35">
      <c r="A197" s="705" t="s">
        <v>511</v>
      </c>
      <c r="B197" s="685">
        <v>2006.0502568054601</v>
      </c>
      <c r="C197" s="685">
        <v>2006.4752599999999</v>
      </c>
      <c r="D197" s="686">
        <v>0.42500319453800001</v>
      </c>
      <c r="E197" s="692">
        <v>1.000211860691</v>
      </c>
      <c r="F197" s="685">
        <v>2000</v>
      </c>
      <c r="G197" s="686">
        <v>500</v>
      </c>
      <c r="H197" s="688">
        <v>-1.0000000000000001E-5</v>
      </c>
      <c r="I197" s="685">
        <v>24.200530000000001</v>
      </c>
      <c r="J197" s="686">
        <v>-475.79946999999999</v>
      </c>
      <c r="K197" s="693">
        <v>1.2100265000000001E-2</v>
      </c>
    </row>
    <row r="198" spans="1:11" ht="14.4" customHeight="1" thickBot="1" x14ac:dyDescent="0.35">
      <c r="A198" s="701" t="s">
        <v>512</v>
      </c>
      <c r="B198" s="685">
        <v>0</v>
      </c>
      <c r="C198" s="685">
        <v>16.335260000000002</v>
      </c>
      <c r="D198" s="686">
        <v>16.335260000000002</v>
      </c>
      <c r="E198" s="687" t="s">
        <v>321</v>
      </c>
      <c r="F198" s="685">
        <v>0</v>
      </c>
      <c r="G198" s="686">
        <v>0</v>
      </c>
      <c r="H198" s="688">
        <v>-1.0000000000000001E-5</v>
      </c>
      <c r="I198" s="685">
        <v>24.200530000000001</v>
      </c>
      <c r="J198" s="686">
        <v>24.200530000000001</v>
      </c>
      <c r="K198" s="689" t="s">
        <v>321</v>
      </c>
    </row>
    <row r="199" spans="1:11" ht="14.4" customHeight="1" thickBot="1" x14ac:dyDescent="0.35">
      <c r="A199" s="702" t="s">
        <v>513</v>
      </c>
      <c r="B199" s="680">
        <v>0</v>
      </c>
      <c r="C199" s="680">
        <v>2.5999999999999998E-4</v>
      </c>
      <c r="D199" s="681">
        <v>2.5999999999999998E-4</v>
      </c>
      <c r="E199" s="690" t="s">
        <v>321</v>
      </c>
      <c r="F199" s="680">
        <v>0</v>
      </c>
      <c r="G199" s="681">
        <v>0</v>
      </c>
      <c r="H199" s="683">
        <v>-1.0000000000000001E-5</v>
      </c>
      <c r="I199" s="680">
        <v>5.2999999999999998E-4</v>
      </c>
      <c r="J199" s="681">
        <v>5.2999999999999998E-4</v>
      </c>
      <c r="K199" s="691" t="s">
        <v>321</v>
      </c>
    </row>
    <row r="200" spans="1:11" ht="14.4" customHeight="1" thickBot="1" x14ac:dyDescent="0.35">
      <c r="A200" s="702" t="s">
        <v>514</v>
      </c>
      <c r="B200" s="680">
        <v>0</v>
      </c>
      <c r="C200" s="680">
        <v>16.335000000000001</v>
      </c>
      <c r="D200" s="681">
        <v>16.335000000000001</v>
      </c>
      <c r="E200" s="690" t="s">
        <v>333</v>
      </c>
      <c r="F200" s="680">
        <v>0</v>
      </c>
      <c r="G200" s="681">
        <v>0</v>
      </c>
      <c r="H200" s="683">
        <v>0</v>
      </c>
      <c r="I200" s="680">
        <v>24.2</v>
      </c>
      <c r="J200" s="681">
        <v>24.2</v>
      </c>
      <c r="K200" s="691" t="s">
        <v>333</v>
      </c>
    </row>
    <row r="201" spans="1:11" ht="14.4" customHeight="1" thickBot="1" x14ac:dyDescent="0.35">
      <c r="A201" s="701" t="s">
        <v>515</v>
      </c>
      <c r="B201" s="685">
        <v>2006.0502568054601</v>
      </c>
      <c r="C201" s="685">
        <v>1990.14</v>
      </c>
      <c r="D201" s="686">
        <v>-15.910256805462</v>
      </c>
      <c r="E201" s="692">
        <v>0.99206886430100005</v>
      </c>
      <c r="F201" s="685">
        <v>2000</v>
      </c>
      <c r="G201" s="686">
        <v>500</v>
      </c>
      <c r="H201" s="688">
        <v>0</v>
      </c>
      <c r="I201" s="685">
        <v>0</v>
      </c>
      <c r="J201" s="686">
        <v>-500</v>
      </c>
      <c r="K201" s="693">
        <v>0</v>
      </c>
    </row>
    <row r="202" spans="1:11" ht="14.4" customHeight="1" thickBot="1" x14ac:dyDescent="0.35">
      <c r="A202" s="702" t="s">
        <v>516</v>
      </c>
      <c r="B202" s="680">
        <v>5.6912398261939998</v>
      </c>
      <c r="C202" s="680">
        <v>0</v>
      </c>
      <c r="D202" s="681">
        <v>-5.6912398261939998</v>
      </c>
      <c r="E202" s="682">
        <v>0</v>
      </c>
      <c r="F202" s="680">
        <v>0</v>
      </c>
      <c r="G202" s="681">
        <v>0</v>
      </c>
      <c r="H202" s="683">
        <v>0</v>
      </c>
      <c r="I202" s="680">
        <v>0</v>
      </c>
      <c r="J202" s="681">
        <v>0</v>
      </c>
      <c r="K202" s="684">
        <v>0</v>
      </c>
    </row>
    <row r="203" spans="1:11" ht="14.4" customHeight="1" thickBot="1" x14ac:dyDescent="0.35">
      <c r="A203" s="702" t="s">
        <v>517</v>
      </c>
      <c r="B203" s="680">
        <v>2000.0002005373101</v>
      </c>
      <c r="C203" s="680">
        <v>0</v>
      </c>
      <c r="D203" s="681">
        <v>-2000.0002005373101</v>
      </c>
      <c r="E203" s="682">
        <v>0</v>
      </c>
      <c r="F203" s="680">
        <v>2000</v>
      </c>
      <c r="G203" s="681">
        <v>500</v>
      </c>
      <c r="H203" s="683">
        <v>0</v>
      </c>
      <c r="I203" s="680">
        <v>0</v>
      </c>
      <c r="J203" s="681">
        <v>-500</v>
      </c>
      <c r="K203" s="684">
        <v>0</v>
      </c>
    </row>
    <row r="204" spans="1:11" ht="14.4" customHeight="1" thickBot="1" x14ac:dyDescent="0.35">
      <c r="A204" s="702" t="s">
        <v>518</v>
      </c>
      <c r="B204" s="680">
        <v>0</v>
      </c>
      <c r="C204" s="680">
        <v>1990.14</v>
      </c>
      <c r="D204" s="681">
        <v>1990.14</v>
      </c>
      <c r="E204" s="690" t="s">
        <v>333</v>
      </c>
      <c r="F204" s="680">
        <v>0</v>
      </c>
      <c r="G204" s="681">
        <v>0</v>
      </c>
      <c r="H204" s="683">
        <v>0</v>
      </c>
      <c r="I204" s="680">
        <v>0</v>
      </c>
      <c r="J204" s="681">
        <v>0</v>
      </c>
      <c r="K204" s="684">
        <v>0</v>
      </c>
    </row>
    <row r="205" spans="1:11" ht="14.4" customHeight="1" thickBot="1" x14ac:dyDescent="0.35">
      <c r="A205" s="702" t="s">
        <v>519</v>
      </c>
      <c r="B205" s="680">
        <v>0.358816441953</v>
      </c>
      <c r="C205" s="680">
        <v>0</v>
      </c>
      <c r="D205" s="681">
        <v>-0.358816441953</v>
      </c>
      <c r="E205" s="682">
        <v>0</v>
      </c>
      <c r="F205" s="680">
        <v>0</v>
      </c>
      <c r="G205" s="681">
        <v>0</v>
      </c>
      <c r="H205" s="683">
        <v>0</v>
      </c>
      <c r="I205" s="680">
        <v>0</v>
      </c>
      <c r="J205" s="681">
        <v>0</v>
      </c>
      <c r="K205" s="684">
        <v>0</v>
      </c>
    </row>
    <row r="206" spans="1:11" ht="14.4" customHeight="1" thickBot="1" x14ac:dyDescent="0.35">
      <c r="A206" s="698" t="s">
        <v>520</v>
      </c>
      <c r="B206" s="680">
        <v>5268.41974994456</v>
      </c>
      <c r="C206" s="680">
        <v>5521.7313999999997</v>
      </c>
      <c r="D206" s="681">
        <v>253.31165005543701</v>
      </c>
      <c r="E206" s="682">
        <v>1.0480811442660001</v>
      </c>
      <c r="F206" s="680">
        <v>5361.4090281744102</v>
      </c>
      <c r="G206" s="681">
        <v>1340.3522570436</v>
      </c>
      <c r="H206" s="683">
        <v>470.76952999999997</v>
      </c>
      <c r="I206" s="680">
        <v>1303.0370700000001</v>
      </c>
      <c r="J206" s="681">
        <v>-37.315187043601</v>
      </c>
      <c r="K206" s="684">
        <v>0.24304004099500001</v>
      </c>
    </row>
    <row r="207" spans="1:11" ht="14.4" customHeight="1" thickBot="1" x14ac:dyDescent="0.35">
      <c r="A207" s="703" t="s">
        <v>521</v>
      </c>
      <c r="B207" s="685">
        <v>5268.41974994456</v>
      </c>
      <c r="C207" s="685">
        <v>5521.7313999999997</v>
      </c>
      <c r="D207" s="686">
        <v>253.31165005543701</v>
      </c>
      <c r="E207" s="692">
        <v>1.0480811442660001</v>
      </c>
      <c r="F207" s="685">
        <v>5361.4090281744102</v>
      </c>
      <c r="G207" s="686">
        <v>1340.3522570436</v>
      </c>
      <c r="H207" s="688">
        <v>470.76952999999997</v>
      </c>
      <c r="I207" s="685">
        <v>1303.0370700000001</v>
      </c>
      <c r="J207" s="686">
        <v>-37.315187043601</v>
      </c>
      <c r="K207" s="693">
        <v>0.24304004099500001</v>
      </c>
    </row>
    <row r="208" spans="1:11" ht="14.4" customHeight="1" thickBot="1" x14ac:dyDescent="0.35">
      <c r="A208" s="705" t="s">
        <v>54</v>
      </c>
      <c r="B208" s="685">
        <v>5268.41974994456</v>
      </c>
      <c r="C208" s="685">
        <v>5521.7313999999997</v>
      </c>
      <c r="D208" s="686">
        <v>253.31165005543701</v>
      </c>
      <c r="E208" s="692">
        <v>1.0480811442660001</v>
      </c>
      <c r="F208" s="685">
        <v>5361.4090281744102</v>
      </c>
      <c r="G208" s="686">
        <v>1340.3522570436</v>
      </c>
      <c r="H208" s="688">
        <v>470.76952999999997</v>
      </c>
      <c r="I208" s="685">
        <v>1303.0370700000001</v>
      </c>
      <c r="J208" s="686">
        <v>-37.315187043601</v>
      </c>
      <c r="K208" s="693">
        <v>0.24304004099500001</v>
      </c>
    </row>
    <row r="209" spans="1:11" ht="14.4" customHeight="1" thickBot="1" x14ac:dyDescent="0.35">
      <c r="A209" s="704" t="s">
        <v>522</v>
      </c>
      <c r="B209" s="680">
        <v>0</v>
      </c>
      <c r="C209" s="680">
        <v>0</v>
      </c>
      <c r="D209" s="681">
        <v>0</v>
      </c>
      <c r="E209" s="682">
        <v>1</v>
      </c>
      <c r="F209" s="680">
        <v>67.215468717982006</v>
      </c>
      <c r="G209" s="681">
        <v>16.803867179495001</v>
      </c>
      <c r="H209" s="683">
        <v>-8.5165900000000008</v>
      </c>
      <c r="I209" s="680">
        <v>1.254</v>
      </c>
      <c r="J209" s="681">
        <v>-15.549867179494999</v>
      </c>
      <c r="K209" s="684">
        <v>1.8656419778000002E-2</v>
      </c>
    </row>
    <row r="210" spans="1:11" ht="14.4" customHeight="1" thickBot="1" x14ac:dyDescent="0.35">
      <c r="A210" s="702" t="s">
        <v>523</v>
      </c>
      <c r="B210" s="680">
        <v>0</v>
      </c>
      <c r="C210" s="680">
        <v>0</v>
      </c>
      <c r="D210" s="681">
        <v>0</v>
      </c>
      <c r="E210" s="682">
        <v>1</v>
      </c>
      <c r="F210" s="680">
        <v>67.215468717982006</v>
      </c>
      <c r="G210" s="681">
        <v>16.803867179495001</v>
      </c>
      <c r="H210" s="683">
        <v>-8.5165900000000008</v>
      </c>
      <c r="I210" s="680">
        <v>1.254</v>
      </c>
      <c r="J210" s="681">
        <v>-15.549867179494999</v>
      </c>
      <c r="K210" s="684">
        <v>1.8656419778000002E-2</v>
      </c>
    </row>
    <row r="211" spans="1:11" ht="14.4" customHeight="1" thickBot="1" x14ac:dyDescent="0.35">
      <c r="A211" s="701" t="s">
        <v>524</v>
      </c>
      <c r="B211" s="685">
        <v>158.54097941969701</v>
      </c>
      <c r="C211" s="685">
        <v>146.62799999999999</v>
      </c>
      <c r="D211" s="686">
        <v>-11.912979419697001</v>
      </c>
      <c r="E211" s="692">
        <v>0.92485867399499999</v>
      </c>
      <c r="F211" s="685">
        <v>158.393340163104</v>
      </c>
      <c r="G211" s="686">
        <v>39.598335040776</v>
      </c>
      <c r="H211" s="688">
        <v>11.964</v>
      </c>
      <c r="I211" s="685">
        <v>36.146999999999998</v>
      </c>
      <c r="J211" s="686">
        <v>-3.4513350407750001</v>
      </c>
      <c r="K211" s="693">
        <v>0.22821035254800001</v>
      </c>
    </row>
    <row r="212" spans="1:11" ht="14.4" customHeight="1" thickBot="1" x14ac:dyDescent="0.35">
      <c r="A212" s="702" t="s">
        <v>525</v>
      </c>
      <c r="B212" s="680">
        <v>158.54097941969701</v>
      </c>
      <c r="C212" s="680">
        <v>146.62799999999999</v>
      </c>
      <c r="D212" s="681">
        <v>-11.912979419697001</v>
      </c>
      <c r="E212" s="682">
        <v>0.92485867399499999</v>
      </c>
      <c r="F212" s="680">
        <v>158.393340163104</v>
      </c>
      <c r="G212" s="681">
        <v>39.598335040776</v>
      </c>
      <c r="H212" s="683">
        <v>11.964</v>
      </c>
      <c r="I212" s="680">
        <v>36.146999999999998</v>
      </c>
      <c r="J212" s="681">
        <v>-3.4513350407750001</v>
      </c>
      <c r="K212" s="684">
        <v>0.22821035254800001</v>
      </c>
    </row>
    <row r="213" spans="1:11" ht="14.4" customHeight="1" thickBot="1" x14ac:dyDescent="0.35">
      <c r="A213" s="701" t="s">
        <v>526</v>
      </c>
      <c r="B213" s="685">
        <v>476.05309916306999</v>
      </c>
      <c r="C213" s="685">
        <v>431.01513999999997</v>
      </c>
      <c r="D213" s="686">
        <v>-45.037959163069999</v>
      </c>
      <c r="E213" s="692">
        <v>0.90539299241500004</v>
      </c>
      <c r="F213" s="685">
        <v>493.945041820688</v>
      </c>
      <c r="G213" s="686">
        <v>123.486260455172</v>
      </c>
      <c r="H213" s="688">
        <v>33.720979999999997</v>
      </c>
      <c r="I213" s="685">
        <v>110.84112</v>
      </c>
      <c r="J213" s="686">
        <v>-12.645140455171999</v>
      </c>
      <c r="K213" s="693">
        <v>0.22439970161700001</v>
      </c>
    </row>
    <row r="214" spans="1:11" ht="14.4" customHeight="1" thickBot="1" x14ac:dyDescent="0.35">
      <c r="A214" s="702" t="s">
        <v>527</v>
      </c>
      <c r="B214" s="680">
        <v>353.09410531619898</v>
      </c>
      <c r="C214" s="680">
        <v>314.96600000000001</v>
      </c>
      <c r="D214" s="681">
        <v>-38.128105316198997</v>
      </c>
      <c r="E214" s="682">
        <v>0.892017157063</v>
      </c>
      <c r="F214" s="680">
        <v>367.860884379141</v>
      </c>
      <c r="G214" s="681">
        <v>91.965221094784994</v>
      </c>
      <c r="H214" s="683">
        <v>22.94</v>
      </c>
      <c r="I214" s="680">
        <v>66.599999999999994</v>
      </c>
      <c r="J214" s="681">
        <v>-25.365221094784999</v>
      </c>
      <c r="K214" s="684">
        <v>0.18104670224</v>
      </c>
    </row>
    <row r="215" spans="1:11" ht="14.4" customHeight="1" thickBot="1" x14ac:dyDescent="0.35">
      <c r="A215" s="702" t="s">
        <v>528</v>
      </c>
      <c r="B215" s="680">
        <v>10.558005347716</v>
      </c>
      <c r="C215" s="680">
        <v>2.3711000000000002</v>
      </c>
      <c r="D215" s="681">
        <v>-8.1869053477159994</v>
      </c>
      <c r="E215" s="682">
        <v>0.22457840490700001</v>
      </c>
      <c r="F215" s="680">
        <v>4.377300185697</v>
      </c>
      <c r="G215" s="681">
        <v>1.094325046424</v>
      </c>
      <c r="H215" s="683">
        <v>0</v>
      </c>
      <c r="I215" s="680">
        <v>0</v>
      </c>
      <c r="J215" s="681">
        <v>-1.094325046424</v>
      </c>
      <c r="K215" s="684">
        <v>0</v>
      </c>
    </row>
    <row r="216" spans="1:11" ht="14.4" customHeight="1" thickBot="1" x14ac:dyDescent="0.35">
      <c r="A216" s="702" t="s">
        <v>529</v>
      </c>
      <c r="B216" s="680">
        <v>112.40098849915501</v>
      </c>
      <c r="C216" s="680">
        <v>113.67804</v>
      </c>
      <c r="D216" s="681">
        <v>1.2770515008450001</v>
      </c>
      <c r="E216" s="682">
        <v>1.0113615682370001</v>
      </c>
      <c r="F216" s="680">
        <v>121.70685725585</v>
      </c>
      <c r="G216" s="681">
        <v>30.426714313962002</v>
      </c>
      <c r="H216" s="683">
        <v>10.78098</v>
      </c>
      <c r="I216" s="680">
        <v>44.241120000000002</v>
      </c>
      <c r="J216" s="681">
        <v>13.814405686037</v>
      </c>
      <c r="K216" s="684">
        <v>0.363505565729</v>
      </c>
    </row>
    <row r="217" spans="1:11" ht="14.4" customHeight="1" thickBot="1" x14ac:dyDescent="0.35">
      <c r="A217" s="701" t="s">
        <v>530</v>
      </c>
      <c r="B217" s="685">
        <v>514.42035343718101</v>
      </c>
      <c r="C217" s="685">
        <v>542.17125999999996</v>
      </c>
      <c r="D217" s="686">
        <v>27.750906562819001</v>
      </c>
      <c r="E217" s="692">
        <v>1.053945973127</v>
      </c>
      <c r="F217" s="685">
        <v>530.52713527118703</v>
      </c>
      <c r="G217" s="686">
        <v>132.63178381779699</v>
      </c>
      <c r="H217" s="688">
        <v>52.599899999999998</v>
      </c>
      <c r="I217" s="685">
        <v>144.57454999999999</v>
      </c>
      <c r="J217" s="686">
        <v>11.942766182203</v>
      </c>
      <c r="K217" s="693">
        <v>0.27251113164200003</v>
      </c>
    </row>
    <row r="218" spans="1:11" ht="14.4" customHeight="1" thickBot="1" x14ac:dyDescent="0.35">
      <c r="A218" s="702" t="s">
        <v>531</v>
      </c>
      <c r="B218" s="680">
        <v>514.42035343718101</v>
      </c>
      <c r="C218" s="680">
        <v>542.17125999999996</v>
      </c>
      <c r="D218" s="681">
        <v>27.750906562819001</v>
      </c>
      <c r="E218" s="682">
        <v>1.053945973127</v>
      </c>
      <c r="F218" s="680">
        <v>530.52713527118703</v>
      </c>
      <c r="G218" s="681">
        <v>132.63178381779699</v>
      </c>
      <c r="H218" s="683">
        <v>52.599899999999998</v>
      </c>
      <c r="I218" s="680">
        <v>144.57454999999999</v>
      </c>
      <c r="J218" s="681">
        <v>11.942766182203</v>
      </c>
      <c r="K218" s="684">
        <v>0.27251113164200003</v>
      </c>
    </row>
    <row r="219" spans="1:11" ht="14.4" customHeight="1" thickBot="1" x14ac:dyDescent="0.35">
      <c r="A219" s="701" t="s">
        <v>532</v>
      </c>
      <c r="B219" s="685">
        <v>0</v>
      </c>
      <c r="C219" s="685">
        <v>7.2220000000000004</v>
      </c>
      <c r="D219" s="686">
        <v>7.2220000000000004</v>
      </c>
      <c r="E219" s="687" t="s">
        <v>333</v>
      </c>
      <c r="F219" s="685">
        <v>0</v>
      </c>
      <c r="G219" s="686">
        <v>0</v>
      </c>
      <c r="H219" s="688">
        <v>1.4419999999999999</v>
      </c>
      <c r="I219" s="685">
        <v>2.5590000000000002</v>
      </c>
      <c r="J219" s="686">
        <v>2.5590000000000002</v>
      </c>
      <c r="K219" s="689" t="s">
        <v>333</v>
      </c>
    </row>
    <row r="220" spans="1:11" ht="14.4" customHeight="1" thickBot="1" x14ac:dyDescent="0.35">
      <c r="A220" s="702" t="s">
        <v>533</v>
      </c>
      <c r="B220" s="680">
        <v>0</v>
      </c>
      <c r="C220" s="680">
        <v>7.2220000000000004</v>
      </c>
      <c r="D220" s="681">
        <v>7.2220000000000004</v>
      </c>
      <c r="E220" s="690" t="s">
        <v>333</v>
      </c>
      <c r="F220" s="680">
        <v>0</v>
      </c>
      <c r="G220" s="681">
        <v>0</v>
      </c>
      <c r="H220" s="683">
        <v>1.4419999999999999</v>
      </c>
      <c r="I220" s="680">
        <v>2.5590000000000002</v>
      </c>
      <c r="J220" s="681">
        <v>2.5590000000000002</v>
      </c>
      <c r="K220" s="691" t="s">
        <v>333</v>
      </c>
    </row>
    <row r="221" spans="1:11" ht="14.4" customHeight="1" thickBot="1" x14ac:dyDescent="0.35">
      <c r="A221" s="701" t="s">
        <v>534</v>
      </c>
      <c r="B221" s="685">
        <v>1149.1847238692801</v>
      </c>
      <c r="C221" s="685">
        <v>1099.5260000000001</v>
      </c>
      <c r="D221" s="686">
        <v>-49.658723869277999</v>
      </c>
      <c r="E221" s="692">
        <v>0.95678786635599999</v>
      </c>
      <c r="F221" s="685">
        <v>1180.4351726191701</v>
      </c>
      <c r="G221" s="686">
        <v>295.10879315479298</v>
      </c>
      <c r="H221" s="688">
        <v>91.250450000000001</v>
      </c>
      <c r="I221" s="685">
        <v>221.62034</v>
      </c>
      <c r="J221" s="686">
        <v>-73.488453154791998</v>
      </c>
      <c r="K221" s="693">
        <v>0.18774460905599999</v>
      </c>
    </row>
    <row r="222" spans="1:11" ht="14.4" customHeight="1" thickBot="1" x14ac:dyDescent="0.35">
      <c r="A222" s="702" t="s">
        <v>535</v>
      </c>
      <c r="B222" s="680">
        <v>1149.1847238692801</v>
      </c>
      <c r="C222" s="680">
        <v>1099.5260000000001</v>
      </c>
      <c r="D222" s="681">
        <v>-49.658723869277999</v>
      </c>
      <c r="E222" s="682">
        <v>0.95678786635599999</v>
      </c>
      <c r="F222" s="680">
        <v>1180.4351726191701</v>
      </c>
      <c r="G222" s="681">
        <v>295.10879315479298</v>
      </c>
      <c r="H222" s="683">
        <v>91.250450000000001</v>
      </c>
      <c r="I222" s="680">
        <v>221.62034</v>
      </c>
      <c r="J222" s="681">
        <v>-73.488453154791998</v>
      </c>
      <c r="K222" s="684">
        <v>0.18774460905599999</v>
      </c>
    </row>
    <row r="223" spans="1:11" ht="14.4" customHeight="1" thickBot="1" x14ac:dyDescent="0.35">
      <c r="A223" s="701" t="s">
        <v>536</v>
      </c>
      <c r="B223" s="685">
        <v>0</v>
      </c>
      <c r="C223" s="685">
        <v>255.34754000000001</v>
      </c>
      <c r="D223" s="686">
        <v>255.34754000000001</v>
      </c>
      <c r="E223" s="687" t="s">
        <v>333</v>
      </c>
      <c r="F223" s="685">
        <v>0</v>
      </c>
      <c r="G223" s="686">
        <v>0</v>
      </c>
      <c r="H223" s="688">
        <v>22.509640000000001</v>
      </c>
      <c r="I223" s="685">
        <v>56.747030000000002</v>
      </c>
      <c r="J223" s="686">
        <v>56.747030000000002</v>
      </c>
      <c r="K223" s="689" t="s">
        <v>333</v>
      </c>
    </row>
    <row r="224" spans="1:11" ht="14.4" customHeight="1" thickBot="1" x14ac:dyDescent="0.35">
      <c r="A224" s="702" t="s">
        <v>537</v>
      </c>
      <c r="B224" s="680">
        <v>0</v>
      </c>
      <c r="C224" s="680">
        <v>255.34754000000001</v>
      </c>
      <c r="D224" s="681">
        <v>255.34754000000001</v>
      </c>
      <c r="E224" s="690" t="s">
        <v>333</v>
      </c>
      <c r="F224" s="680">
        <v>0</v>
      </c>
      <c r="G224" s="681">
        <v>0</v>
      </c>
      <c r="H224" s="683">
        <v>22.509640000000001</v>
      </c>
      <c r="I224" s="680">
        <v>56.747030000000002</v>
      </c>
      <c r="J224" s="681">
        <v>56.747030000000002</v>
      </c>
      <c r="K224" s="691" t="s">
        <v>333</v>
      </c>
    </row>
    <row r="225" spans="1:11" ht="14.4" customHeight="1" thickBot="1" x14ac:dyDescent="0.35">
      <c r="A225" s="701" t="s">
        <v>538</v>
      </c>
      <c r="B225" s="685">
        <v>2970.2205940553399</v>
      </c>
      <c r="C225" s="685">
        <v>3039.8214600000001</v>
      </c>
      <c r="D225" s="686">
        <v>69.600865944662999</v>
      </c>
      <c r="E225" s="692">
        <v>1.0234328945410001</v>
      </c>
      <c r="F225" s="685">
        <v>2930.8928695822701</v>
      </c>
      <c r="G225" s="686">
        <v>732.72321739556799</v>
      </c>
      <c r="H225" s="688">
        <v>265.79915</v>
      </c>
      <c r="I225" s="685">
        <v>729.29403000000002</v>
      </c>
      <c r="J225" s="686">
        <v>-3.4291873955679999</v>
      </c>
      <c r="K225" s="693">
        <v>0.248829985418</v>
      </c>
    </row>
    <row r="226" spans="1:11" ht="14.4" customHeight="1" thickBot="1" x14ac:dyDescent="0.35">
      <c r="A226" s="702" t="s">
        <v>539</v>
      </c>
      <c r="B226" s="680">
        <v>2970.2205940553399</v>
      </c>
      <c r="C226" s="680">
        <v>3039.8214600000001</v>
      </c>
      <c r="D226" s="681">
        <v>69.600865944662999</v>
      </c>
      <c r="E226" s="682">
        <v>1.0234328945410001</v>
      </c>
      <c r="F226" s="680">
        <v>2930.8928695822701</v>
      </c>
      <c r="G226" s="681">
        <v>732.72321739556799</v>
      </c>
      <c r="H226" s="683">
        <v>265.79915</v>
      </c>
      <c r="I226" s="680">
        <v>729.29403000000002</v>
      </c>
      <c r="J226" s="681">
        <v>-3.4291873955679999</v>
      </c>
      <c r="K226" s="684">
        <v>0.248829985418</v>
      </c>
    </row>
    <row r="227" spans="1:11" ht="14.4" customHeight="1" thickBot="1" x14ac:dyDescent="0.35">
      <c r="A227" s="706"/>
      <c r="B227" s="680">
        <v>-12356.9574744741</v>
      </c>
      <c r="C227" s="680">
        <v>-14672.85079</v>
      </c>
      <c r="D227" s="681">
        <v>-2315.8933155259301</v>
      </c>
      <c r="E227" s="682">
        <v>1.187416143521</v>
      </c>
      <c r="F227" s="680">
        <v>-13776.6695587956</v>
      </c>
      <c r="G227" s="681">
        <v>-3444.16738969891</v>
      </c>
      <c r="H227" s="683">
        <v>-1084.9373599999999</v>
      </c>
      <c r="I227" s="680">
        <v>-4122.01487</v>
      </c>
      <c r="J227" s="681">
        <v>-677.84748030109904</v>
      </c>
      <c r="K227" s="684">
        <v>0.29920256506100001</v>
      </c>
    </row>
    <row r="228" spans="1:11" ht="14.4" customHeight="1" thickBot="1" x14ac:dyDescent="0.35">
      <c r="A228" s="707" t="s">
        <v>66</v>
      </c>
      <c r="B228" s="694">
        <v>-12356.9574744741</v>
      </c>
      <c r="C228" s="694">
        <v>-14672.85079</v>
      </c>
      <c r="D228" s="695">
        <v>-2315.8933155259301</v>
      </c>
      <c r="E228" s="696">
        <v>-1.0806118016090001</v>
      </c>
      <c r="F228" s="694">
        <v>-13776.6695587956</v>
      </c>
      <c r="G228" s="695">
        <v>-3444.16738969891</v>
      </c>
      <c r="H228" s="694">
        <v>-1084.9373599999999</v>
      </c>
      <c r="I228" s="694">
        <v>-4122.01487</v>
      </c>
      <c r="J228" s="695">
        <v>-677.84748030109904</v>
      </c>
      <c r="K228" s="697">
        <v>0.29920256506100001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176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320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81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252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540</v>
      </c>
      <c r="B5" s="709" t="s">
        <v>541</v>
      </c>
      <c r="C5" s="710" t="s">
        <v>542</v>
      </c>
      <c r="D5" s="710" t="s">
        <v>542</v>
      </c>
      <c r="E5" s="710"/>
      <c r="F5" s="710" t="s">
        <v>542</v>
      </c>
      <c r="G5" s="710" t="s">
        <v>542</v>
      </c>
      <c r="H5" s="710" t="s">
        <v>542</v>
      </c>
      <c r="I5" s="711" t="s">
        <v>542</v>
      </c>
      <c r="J5" s="712" t="s">
        <v>74</v>
      </c>
    </row>
    <row r="6" spans="1:10" ht="14.4" customHeight="1" x14ac:dyDescent="0.3">
      <c r="A6" s="708" t="s">
        <v>540</v>
      </c>
      <c r="B6" s="709" t="s">
        <v>329</v>
      </c>
      <c r="C6" s="710">
        <v>145.28728000000001</v>
      </c>
      <c r="D6" s="710">
        <v>185.97074000000001</v>
      </c>
      <c r="E6" s="710"/>
      <c r="F6" s="710">
        <v>149.17565000000002</v>
      </c>
      <c r="G6" s="710">
        <v>253.5</v>
      </c>
      <c r="H6" s="710">
        <v>-104.32434999999998</v>
      </c>
      <c r="I6" s="711">
        <v>0.58846410256410264</v>
      </c>
      <c r="J6" s="712" t="s">
        <v>1</v>
      </c>
    </row>
    <row r="7" spans="1:10" ht="14.4" customHeight="1" x14ac:dyDescent="0.3">
      <c r="A7" s="708" t="s">
        <v>540</v>
      </c>
      <c r="B7" s="709" t="s">
        <v>330</v>
      </c>
      <c r="C7" s="710">
        <v>0</v>
      </c>
      <c r="D7" s="710">
        <v>12.979849999999999</v>
      </c>
      <c r="E7" s="710"/>
      <c r="F7" s="710">
        <v>0</v>
      </c>
      <c r="G7" s="710">
        <v>7.5</v>
      </c>
      <c r="H7" s="710">
        <v>-7.5</v>
      </c>
      <c r="I7" s="711">
        <v>0</v>
      </c>
      <c r="J7" s="712" t="s">
        <v>1</v>
      </c>
    </row>
    <row r="8" spans="1:10" ht="14.4" customHeight="1" x14ac:dyDescent="0.3">
      <c r="A8" s="708" t="s">
        <v>540</v>
      </c>
      <c r="B8" s="709" t="s">
        <v>331</v>
      </c>
      <c r="C8" s="710">
        <v>6.1408400000000007</v>
      </c>
      <c r="D8" s="710">
        <v>20.00094</v>
      </c>
      <c r="E8" s="710"/>
      <c r="F8" s="710">
        <v>10.791499999999999</v>
      </c>
      <c r="G8" s="710">
        <v>17.5</v>
      </c>
      <c r="H8" s="710">
        <v>-6.7085000000000008</v>
      </c>
      <c r="I8" s="711">
        <v>0.61665714285714279</v>
      </c>
      <c r="J8" s="712" t="s">
        <v>1</v>
      </c>
    </row>
    <row r="9" spans="1:10" ht="14.4" customHeight="1" x14ac:dyDescent="0.3">
      <c r="A9" s="708" t="s">
        <v>540</v>
      </c>
      <c r="B9" s="709" t="s">
        <v>332</v>
      </c>
      <c r="C9" s="710" t="s">
        <v>542</v>
      </c>
      <c r="D9" s="710">
        <v>7.6548600000000002</v>
      </c>
      <c r="E9" s="710"/>
      <c r="F9" s="710">
        <v>0</v>
      </c>
      <c r="G9" s="710">
        <v>2.5</v>
      </c>
      <c r="H9" s="710">
        <v>-2.5</v>
      </c>
      <c r="I9" s="711">
        <v>0</v>
      </c>
      <c r="J9" s="712" t="s">
        <v>1</v>
      </c>
    </row>
    <row r="10" spans="1:10" ht="14.4" customHeight="1" x14ac:dyDescent="0.3">
      <c r="A10" s="708" t="s">
        <v>540</v>
      </c>
      <c r="B10" s="709" t="s">
        <v>334</v>
      </c>
      <c r="C10" s="710">
        <v>0</v>
      </c>
      <c r="D10" s="710">
        <v>0</v>
      </c>
      <c r="E10" s="710"/>
      <c r="F10" s="710" t="s">
        <v>542</v>
      </c>
      <c r="G10" s="710" t="s">
        <v>542</v>
      </c>
      <c r="H10" s="710" t="s">
        <v>542</v>
      </c>
      <c r="I10" s="711" t="s">
        <v>542</v>
      </c>
      <c r="J10" s="712" t="s">
        <v>1</v>
      </c>
    </row>
    <row r="11" spans="1:10" ht="14.4" customHeight="1" x14ac:dyDescent="0.3">
      <c r="A11" s="708" t="s">
        <v>540</v>
      </c>
      <c r="B11" s="709" t="s">
        <v>335</v>
      </c>
      <c r="C11" s="710">
        <v>0</v>
      </c>
      <c r="D11" s="710">
        <v>197.32512</v>
      </c>
      <c r="E11" s="710"/>
      <c r="F11" s="710">
        <v>0</v>
      </c>
      <c r="G11" s="710">
        <v>111.25</v>
      </c>
      <c r="H11" s="710">
        <v>-111.25</v>
      </c>
      <c r="I11" s="711">
        <v>0</v>
      </c>
      <c r="J11" s="712" t="s">
        <v>1</v>
      </c>
    </row>
    <row r="12" spans="1:10" ht="14.4" customHeight="1" x14ac:dyDescent="0.3">
      <c r="A12" s="708" t="s">
        <v>540</v>
      </c>
      <c r="B12" s="709" t="s">
        <v>336</v>
      </c>
      <c r="C12" s="710">
        <v>27.993099999999998</v>
      </c>
      <c r="D12" s="710">
        <v>45.735549999999989</v>
      </c>
      <c r="E12" s="710"/>
      <c r="F12" s="710">
        <v>45.468609999999998</v>
      </c>
      <c r="G12" s="710">
        <v>69.999999999999503</v>
      </c>
      <c r="H12" s="710">
        <v>-24.531389999999504</v>
      </c>
      <c r="I12" s="711">
        <v>0.649551571428576</v>
      </c>
      <c r="J12" s="712" t="s">
        <v>1</v>
      </c>
    </row>
    <row r="13" spans="1:10" ht="14.4" customHeight="1" x14ac:dyDescent="0.3">
      <c r="A13" s="708" t="s">
        <v>540</v>
      </c>
      <c r="B13" s="709" t="s">
        <v>337</v>
      </c>
      <c r="C13" s="710">
        <v>60.0092</v>
      </c>
      <c r="D13" s="710">
        <v>25.961729999999999</v>
      </c>
      <c r="E13" s="710"/>
      <c r="F13" s="710">
        <v>0.76268999999999998</v>
      </c>
      <c r="G13" s="710">
        <v>35</v>
      </c>
      <c r="H13" s="710">
        <v>-34.237310000000001</v>
      </c>
      <c r="I13" s="711">
        <v>2.1791142857142856E-2</v>
      </c>
      <c r="J13" s="712" t="s">
        <v>1</v>
      </c>
    </row>
    <row r="14" spans="1:10" ht="14.4" customHeight="1" x14ac:dyDescent="0.3">
      <c r="A14" s="708" t="s">
        <v>540</v>
      </c>
      <c r="B14" s="709" t="s">
        <v>338</v>
      </c>
      <c r="C14" s="710">
        <v>24.40522</v>
      </c>
      <c r="D14" s="710">
        <v>26.559850000000004</v>
      </c>
      <c r="E14" s="710"/>
      <c r="F14" s="710">
        <v>25.854410000000001</v>
      </c>
      <c r="G14" s="710">
        <v>23.749999999999748</v>
      </c>
      <c r="H14" s="710">
        <v>2.1044100000002537</v>
      </c>
      <c r="I14" s="711">
        <v>1.0886067368421168</v>
      </c>
      <c r="J14" s="712" t="s">
        <v>1</v>
      </c>
    </row>
    <row r="15" spans="1:10" ht="14.4" customHeight="1" x14ac:dyDescent="0.3">
      <c r="A15" s="708" t="s">
        <v>540</v>
      </c>
      <c r="B15" s="709" t="s">
        <v>543</v>
      </c>
      <c r="C15" s="710">
        <v>263.83564000000001</v>
      </c>
      <c r="D15" s="710">
        <v>522.18863999999996</v>
      </c>
      <c r="E15" s="710"/>
      <c r="F15" s="710">
        <v>232.05286000000001</v>
      </c>
      <c r="G15" s="710">
        <v>520.9999999999992</v>
      </c>
      <c r="H15" s="710">
        <v>-288.94713999999919</v>
      </c>
      <c r="I15" s="711">
        <v>0.44539896353167058</v>
      </c>
      <c r="J15" s="712" t="s">
        <v>544</v>
      </c>
    </row>
    <row r="17" spans="1:10" ht="14.4" customHeight="1" x14ac:dyDescent="0.3">
      <c r="A17" s="708" t="s">
        <v>540</v>
      </c>
      <c r="B17" s="709" t="s">
        <v>541</v>
      </c>
      <c r="C17" s="710" t="s">
        <v>542</v>
      </c>
      <c r="D17" s="710" t="s">
        <v>542</v>
      </c>
      <c r="E17" s="710"/>
      <c r="F17" s="710" t="s">
        <v>542</v>
      </c>
      <c r="G17" s="710" t="s">
        <v>542</v>
      </c>
      <c r="H17" s="710" t="s">
        <v>542</v>
      </c>
      <c r="I17" s="711" t="s">
        <v>542</v>
      </c>
      <c r="J17" s="712" t="s">
        <v>74</v>
      </c>
    </row>
    <row r="18" spans="1:10" ht="14.4" customHeight="1" x14ac:dyDescent="0.3">
      <c r="A18" s="708" t="s">
        <v>545</v>
      </c>
      <c r="B18" s="709" t="s">
        <v>546</v>
      </c>
      <c r="C18" s="710" t="s">
        <v>542</v>
      </c>
      <c r="D18" s="710" t="s">
        <v>542</v>
      </c>
      <c r="E18" s="710"/>
      <c r="F18" s="710" t="s">
        <v>542</v>
      </c>
      <c r="G18" s="710" t="s">
        <v>542</v>
      </c>
      <c r="H18" s="710" t="s">
        <v>542</v>
      </c>
      <c r="I18" s="711" t="s">
        <v>542</v>
      </c>
      <c r="J18" s="712" t="s">
        <v>0</v>
      </c>
    </row>
    <row r="19" spans="1:10" ht="14.4" customHeight="1" x14ac:dyDescent="0.3">
      <c r="A19" s="708" t="s">
        <v>545</v>
      </c>
      <c r="B19" s="709" t="s">
        <v>329</v>
      </c>
      <c r="C19" s="710">
        <v>35.278640000000003</v>
      </c>
      <c r="D19" s="710">
        <v>64.959919999999997</v>
      </c>
      <c r="E19" s="710"/>
      <c r="F19" s="710">
        <v>49.331969999999998</v>
      </c>
      <c r="G19" s="710">
        <v>64.417720035329495</v>
      </c>
      <c r="H19" s="710">
        <v>-15.085750035329497</v>
      </c>
      <c r="I19" s="711">
        <v>0.76581366078998436</v>
      </c>
      <c r="J19" s="712" t="s">
        <v>1</v>
      </c>
    </row>
    <row r="20" spans="1:10" ht="14.4" customHeight="1" x14ac:dyDescent="0.3">
      <c r="A20" s="708" t="s">
        <v>545</v>
      </c>
      <c r="B20" s="709" t="s">
        <v>330</v>
      </c>
      <c r="C20" s="710">
        <v>0</v>
      </c>
      <c r="D20" s="710">
        <v>12.979849999999999</v>
      </c>
      <c r="E20" s="710"/>
      <c r="F20" s="710">
        <v>0</v>
      </c>
      <c r="G20" s="710">
        <v>7.5</v>
      </c>
      <c r="H20" s="710">
        <v>-7.5</v>
      </c>
      <c r="I20" s="711">
        <v>0</v>
      </c>
      <c r="J20" s="712" t="s">
        <v>1</v>
      </c>
    </row>
    <row r="21" spans="1:10" ht="14.4" customHeight="1" x14ac:dyDescent="0.3">
      <c r="A21" s="708" t="s">
        <v>545</v>
      </c>
      <c r="B21" s="709" t="s">
        <v>331</v>
      </c>
      <c r="C21" s="710">
        <v>6.1408400000000007</v>
      </c>
      <c r="D21" s="710">
        <v>20.00094</v>
      </c>
      <c r="E21" s="710"/>
      <c r="F21" s="710">
        <v>10.791499999999999</v>
      </c>
      <c r="G21" s="710">
        <v>17.5</v>
      </c>
      <c r="H21" s="710">
        <v>-6.7085000000000008</v>
      </c>
      <c r="I21" s="711">
        <v>0.61665714285714279</v>
      </c>
      <c r="J21" s="712" t="s">
        <v>1</v>
      </c>
    </row>
    <row r="22" spans="1:10" ht="14.4" customHeight="1" x14ac:dyDescent="0.3">
      <c r="A22" s="708" t="s">
        <v>545</v>
      </c>
      <c r="B22" s="709" t="s">
        <v>332</v>
      </c>
      <c r="C22" s="710" t="s">
        <v>542</v>
      </c>
      <c r="D22" s="710">
        <v>7.6548600000000002</v>
      </c>
      <c r="E22" s="710"/>
      <c r="F22" s="710">
        <v>0</v>
      </c>
      <c r="G22" s="710">
        <v>2.5</v>
      </c>
      <c r="H22" s="710">
        <v>-2.5</v>
      </c>
      <c r="I22" s="711">
        <v>0</v>
      </c>
      <c r="J22" s="712" t="s">
        <v>1</v>
      </c>
    </row>
    <row r="23" spans="1:10" ht="14.4" customHeight="1" x14ac:dyDescent="0.3">
      <c r="A23" s="708" t="s">
        <v>545</v>
      </c>
      <c r="B23" s="709" t="s">
        <v>334</v>
      </c>
      <c r="C23" s="710">
        <v>0</v>
      </c>
      <c r="D23" s="710">
        <v>0</v>
      </c>
      <c r="E23" s="710"/>
      <c r="F23" s="710" t="s">
        <v>542</v>
      </c>
      <c r="G23" s="710" t="s">
        <v>542</v>
      </c>
      <c r="H23" s="710" t="s">
        <v>542</v>
      </c>
      <c r="I23" s="711" t="s">
        <v>542</v>
      </c>
      <c r="J23" s="712" t="s">
        <v>1</v>
      </c>
    </row>
    <row r="24" spans="1:10" ht="14.4" customHeight="1" x14ac:dyDescent="0.3">
      <c r="A24" s="708" t="s">
        <v>545</v>
      </c>
      <c r="B24" s="709" t="s">
        <v>335</v>
      </c>
      <c r="C24" s="710">
        <v>0</v>
      </c>
      <c r="D24" s="710">
        <v>197.32512</v>
      </c>
      <c r="E24" s="710"/>
      <c r="F24" s="710">
        <v>0</v>
      </c>
      <c r="G24" s="710">
        <v>111.25</v>
      </c>
      <c r="H24" s="710">
        <v>-111.25</v>
      </c>
      <c r="I24" s="711">
        <v>0</v>
      </c>
      <c r="J24" s="712" t="s">
        <v>1</v>
      </c>
    </row>
    <row r="25" spans="1:10" ht="14.4" customHeight="1" x14ac:dyDescent="0.3">
      <c r="A25" s="708" t="s">
        <v>545</v>
      </c>
      <c r="B25" s="709" t="s">
        <v>336</v>
      </c>
      <c r="C25" s="710">
        <v>26.340679999999999</v>
      </c>
      <c r="D25" s="710">
        <v>45.409829999999992</v>
      </c>
      <c r="E25" s="710"/>
      <c r="F25" s="710">
        <v>44.959130000000002</v>
      </c>
      <c r="G25" s="710">
        <v>69.311644999480251</v>
      </c>
      <c r="H25" s="710">
        <v>-24.352514999480249</v>
      </c>
      <c r="I25" s="711">
        <v>0.64865189681094915</v>
      </c>
      <c r="J25" s="712" t="s">
        <v>1</v>
      </c>
    </row>
    <row r="26" spans="1:10" ht="14.4" customHeight="1" x14ac:dyDescent="0.3">
      <c r="A26" s="708" t="s">
        <v>545</v>
      </c>
      <c r="B26" s="709" t="s">
        <v>337</v>
      </c>
      <c r="C26" s="710">
        <v>60.0092</v>
      </c>
      <c r="D26" s="710">
        <v>25.961729999999999</v>
      </c>
      <c r="E26" s="710"/>
      <c r="F26" s="710">
        <v>0.76268999999999998</v>
      </c>
      <c r="G26" s="710">
        <v>35</v>
      </c>
      <c r="H26" s="710">
        <v>-34.237310000000001</v>
      </c>
      <c r="I26" s="711">
        <v>2.1791142857142856E-2</v>
      </c>
      <c r="J26" s="712" t="s">
        <v>1</v>
      </c>
    </row>
    <row r="27" spans="1:10" ht="14.4" customHeight="1" x14ac:dyDescent="0.3">
      <c r="A27" s="708" t="s">
        <v>545</v>
      </c>
      <c r="B27" s="709" t="s">
        <v>338</v>
      </c>
      <c r="C27" s="710">
        <v>0</v>
      </c>
      <c r="D27" s="710">
        <v>0</v>
      </c>
      <c r="E27" s="710"/>
      <c r="F27" s="710" t="s">
        <v>542</v>
      </c>
      <c r="G27" s="710" t="s">
        <v>542</v>
      </c>
      <c r="H27" s="710" t="s">
        <v>542</v>
      </c>
      <c r="I27" s="711" t="s">
        <v>542</v>
      </c>
      <c r="J27" s="712" t="s">
        <v>1</v>
      </c>
    </row>
    <row r="28" spans="1:10" ht="14.4" customHeight="1" x14ac:dyDescent="0.3">
      <c r="A28" s="708" t="s">
        <v>545</v>
      </c>
      <c r="B28" s="709" t="s">
        <v>547</v>
      </c>
      <c r="C28" s="710">
        <v>127.76936000000001</v>
      </c>
      <c r="D28" s="710">
        <v>374.29224999999997</v>
      </c>
      <c r="E28" s="710"/>
      <c r="F28" s="710">
        <v>105.84529000000001</v>
      </c>
      <c r="G28" s="710">
        <v>307.47936503480975</v>
      </c>
      <c r="H28" s="710">
        <v>-201.63407503480974</v>
      </c>
      <c r="I28" s="711">
        <v>0.34423542532038615</v>
      </c>
      <c r="J28" s="712" t="s">
        <v>548</v>
      </c>
    </row>
    <row r="29" spans="1:10" ht="14.4" customHeight="1" x14ac:dyDescent="0.3">
      <c r="A29" s="708" t="s">
        <v>542</v>
      </c>
      <c r="B29" s="709" t="s">
        <v>542</v>
      </c>
      <c r="C29" s="710" t="s">
        <v>542</v>
      </c>
      <c r="D29" s="710" t="s">
        <v>542</v>
      </c>
      <c r="E29" s="710"/>
      <c r="F29" s="710" t="s">
        <v>542</v>
      </c>
      <c r="G29" s="710" t="s">
        <v>542</v>
      </c>
      <c r="H29" s="710" t="s">
        <v>542</v>
      </c>
      <c r="I29" s="711" t="s">
        <v>542</v>
      </c>
      <c r="J29" s="712" t="s">
        <v>549</v>
      </c>
    </row>
    <row r="30" spans="1:10" ht="14.4" customHeight="1" x14ac:dyDescent="0.3">
      <c r="A30" s="708" t="s">
        <v>550</v>
      </c>
      <c r="B30" s="709" t="s">
        <v>551</v>
      </c>
      <c r="C30" s="710" t="s">
        <v>542</v>
      </c>
      <c r="D30" s="710" t="s">
        <v>542</v>
      </c>
      <c r="E30" s="710"/>
      <c r="F30" s="710" t="s">
        <v>542</v>
      </c>
      <c r="G30" s="710" t="s">
        <v>542</v>
      </c>
      <c r="H30" s="710" t="s">
        <v>542</v>
      </c>
      <c r="I30" s="711" t="s">
        <v>542</v>
      </c>
      <c r="J30" s="712" t="s">
        <v>0</v>
      </c>
    </row>
    <row r="31" spans="1:10" ht="14.4" customHeight="1" x14ac:dyDescent="0.3">
      <c r="A31" s="708" t="s">
        <v>550</v>
      </c>
      <c r="B31" s="709" t="s">
        <v>329</v>
      </c>
      <c r="C31" s="710">
        <v>49.892330000000001</v>
      </c>
      <c r="D31" s="710">
        <v>45.167819999999999</v>
      </c>
      <c r="E31" s="710"/>
      <c r="F31" s="710">
        <v>33.380440000000007</v>
      </c>
      <c r="G31" s="710">
        <v>51.924240320661752</v>
      </c>
      <c r="H31" s="710">
        <v>-18.543800320661745</v>
      </c>
      <c r="I31" s="711">
        <v>0.64286814393155844</v>
      </c>
      <c r="J31" s="712" t="s">
        <v>1</v>
      </c>
    </row>
    <row r="32" spans="1:10" ht="14.4" customHeight="1" x14ac:dyDescent="0.3">
      <c r="A32" s="708" t="s">
        <v>550</v>
      </c>
      <c r="B32" s="709" t="s">
        <v>336</v>
      </c>
      <c r="C32" s="710">
        <v>0.68293999999999999</v>
      </c>
      <c r="D32" s="710">
        <v>0.1125</v>
      </c>
      <c r="E32" s="710"/>
      <c r="F32" s="710">
        <v>7.3440000000000005E-2</v>
      </c>
      <c r="G32" s="710">
        <v>0.29214140426700003</v>
      </c>
      <c r="H32" s="710">
        <v>-0.21870140426700002</v>
      </c>
      <c r="I32" s="711">
        <v>0.25138511326138546</v>
      </c>
      <c r="J32" s="712" t="s">
        <v>1</v>
      </c>
    </row>
    <row r="33" spans="1:10" ht="14.4" customHeight="1" x14ac:dyDescent="0.3">
      <c r="A33" s="708" t="s">
        <v>550</v>
      </c>
      <c r="B33" s="709" t="s">
        <v>338</v>
      </c>
      <c r="C33" s="710">
        <v>0</v>
      </c>
      <c r="D33" s="710">
        <v>0</v>
      </c>
      <c r="E33" s="710"/>
      <c r="F33" s="710" t="s">
        <v>542</v>
      </c>
      <c r="G33" s="710" t="s">
        <v>542</v>
      </c>
      <c r="H33" s="710" t="s">
        <v>542</v>
      </c>
      <c r="I33" s="711" t="s">
        <v>542</v>
      </c>
      <c r="J33" s="712" t="s">
        <v>1</v>
      </c>
    </row>
    <row r="34" spans="1:10" ht="14.4" customHeight="1" x14ac:dyDescent="0.3">
      <c r="A34" s="708" t="s">
        <v>550</v>
      </c>
      <c r="B34" s="709" t="s">
        <v>552</v>
      </c>
      <c r="C34" s="710">
        <v>50.575270000000003</v>
      </c>
      <c r="D34" s="710">
        <v>45.280319999999996</v>
      </c>
      <c r="E34" s="710"/>
      <c r="F34" s="710">
        <v>33.453880000000005</v>
      </c>
      <c r="G34" s="710">
        <v>52.216381724928752</v>
      </c>
      <c r="H34" s="710">
        <v>-18.762501724928747</v>
      </c>
      <c r="I34" s="711">
        <v>0.64067786573631369</v>
      </c>
      <c r="J34" s="712" t="s">
        <v>548</v>
      </c>
    </row>
    <row r="35" spans="1:10" ht="14.4" customHeight="1" x14ac:dyDescent="0.3">
      <c r="A35" s="708" t="s">
        <v>542</v>
      </c>
      <c r="B35" s="709" t="s">
        <v>542</v>
      </c>
      <c r="C35" s="710" t="s">
        <v>542</v>
      </c>
      <c r="D35" s="710" t="s">
        <v>542</v>
      </c>
      <c r="E35" s="710"/>
      <c r="F35" s="710" t="s">
        <v>542</v>
      </c>
      <c r="G35" s="710" t="s">
        <v>542</v>
      </c>
      <c r="H35" s="710" t="s">
        <v>542</v>
      </c>
      <c r="I35" s="711" t="s">
        <v>542</v>
      </c>
      <c r="J35" s="712" t="s">
        <v>549</v>
      </c>
    </row>
    <row r="36" spans="1:10" ht="14.4" customHeight="1" x14ac:dyDescent="0.3">
      <c r="A36" s="708" t="s">
        <v>553</v>
      </c>
      <c r="B36" s="709" t="s">
        <v>554</v>
      </c>
      <c r="C36" s="710" t="s">
        <v>542</v>
      </c>
      <c r="D36" s="710" t="s">
        <v>542</v>
      </c>
      <c r="E36" s="710"/>
      <c r="F36" s="710" t="s">
        <v>542</v>
      </c>
      <c r="G36" s="710" t="s">
        <v>542</v>
      </c>
      <c r="H36" s="710" t="s">
        <v>542</v>
      </c>
      <c r="I36" s="711" t="s">
        <v>542</v>
      </c>
      <c r="J36" s="712" t="s">
        <v>0</v>
      </c>
    </row>
    <row r="37" spans="1:10" ht="14.4" customHeight="1" x14ac:dyDescent="0.3">
      <c r="A37" s="708" t="s">
        <v>553</v>
      </c>
      <c r="B37" s="709" t="s">
        <v>329</v>
      </c>
      <c r="C37" s="710">
        <v>38.742060000000002</v>
      </c>
      <c r="D37" s="710">
        <v>47.4617</v>
      </c>
      <c r="E37" s="710"/>
      <c r="F37" s="710">
        <v>23.34216</v>
      </c>
      <c r="G37" s="710">
        <v>56.320766188607507</v>
      </c>
      <c r="H37" s="710">
        <v>-32.978606188607507</v>
      </c>
      <c r="I37" s="711">
        <v>0.41445032764347622</v>
      </c>
      <c r="J37" s="712" t="s">
        <v>1</v>
      </c>
    </row>
    <row r="38" spans="1:10" ht="14.4" customHeight="1" x14ac:dyDescent="0.3">
      <c r="A38" s="708" t="s">
        <v>553</v>
      </c>
      <c r="B38" s="709" t="s">
        <v>336</v>
      </c>
      <c r="C38" s="710">
        <v>0.80601</v>
      </c>
      <c r="D38" s="710">
        <v>8.3529999999999993E-2</v>
      </c>
      <c r="E38" s="710"/>
      <c r="F38" s="710">
        <v>0</v>
      </c>
      <c r="G38" s="710">
        <v>7.2830578358500001E-2</v>
      </c>
      <c r="H38" s="710">
        <v>-7.2830578358500001E-2</v>
      </c>
      <c r="I38" s="711">
        <v>0</v>
      </c>
      <c r="J38" s="712" t="s">
        <v>1</v>
      </c>
    </row>
    <row r="39" spans="1:10" ht="14.4" customHeight="1" x14ac:dyDescent="0.3">
      <c r="A39" s="708" t="s">
        <v>553</v>
      </c>
      <c r="B39" s="709" t="s">
        <v>338</v>
      </c>
      <c r="C39" s="710" t="s">
        <v>542</v>
      </c>
      <c r="D39" s="710">
        <v>0</v>
      </c>
      <c r="E39" s="710"/>
      <c r="F39" s="710">
        <v>0</v>
      </c>
      <c r="G39" s="710">
        <v>0.25958766290274998</v>
      </c>
      <c r="H39" s="710">
        <v>-0.25958766290274998</v>
      </c>
      <c r="I39" s="711">
        <v>0</v>
      </c>
      <c r="J39" s="712" t="s">
        <v>1</v>
      </c>
    </row>
    <row r="40" spans="1:10" ht="14.4" customHeight="1" x14ac:dyDescent="0.3">
      <c r="A40" s="708" t="s">
        <v>553</v>
      </c>
      <c r="B40" s="709" t="s">
        <v>555</v>
      </c>
      <c r="C40" s="710">
        <v>39.548070000000003</v>
      </c>
      <c r="D40" s="710">
        <v>47.545230000000004</v>
      </c>
      <c r="E40" s="710"/>
      <c r="F40" s="710">
        <v>23.34216</v>
      </c>
      <c r="G40" s="710">
        <v>56.653184429868759</v>
      </c>
      <c r="H40" s="710">
        <v>-33.311024429868759</v>
      </c>
      <c r="I40" s="711">
        <v>0.41201849878174751</v>
      </c>
      <c r="J40" s="712" t="s">
        <v>548</v>
      </c>
    </row>
    <row r="41" spans="1:10" ht="14.4" customHeight="1" x14ac:dyDescent="0.3">
      <c r="A41" s="708" t="s">
        <v>542</v>
      </c>
      <c r="B41" s="709" t="s">
        <v>542</v>
      </c>
      <c r="C41" s="710" t="s">
        <v>542</v>
      </c>
      <c r="D41" s="710" t="s">
        <v>542</v>
      </c>
      <c r="E41" s="710"/>
      <c r="F41" s="710" t="s">
        <v>542</v>
      </c>
      <c r="G41" s="710" t="s">
        <v>542</v>
      </c>
      <c r="H41" s="710" t="s">
        <v>542</v>
      </c>
      <c r="I41" s="711" t="s">
        <v>542</v>
      </c>
      <c r="J41" s="712" t="s">
        <v>549</v>
      </c>
    </row>
    <row r="42" spans="1:10" ht="14.4" customHeight="1" x14ac:dyDescent="0.3">
      <c r="A42" s="708" t="s">
        <v>556</v>
      </c>
      <c r="B42" s="709" t="s">
        <v>557</v>
      </c>
      <c r="C42" s="710" t="s">
        <v>542</v>
      </c>
      <c r="D42" s="710" t="s">
        <v>542</v>
      </c>
      <c r="E42" s="710"/>
      <c r="F42" s="710" t="s">
        <v>542</v>
      </c>
      <c r="G42" s="710" t="s">
        <v>542</v>
      </c>
      <c r="H42" s="710" t="s">
        <v>542</v>
      </c>
      <c r="I42" s="711" t="s">
        <v>542</v>
      </c>
      <c r="J42" s="712" t="s">
        <v>0</v>
      </c>
    </row>
    <row r="43" spans="1:10" ht="14.4" customHeight="1" x14ac:dyDescent="0.3">
      <c r="A43" s="708" t="s">
        <v>556</v>
      </c>
      <c r="B43" s="709" t="s">
        <v>329</v>
      </c>
      <c r="C43" s="710">
        <v>21.37425</v>
      </c>
      <c r="D43" s="710">
        <v>28.3813</v>
      </c>
      <c r="E43" s="710"/>
      <c r="F43" s="710">
        <v>24.442500000000003</v>
      </c>
      <c r="G43" s="710">
        <v>30.837273455401252</v>
      </c>
      <c r="H43" s="710">
        <v>-6.3947734554012499</v>
      </c>
      <c r="I43" s="711">
        <v>0.7926284415303525</v>
      </c>
      <c r="J43" s="712" t="s">
        <v>1</v>
      </c>
    </row>
    <row r="44" spans="1:10" ht="14.4" customHeight="1" x14ac:dyDescent="0.3">
      <c r="A44" s="708" t="s">
        <v>556</v>
      </c>
      <c r="B44" s="709" t="s">
        <v>336</v>
      </c>
      <c r="C44" s="710">
        <v>0.16347</v>
      </c>
      <c r="D44" s="710">
        <v>0.12969</v>
      </c>
      <c r="E44" s="710"/>
      <c r="F44" s="710">
        <v>0.10208</v>
      </c>
      <c r="G44" s="710">
        <v>0.18937975761449999</v>
      </c>
      <c r="H44" s="710">
        <v>-8.7299757614499984E-2</v>
      </c>
      <c r="I44" s="711">
        <v>0.53902276191414966</v>
      </c>
      <c r="J44" s="712" t="s">
        <v>1</v>
      </c>
    </row>
    <row r="45" spans="1:10" ht="14.4" customHeight="1" x14ac:dyDescent="0.3">
      <c r="A45" s="708" t="s">
        <v>556</v>
      </c>
      <c r="B45" s="709" t="s">
        <v>338</v>
      </c>
      <c r="C45" s="710">
        <v>24.40522</v>
      </c>
      <c r="D45" s="710">
        <v>26.559850000000004</v>
      </c>
      <c r="E45" s="710"/>
      <c r="F45" s="710">
        <v>25.854410000000001</v>
      </c>
      <c r="G45" s="710">
        <v>23.490412337096998</v>
      </c>
      <c r="H45" s="710">
        <v>2.3639976629030031</v>
      </c>
      <c r="I45" s="711">
        <v>1.1006367035613795</v>
      </c>
      <c r="J45" s="712" t="s">
        <v>1</v>
      </c>
    </row>
    <row r="46" spans="1:10" ht="14.4" customHeight="1" x14ac:dyDescent="0.3">
      <c r="A46" s="708" t="s">
        <v>556</v>
      </c>
      <c r="B46" s="709" t="s">
        <v>558</v>
      </c>
      <c r="C46" s="710">
        <v>45.94294</v>
      </c>
      <c r="D46" s="710">
        <v>55.070840000000004</v>
      </c>
      <c r="E46" s="710"/>
      <c r="F46" s="710">
        <v>50.398990000000005</v>
      </c>
      <c r="G46" s="710">
        <v>54.517065550112747</v>
      </c>
      <c r="H46" s="710">
        <v>-4.1180755501127422</v>
      </c>
      <c r="I46" s="711">
        <v>0.92446263369903214</v>
      </c>
      <c r="J46" s="712" t="s">
        <v>548</v>
      </c>
    </row>
    <row r="47" spans="1:10" ht="14.4" customHeight="1" x14ac:dyDescent="0.3">
      <c r="A47" s="708" t="s">
        <v>542</v>
      </c>
      <c r="B47" s="709" t="s">
        <v>542</v>
      </c>
      <c r="C47" s="710" t="s">
        <v>542</v>
      </c>
      <c r="D47" s="710" t="s">
        <v>542</v>
      </c>
      <c r="E47" s="710"/>
      <c r="F47" s="710" t="s">
        <v>542</v>
      </c>
      <c r="G47" s="710" t="s">
        <v>542</v>
      </c>
      <c r="H47" s="710" t="s">
        <v>542</v>
      </c>
      <c r="I47" s="711" t="s">
        <v>542</v>
      </c>
      <c r="J47" s="712" t="s">
        <v>549</v>
      </c>
    </row>
    <row r="48" spans="1:10" ht="14.4" customHeight="1" x14ac:dyDescent="0.3">
      <c r="A48" s="708" t="s">
        <v>559</v>
      </c>
      <c r="B48" s="709" t="s">
        <v>560</v>
      </c>
      <c r="C48" s="710" t="s">
        <v>542</v>
      </c>
      <c r="D48" s="710" t="s">
        <v>542</v>
      </c>
      <c r="E48" s="710"/>
      <c r="F48" s="710" t="s">
        <v>542</v>
      </c>
      <c r="G48" s="710" t="s">
        <v>542</v>
      </c>
      <c r="H48" s="710" t="s">
        <v>542</v>
      </c>
      <c r="I48" s="711" t="s">
        <v>542</v>
      </c>
      <c r="J48" s="712" t="s">
        <v>0</v>
      </c>
    </row>
    <row r="49" spans="1:10" ht="14.4" customHeight="1" x14ac:dyDescent="0.3">
      <c r="A49" s="708" t="s">
        <v>559</v>
      </c>
      <c r="B49" s="709" t="s">
        <v>329</v>
      </c>
      <c r="C49" s="710" t="s">
        <v>542</v>
      </c>
      <c r="D49" s="710">
        <v>0</v>
      </c>
      <c r="E49" s="710"/>
      <c r="F49" s="710">
        <v>18.67858</v>
      </c>
      <c r="G49" s="710">
        <v>50</v>
      </c>
      <c r="H49" s="710">
        <v>-31.32142</v>
      </c>
      <c r="I49" s="711">
        <v>0.3735716</v>
      </c>
      <c r="J49" s="712" t="s">
        <v>1</v>
      </c>
    </row>
    <row r="50" spans="1:10" ht="14.4" customHeight="1" x14ac:dyDescent="0.3">
      <c r="A50" s="708" t="s">
        <v>559</v>
      </c>
      <c r="B50" s="709" t="s">
        <v>336</v>
      </c>
      <c r="C50" s="710" t="s">
        <v>542</v>
      </c>
      <c r="D50" s="710">
        <v>0</v>
      </c>
      <c r="E50" s="710"/>
      <c r="F50" s="710">
        <v>0.33395999999999998</v>
      </c>
      <c r="G50" s="710">
        <v>0.13400326027925</v>
      </c>
      <c r="H50" s="710">
        <v>0.19995673972074998</v>
      </c>
      <c r="I50" s="711">
        <v>2.4921781701733168</v>
      </c>
      <c r="J50" s="712" t="s">
        <v>1</v>
      </c>
    </row>
    <row r="51" spans="1:10" ht="14.4" customHeight="1" x14ac:dyDescent="0.3">
      <c r="A51" s="708" t="s">
        <v>559</v>
      </c>
      <c r="B51" s="709" t="s">
        <v>561</v>
      </c>
      <c r="C51" s="710" t="s">
        <v>542</v>
      </c>
      <c r="D51" s="710">
        <v>0</v>
      </c>
      <c r="E51" s="710"/>
      <c r="F51" s="710">
        <v>19.012540000000001</v>
      </c>
      <c r="G51" s="710">
        <v>50.13400326027925</v>
      </c>
      <c r="H51" s="710">
        <v>-31.121463260279249</v>
      </c>
      <c r="I51" s="711">
        <v>0.3792344270074175</v>
      </c>
      <c r="J51" s="712" t="s">
        <v>548</v>
      </c>
    </row>
    <row r="52" spans="1:10" ht="14.4" customHeight="1" x14ac:dyDescent="0.3">
      <c r="A52" s="708" t="s">
        <v>542</v>
      </c>
      <c r="B52" s="709" t="s">
        <v>542</v>
      </c>
      <c r="C52" s="710" t="s">
        <v>542</v>
      </c>
      <c r="D52" s="710" t="s">
        <v>542</v>
      </c>
      <c r="E52" s="710"/>
      <c r="F52" s="710" t="s">
        <v>542</v>
      </c>
      <c r="G52" s="710" t="s">
        <v>542</v>
      </c>
      <c r="H52" s="710" t="s">
        <v>542</v>
      </c>
      <c r="I52" s="711" t="s">
        <v>542</v>
      </c>
      <c r="J52" s="712" t="s">
        <v>549</v>
      </c>
    </row>
    <row r="53" spans="1:10" ht="14.4" customHeight="1" x14ac:dyDescent="0.3">
      <c r="A53" s="708" t="s">
        <v>540</v>
      </c>
      <c r="B53" s="709" t="s">
        <v>543</v>
      </c>
      <c r="C53" s="710">
        <v>263.83564000000001</v>
      </c>
      <c r="D53" s="710">
        <v>522.18863999999996</v>
      </c>
      <c r="E53" s="710"/>
      <c r="F53" s="710">
        <v>232.05286000000001</v>
      </c>
      <c r="G53" s="710">
        <v>520.9999999999992</v>
      </c>
      <c r="H53" s="710">
        <v>-288.94713999999919</v>
      </c>
      <c r="I53" s="711">
        <v>0.44539896353167058</v>
      </c>
      <c r="J53" s="712" t="s">
        <v>544</v>
      </c>
    </row>
  </sheetData>
  <mergeCells count="3">
    <mergeCell ref="F3:I3"/>
    <mergeCell ref="C4:D4"/>
    <mergeCell ref="A1:I1"/>
  </mergeCells>
  <conditionalFormatting sqref="F16 F54:F65537">
    <cfRule type="cellIs" dxfId="80" priority="18" stopIfTrue="1" operator="greaterThan">
      <formula>1</formula>
    </cfRule>
  </conditionalFormatting>
  <conditionalFormatting sqref="H5:H15">
    <cfRule type="expression" dxfId="79" priority="14">
      <formula>$H5&gt;0</formula>
    </cfRule>
  </conditionalFormatting>
  <conditionalFormatting sqref="I5:I15">
    <cfRule type="expression" dxfId="78" priority="15">
      <formula>$I5&gt;1</formula>
    </cfRule>
  </conditionalFormatting>
  <conditionalFormatting sqref="B5:B15">
    <cfRule type="expression" dxfId="77" priority="11">
      <formula>OR($J5="NS",$J5="SumaNS",$J5="Účet")</formula>
    </cfRule>
  </conditionalFormatting>
  <conditionalFormatting sqref="B5:D15 F5:I15">
    <cfRule type="expression" dxfId="76" priority="17">
      <formula>AND($J5&lt;&gt;"",$J5&lt;&gt;"mezeraKL")</formula>
    </cfRule>
  </conditionalFormatting>
  <conditionalFormatting sqref="B5:D15 F5:I15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4" priority="13">
      <formula>OR($J5="SumaNS",$J5="NS")</formula>
    </cfRule>
  </conditionalFormatting>
  <conditionalFormatting sqref="A5:A15">
    <cfRule type="expression" dxfId="73" priority="9">
      <formula>AND($J5&lt;&gt;"mezeraKL",$J5&lt;&gt;"")</formula>
    </cfRule>
  </conditionalFormatting>
  <conditionalFormatting sqref="A5:A15">
    <cfRule type="expression" dxfId="72" priority="10">
      <formula>AND($J5&lt;&gt;"",$J5&lt;&gt;"mezeraKL")</formula>
    </cfRule>
  </conditionalFormatting>
  <conditionalFormatting sqref="H17:H53">
    <cfRule type="expression" dxfId="71" priority="5">
      <formula>$H17&gt;0</formula>
    </cfRule>
  </conditionalFormatting>
  <conditionalFormatting sqref="A17:A53">
    <cfRule type="expression" dxfId="70" priority="2">
      <formula>AND($J17&lt;&gt;"mezeraKL",$J17&lt;&gt;"")</formula>
    </cfRule>
  </conditionalFormatting>
  <conditionalFormatting sqref="I17:I53">
    <cfRule type="expression" dxfId="69" priority="6">
      <formula>$I17&gt;1</formula>
    </cfRule>
  </conditionalFormatting>
  <conditionalFormatting sqref="B17:B53">
    <cfRule type="expression" dxfId="68" priority="1">
      <formula>OR($J17="NS",$J17="SumaNS",$J17="Účet")</formula>
    </cfRule>
  </conditionalFormatting>
  <conditionalFormatting sqref="A17:D53 F17:I53">
    <cfRule type="expression" dxfId="67" priority="8">
      <formula>AND($J17&lt;&gt;"",$J17&lt;&gt;"mezeraKL")</formula>
    </cfRule>
  </conditionalFormatting>
  <conditionalFormatting sqref="B17:D53 F17:I53">
    <cfRule type="expression" dxfId="6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3" t="s">
        <v>205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14.4" customHeight="1" thickBot="1" x14ac:dyDescent="0.35">
      <c r="A2" s="374" t="s">
        <v>320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9"/>
      <c r="D3" s="560"/>
      <c r="E3" s="560"/>
      <c r="F3" s="560"/>
      <c r="G3" s="560"/>
      <c r="H3" s="560"/>
      <c r="I3" s="560"/>
      <c r="J3" s="561" t="s">
        <v>159</v>
      </c>
      <c r="K3" s="562"/>
      <c r="L3" s="203">
        <f>IF(M3&lt;&gt;0,N3/M3,0)</f>
        <v>127.52308420730388</v>
      </c>
      <c r="M3" s="203">
        <f>SUBTOTAL(9,M5:M1048576)</f>
        <v>1616.95</v>
      </c>
      <c r="N3" s="204">
        <f>SUBTOTAL(9,N5:N1048576)</f>
        <v>206198.45100900001</v>
      </c>
    </row>
    <row r="4" spans="1:14" s="330" customFormat="1" ht="14.4" customHeight="1" thickBot="1" x14ac:dyDescent="0.35">
      <c r="A4" s="713" t="s">
        <v>4</v>
      </c>
      <c r="B4" s="714" t="s">
        <v>5</v>
      </c>
      <c r="C4" s="714" t="s">
        <v>0</v>
      </c>
      <c r="D4" s="714" t="s">
        <v>6</v>
      </c>
      <c r="E4" s="714" t="s">
        <v>7</v>
      </c>
      <c r="F4" s="714" t="s">
        <v>1</v>
      </c>
      <c r="G4" s="714" t="s">
        <v>8</v>
      </c>
      <c r="H4" s="714" t="s">
        <v>9</v>
      </c>
      <c r="I4" s="714" t="s">
        <v>10</v>
      </c>
      <c r="J4" s="715" t="s">
        <v>11</v>
      </c>
      <c r="K4" s="715" t="s">
        <v>12</v>
      </c>
      <c r="L4" s="716" t="s">
        <v>184</v>
      </c>
      <c r="M4" s="716" t="s">
        <v>13</v>
      </c>
      <c r="N4" s="717" t="s">
        <v>201</v>
      </c>
    </row>
    <row r="5" spans="1:14" ht="14.4" customHeight="1" x14ac:dyDescent="0.3">
      <c r="A5" s="718" t="s">
        <v>540</v>
      </c>
      <c r="B5" s="719" t="s">
        <v>1114</v>
      </c>
      <c r="C5" s="720" t="s">
        <v>545</v>
      </c>
      <c r="D5" s="721" t="s">
        <v>546</v>
      </c>
      <c r="E5" s="720" t="s">
        <v>562</v>
      </c>
      <c r="F5" s="721" t="s">
        <v>1116</v>
      </c>
      <c r="G5" s="720"/>
      <c r="H5" s="720" t="s">
        <v>563</v>
      </c>
      <c r="I5" s="720" t="s">
        <v>564</v>
      </c>
      <c r="J5" s="720" t="s">
        <v>565</v>
      </c>
      <c r="K5" s="720" t="s">
        <v>566</v>
      </c>
      <c r="L5" s="722">
        <v>46.989999999999995</v>
      </c>
      <c r="M5" s="722">
        <v>1</v>
      </c>
      <c r="N5" s="723">
        <v>46.989999999999995</v>
      </c>
    </row>
    <row r="6" spans="1:14" ht="14.4" customHeight="1" x14ac:dyDescent="0.3">
      <c r="A6" s="724" t="s">
        <v>540</v>
      </c>
      <c r="B6" s="725" t="s">
        <v>1114</v>
      </c>
      <c r="C6" s="726" t="s">
        <v>545</v>
      </c>
      <c r="D6" s="727" t="s">
        <v>546</v>
      </c>
      <c r="E6" s="726" t="s">
        <v>562</v>
      </c>
      <c r="F6" s="727" t="s">
        <v>1116</v>
      </c>
      <c r="G6" s="726"/>
      <c r="H6" s="726" t="s">
        <v>567</v>
      </c>
      <c r="I6" s="726" t="s">
        <v>568</v>
      </c>
      <c r="J6" s="726" t="s">
        <v>569</v>
      </c>
      <c r="K6" s="726" t="s">
        <v>570</v>
      </c>
      <c r="L6" s="728">
        <v>293.65999999999991</v>
      </c>
      <c r="M6" s="728">
        <v>1</v>
      </c>
      <c r="N6" s="729">
        <v>293.65999999999991</v>
      </c>
    </row>
    <row r="7" spans="1:14" ht="14.4" customHeight="1" x14ac:dyDescent="0.3">
      <c r="A7" s="724" t="s">
        <v>540</v>
      </c>
      <c r="B7" s="725" t="s">
        <v>1114</v>
      </c>
      <c r="C7" s="726" t="s">
        <v>545</v>
      </c>
      <c r="D7" s="727" t="s">
        <v>546</v>
      </c>
      <c r="E7" s="726" t="s">
        <v>562</v>
      </c>
      <c r="F7" s="727" t="s">
        <v>1116</v>
      </c>
      <c r="G7" s="726"/>
      <c r="H7" s="726" t="s">
        <v>571</v>
      </c>
      <c r="I7" s="726" t="s">
        <v>572</v>
      </c>
      <c r="J7" s="726" t="s">
        <v>573</v>
      </c>
      <c r="K7" s="726" t="s">
        <v>574</v>
      </c>
      <c r="L7" s="728">
        <v>775.26722483864921</v>
      </c>
      <c r="M7" s="728">
        <v>1</v>
      </c>
      <c r="N7" s="729">
        <v>775.26722483864921</v>
      </c>
    </row>
    <row r="8" spans="1:14" ht="14.4" customHeight="1" x14ac:dyDescent="0.3">
      <c r="A8" s="724" t="s">
        <v>540</v>
      </c>
      <c r="B8" s="725" t="s">
        <v>1114</v>
      </c>
      <c r="C8" s="726" t="s">
        <v>545</v>
      </c>
      <c r="D8" s="727" t="s">
        <v>546</v>
      </c>
      <c r="E8" s="726" t="s">
        <v>562</v>
      </c>
      <c r="F8" s="727" t="s">
        <v>1116</v>
      </c>
      <c r="G8" s="726"/>
      <c r="H8" s="726" t="s">
        <v>575</v>
      </c>
      <c r="I8" s="726" t="s">
        <v>576</v>
      </c>
      <c r="J8" s="726" t="s">
        <v>577</v>
      </c>
      <c r="K8" s="726" t="s">
        <v>578</v>
      </c>
      <c r="L8" s="728">
        <v>46.539999999999992</v>
      </c>
      <c r="M8" s="728">
        <v>2</v>
      </c>
      <c r="N8" s="729">
        <v>93.079999999999984</v>
      </c>
    </row>
    <row r="9" spans="1:14" ht="14.4" customHeight="1" x14ac:dyDescent="0.3">
      <c r="A9" s="724" t="s">
        <v>540</v>
      </c>
      <c r="B9" s="725" t="s">
        <v>1114</v>
      </c>
      <c r="C9" s="726" t="s">
        <v>545</v>
      </c>
      <c r="D9" s="727" t="s">
        <v>546</v>
      </c>
      <c r="E9" s="726" t="s">
        <v>562</v>
      </c>
      <c r="F9" s="727" t="s">
        <v>1116</v>
      </c>
      <c r="G9" s="726" t="s">
        <v>579</v>
      </c>
      <c r="H9" s="726" t="s">
        <v>580</v>
      </c>
      <c r="I9" s="726" t="s">
        <v>580</v>
      </c>
      <c r="J9" s="726" t="s">
        <v>581</v>
      </c>
      <c r="K9" s="726" t="s">
        <v>582</v>
      </c>
      <c r="L9" s="728">
        <v>171.5999999308905</v>
      </c>
      <c r="M9" s="728">
        <v>31</v>
      </c>
      <c r="N9" s="729">
        <v>5319.5999978576056</v>
      </c>
    </row>
    <row r="10" spans="1:14" ht="14.4" customHeight="1" x14ac:dyDescent="0.3">
      <c r="A10" s="724" t="s">
        <v>540</v>
      </c>
      <c r="B10" s="725" t="s">
        <v>1114</v>
      </c>
      <c r="C10" s="726" t="s">
        <v>545</v>
      </c>
      <c r="D10" s="727" t="s">
        <v>546</v>
      </c>
      <c r="E10" s="726" t="s">
        <v>562</v>
      </c>
      <c r="F10" s="727" t="s">
        <v>1116</v>
      </c>
      <c r="G10" s="726" t="s">
        <v>579</v>
      </c>
      <c r="H10" s="726" t="s">
        <v>583</v>
      </c>
      <c r="I10" s="726" t="s">
        <v>583</v>
      </c>
      <c r="J10" s="726" t="s">
        <v>584</v>
      </c>
      <c r="K10" s="726" t="s">
        <v>585</v>
      </c>
      <c r="L10" s="728">
        <v>173.69</v>
      </c>
      <c r="M10" s="728">
        <v>2</v>
      </c>
      <c r="N10" s="729">
        <v>347.38</v>
      </c>
    </row>
    <row r="11" spans="1:14" ht="14.4" customHeight="1" x14ac:dyDescent="0.3">
      <c r="A11" s="724" t="s">
        <v>540</v>
      </c>
      <c r="B11" s="725" t="s">
        <v>1114</v>
      </c>
      <c r="C11" s="726" t="s">
        <v>545</v>
      </c>
      <c r="D11" s="727" t="s">
        <v>546</v>
      </c>
      <c r="E11" s="726" t="s">
        <v>562</v>
      </c>
      <c r="F11" s="727" t="s">
        <v>1116</v>
      </c>
      <c r="G11" s="726" t="s">
        <v>579</v>
      </c>
      <c r="H11" s="726" t="s">
        <v>586</v>
      </c>
      <c r="I11" s="726" t="s">
        <v>586</v>
      </c>
      <c r="J11" s="726" t="s">
        <v>581</v>
      </c>
      <c r="K11" s="726" t="s">
        <v>587</v>
      </c>
      <c r="L11" s="728">
        <v>92.95</v>
      </c>
      <c r="M11" s="728">
        <v>1</v>
      </c>
      <c r="N11" s="729">
        <v>92.95</v>
      </c>
    </row>
    <row r="12" spans="1:14" ht="14.4" customHeight="1" x14ac:dyDescent="0.3">
      <c r="A12" s="724" t="s">
        <v>540</v>
      </c>
      <c r="B12" s="725" t="s">
        <v>1114</v>
      </c>
      <c r="C12" s="726" t="s">
        <v>545</v>
      </c>
      <c r="D12" s="727" t="s">
        <v>546</v>
      </c>
      <c r="E12" s="726" t="s">
        <v>562</v>
      </c>
      <c r="F12" s="727" t="s">
        <v>1116</v>
      </c>
      <c r="G12" s="726" t="s">
        <v>579</v>
      </c>
      <c r="H12" s="726" t="s">
        <v>588</v>
      </c>
      <c r="I12" s="726" t="s">
        <v>588</v>
      </c>
      <c r="J12" s="726" t="s">
        <v>581</v>
      </c>
      <c r="K12" s="726" t="s">
        <v>589</v>
      </c>
      <c r="L12" s="728">
        <v>93.5</v>
      </c>
      <c r="M12" s="728">
        <v>16</v>
      </c>
      <c r="N12" s="729">
        <v>1496</v>
      </c>
    </row>
    <row r="13" spans="1:14" ht="14.4" customHeight="1" x14ac:dyDescent="0.3">
      <c r="A13" s="724" t="s">
        <v>540</v>
      </c>
      <c r="B13" s="725" t="s">
        <v>1114</v>
      </c>
      <c r="C13" s="726" t="s">
        <v>545</v>
      </c>
      <c r="D13" s="727" t="s">
        <v>546</v>
      </c>
      <c r="E13" s="726" t="s">
        <v>562</v>
      </c>
      <c r="F13" s="727" t="s">
        <v>1116</v>
      </c>
      <c r="G13" s="726" t="s">
        <v>579</v>
      </c>
      <c r="H13" s="726" t="s">
        <v>590</v>
      </c>
      <c r="I13" s="726" t="s">
        <v>591</v>
      </c>
      <c r="J13" s="726" t="s">
        <v>592</v>
      </c>
      <c r="K13" s="726" t="s">
        <v>593</v>
      </c>
      <c r="L13" s="728">
        <v>87.2</v>
      </c>
      <c r="M13" s="728">
        <v>3</v>
      </c>
      <c r="N13" s="729">
        <v>261.60000000000002</v>
      </c>
    </row>
    <row r="14" spans="1:14" ht="14.4" customHeight="1" x14ac:dyDescent="0.3">
      <c r="A14" s="724" t="s">
        <v>540</v>
      </c>
      <c r="B14" s="725" t="s">
        <v>1114</v>
      </c>
      <c r="C14" s="726" t="s">
        <v>545</v>
      </c>
      <c r="D14" s="727" t="s">
        <v>546</v>
      </c>
      <c r="E14" s="726" t="s">
        <v>562</v>
      </c>
      <c r="F14" s="727" t="s">
        <v>1116</v>
      </c>
      <c r="G14" s="726" t="s">
        <v>579</v>
      </c>
      <c r="H14" s="726" t="s">
        <v>594</v>
      </c>
      <c r="I14" s="726" t="s">
        <v>595</v>
      </c>
      <c r="J14" s="726" t="s">
        <v>596</v>
      </c>
      <c r="K14" s="726" t="s">
        <v>597</v>
      </c>
      <c r="L14" s="728">
        <v>209.00000000000003</v>
      </c>
      <c r="M14" s="728">
        <v>2</v>
      </c>
      <c r="N14" s="729">
        <v>418.00000000000006</v>
      </c>
    </row>
    <row r="15" spans="1:14" ht="14.4" customHeight="1" x14ac:dyDescent="0.3">
      <c r="A15" s="724" t="s">
        <v>540</v>
      </c>
      <c r="B15" s="725" t="s">
        <v>1114</v>
      </c>
      <c r="C15" s="726" t="s">
        <v>545</v>
      </c>
      <c r="D15" s="727" t="s">
        <v>546</v>
      </c>
      <c r="E15" s="726" t="s">
        <v>562</v>
      </c>
      <c r="F15" s="727" t="s">
        <v>1116</v>
      </c>
      <c r="G15" s="726" t="s">
        <v>579</v>
      </c>
      <c r="H15" s="726" t="s">
        <v>598</v>
      </c>
      <c r="I15" s="726" t="s">
        <v>599</v>
      </c>
      <c r="J15" s="726" t="s">
        <v>600</v>
      </c>
      <c r="K15" s="726" t="s">
        <v>601</v>
      </c>
      <c r="L15" s="728">
        <v>64.540000000000035</v>
      </c>
      <c r="M15" s="728">
        <v>5</v>
      </c>
      <c r="N15" s="729">
        <v>322.70000000000016</v>
      </c>
    </row>
    <row r="16" spans="1:14" ht="14.4" customHeight="1" x14ac:dyDescent="0.3">
      <c r="A16" s="724" t="s">
        <v>540</v>
      </c>
      <c r="B16" s="725" t="s">
        <v>1114</v>
      </c>
      <c r="C16" s="726" t="s">
        <v>545</v>
      </c>
      <c r="D16" s="727" t="s">
        <v>546</v>
      </c>
      <c r="E16" s="726" t="s">
        <v>562</v>
      </c>
      <c r="F16" s="727" t="s">
        <v>1116</v>
      </c>
      <c r="G16" s="726" t="s">
        <v>579</v>
      </c>
      <c r="H16" s="726" t="s">
        <v>602</v>
      </c>
      <c r="I16" s="726" t="s">
        <v>603</v>
      </c>
      <c r="J16" s="726" t="s">
        <v>604</v>
      </c>
      <c r="K16" s="726" t="s">
        <v>605</v>
      </c>
      <c r="L16" s="728">
        <v>43.620000000000019</v>
      </c>
      <c r="M16" s="728">
        <v>2</v>
      </c>
      <c r="N16" s="729">
        <v>87.240000000000038</v>
      </c>
    </row>
    <row r="17" spans="1:14" ht="14.4" customHeight="1" x14ac:dyDescent="0.3">
      <c r="A17" s="724" t="s">
        <v>540</v>
      </c>
      <c r="B17" s="725" t="s">
        <v>1114</v>
      </c>
      <c r="C17" s="726" t="s">
        <v>545</v>
      </c>
      <c r="D17" s="727" t="s">
        <v>546</v>
      </c>
      <c r="E17" s="726" t="s">
        <v>562</v>
      </c>
      <c r="F17" s="727" t="s">
        <v>1116</v>
      </c>
      <c r="G17" s="726" t="s">
        <v>579</v>
      </c>
      <c r="H17" s="726" t="s">
        <v>606</v>
      </c>
      <c r="I17" s="726" t="s">
        <v>607</v>
      </c>
      <c r="J17" s="726" t="s">
        <v>608</v>
      </c>
      <c r="K17" s="726" t="s">
        <v>609</v>
      </c>
      <c r="L17" s="728">
        <v>73.810506209260836</v>
      </c>
      <c r="M17" s="728">
        <v>10</v>
      </c>
      <c r="N17" s="729">
        <v>738.10506209260836</v>
      </c>
    </row>
    <row r="18" spans="1:14" ht="14.4" customHeight="1" x14ac:dyDescent="0.3">
      <c r="A18" s="724" t="s">
        <v>540</v>
      </c>
      <c r="B18" s="725" t="s">
        <v>1114</v>
      </c>
      <c r="C18" s="726" t="s">
        <v>545</v>
      </c>
      <c r="D18" s="727" t="s">
        <v>546</v>
      </c>
      <c r="E18" s="726" t="s">
        <v>562</v>
      </c>
      <c r="F18" s="727" t="s">
        <v>1116</v>
      </c>
      <c r="G18" s="726" t="s">
        <v>579</v>
      </c>
      <c r="H18" s="726" t="s">
        <v>610</v>
      </c>
      <c r="I18" s="726" t="s">
        <v>611</v>
      </c>
      <c r="J18" s="726" t="s">
        <v>612</v>
      </c>
      <c r="K18" s="726" t="s">
        <v>613</v>
      </c>
      <c r="L18" s="728">
        <v>66.72006921704471</v>
      </c>
      <c r="M18" s="728">
        <v>5</v>
      </c>
      <c r="N18" s="729">
        <v>333.60034608522358</v>
      </c>
    </row>
    <row r="19" spans="1:14" ht="14.4" customHeight="1" x14ac:dyDescent="0.3">
      <c r="A19" s="724" t="s">
        <v>540</v>
      </c>
      <c r="B19" s="725" t="s">
        <v>1114</v>
      </c>
      <c r="C19" s="726" t="s">
        <v>545</v>
      </c>
      <c r="D19" s="727" t="s">
        <v>546</v>
      </c>
      <c r="E19" s="726" t="s">
        <v>562</v>
      </c>
      <c r="F19" s="727" t="s">
        <v>1116</v>
      </c>
      <c r="G19" s="726" t="s">
        <v>579</v>
      </c>
      <c r="H19" s="726" t="s">
        <v>614</v>
      </c>
      <c r="I19" s="726" t="s">
        <v>615</v>
      </c>
      <c r="J19" s="726" t="s">
        <v>616</v>
      </c>
      <c r="K19" s="726" t="s">
        <v>617</v>
      </c>
      <c r="L19" s="728">
        <v>40.170000000000016</v>
      </c>
      <c r="M19" s="728">
        <v>17</v>
      </c>
      <c r="N19" s="729">
        <v>682.89000000000021</v>
      </c>
    </row>
    <row r="20" spans="1:14" ht="14.4" customHeight="1" x14ac:dyDescent="0.3">
      <c r="A20" s="724" t="s">
        <v>540</v>
      </c>
      <c r="B20" s="725" t="s">
        <v>1114</v>
      </c>
      <c r="C20" s="726" t="s">
        <v>545</v>
      </c>
      <c r="D20" s="727" t="s">
        <v>546</v>
      </c>
      <c r="E20" s="726" t="s">
        <v>562</v>
      </c>
      <c r="F20" s="727" t="s">
        <v>1116</v>
      </c>
      <c r="G20" s="726" t="s">
        <v>579</v>
      </c>
      <c r="H20" s="726" t="s">
        <v>618</v>
      </c>
      <c r="I20" s="726" t="s">
        <v>619</v>
      </c>
      <c r="J20" s="726" t="s">
        <v>616</v>
      </c>
      <c r="K20" s="726" t="s">
        <v>620</v>
      </c>
      <c r="L20" s="728">
        <v>77.609999999999957</v>
      </c>
      <c r="M20" s="728">
        <v>2</v>
      </c>
      <c r="N20" s="729">
        <v>155.21999999999991</v>
      </c>
    </row>
    <row r="21" spans="1:14" ht="14.4" customHeight="1" x14ac:dyDescent="0.3">
      <c r="A21" s="724" t="s">
        <v>540</v>
      </c>
      <c r="B21" s="725" t="s">
        <v>1114</v>
      </c>
      <c r="C21" s="726" t="s">
        <v>545</v>
      </c>
      <c r="D21" s="727" t="s">
        <v>546</v>
      </c>
      <c r="E21" s="726" t="s">
        <v>562</v>
      </c>
      <c r="F21" s="727" t="s">
        <v>1116</v>
      </c>
      <c r="G21" s="726" t="s">
        <v>579</v>
      </c>
      <c r="H21" s="726" t="s">
        <v>621</v>
      </c>
      <c r="I21" s="726" t="s">
        <v>622</v>
      </c>
      <c r="J21" s="726" t="s">
        <v>623</v>
      </c>
      <c r="K21" s="726" t="s">
        <v>624</v>
      </c>
      <c r="L21" s="728">
        <v>63.050000000000011</v>
      </c>
      <c r="M21" s="728">
        <v>2</v>
      </c>
      <c r="N21" s="729">
        <v>126.10000000000002</v>
      </c>
    </row>
    <row r="22" spans="1:14" ht="14.4" customHeight="1" x14ac:dyDescent="0.3">
      <c r="A22" s="724" t="s">
        <v>540</v>
      </c>
      <c r="B22" s="725" t="s">
        <v>1114</v>
      </c>
      <c r="C22" s="726" t="s">
        <v>545</v>
      </c>
      <c r="D22" s="727" t="s">
        <v>546</v>
      </c>
      <c r="E22" s="726" t="s">
        <v>562</v>
      </c>
      <c r="F22" s="727" t="s">
        <v>1116</v>
      </c>
      <c r="G22" s="726" t="s">
        <v>579</v>
      </c>
      <c r="H22" s="726" t="s">
        <v>625</v>
      </c>
      <c r="I22" s="726" t="s">
        <v>626</v>
      </c>
      <c r="J22" s="726" t="s">
        <v>627</v>
      </c>
      <c r="K22" s="726" t="s">
        <v>628</v>
      </c>
      <c r="L22" s="728">
        <v>66.720000000000027</v>
      </c>
      <c r="M22" s="728">
        <v>6</v>
      </c>
      <c r="N22" s="729">
        <v>400.32000000000016</v>
      </c>
    </row>
    <row r="23" spans="1:14" ht="14.4" customHeight="1" x14ac:dyDescent="0.3">
      <c r="A23" s="724" t="s">
        <v>540</v>
      </c>
      <c r="B23" s="725" t="s">
        <v>1114</v>
      </c>
      <c r="C23" s="726" t="s">
        <v>545</v>
      </c>
      <c r="D23" s="727" t="s">
        <v>546</v>
      </c>
      <c r="E23" s="726" t="s">
        <v>562</v>
      </c>
      <c r="F23" s="727" t="s">
        <v>1116</v>
      </c>
      <c r="G23" s="726" t="s">
        <v>579</v>
      </c>
      <c r="H23" s="726" t="s">
        <v>629</v>
      </c>
      <c r="I23" s="726" t="s">
        <v>630</v>
      </c>
      <c r="J23" s="726" t="s">
        <v>631</v>
      </c>
      <c r="K23" s="726" t="s">
        <v>632</v>
      </c>
      <c r="L23" s="728">
        <v>126.85000000000001</v>
      </c>
      <c r="M23" s="728">
        <v>1</v>
      </c>
      <c r="N23" s="729">
        <v>126.85000000000001</v>
      </c>
    </row>
    <row r="24" spans="1:14" ht="14.4" customHeight="1" x14ac:dyDescent="0.3">
      <c r="A24" s="724" t="s">
        <v>540</v>
      </c>
      <c r="B24" s="725" t="s">
        <v>1114</v>
      </c>
      <c r="C24" s="726" t="s">
        <v>545</v>
      </c>
      <c r="D24" s="727" t="s">
        <v>546</v>
      </c>
      <c r="E24" s="726" t="s">
        <v>562</v>
      </c>
      <c r="F24" s="727" t="s">
        <v>1116</v>
      </c>
      <c r="G24" s="726" t="s">
        <v>579</v>
      </c>
      <c r="H24" s="726" t="s">
        <v>633</v>
      </c>
      <c r="I24" s="726" t="s">
        <v>634</v>
      </c>
      <c r="J24" s="726" t="s">
        <v>635</v>
      </c>
      <c r="K24" s="726" t="s">
        <v>636</v>
      </c>
      <c r="L24" s="728">
        <v>135.97074183580588</v>
      </c>
      <c r="M24" s="728">
        <v>1</v>
      </c>
      <c r="N24" s="729">
        <v>135.97074183580588</v>
      </c>
    </row>
    <row r="25" spans="1:14" ht="14.4" customHeight="1" x14ac:dyDescent="0.3">
      <c r="A25" s="724" t="s">
        <v>540</v>
      </c>
      <c r="B25" s="725" t="s">
        <v>1114</v>
      </c>
      <c r="C25" s="726" t="s">
        <v>545</v>
      </c>
      <c r="D25" s="727" t="s">
        <v>546</v>
      </c>
      <c r="E25" s="726" t="s">
        <v>562</v>
      </c>
      <c r="F25" s="727" t="s">
        <v>1116</v>
      </c>
      <c r="G25" s="726" t="s">
        <v>579</v>
      </c>
      <c r="H25" s="726" t="s">
        <v>637</v>
      </c>
      <c r="I25" s="726" t="s">
        <v>638</v>
      </c>
      <c r="J25" s="726" t="s">
        <v>639</v>
      </c>
      <c r="K25" s="726" t="s">
        <v>640</v>
      </c>
      <c r="L25" s="728">
        <v>87.480000000000018</v>
      </c>
      <c r="M25" s="728">
        <v>1</v>
      </c>
      <c r="N25" s="729">
        <v>87.480000000000018</v>
      </c>
    </row>
    <row r="26" spans="1:14" ht="14.4" customHeight="1" x14ac:dyDescent="0.3">
      <c r="A26" s="724" t="s">
        <v>540</v>
      </c>
      <c r="B26" s="725" t="s">
        <v>1114</v>
      </c>
      <c r="C26" s="726" t="s">
        <v>545</v>
      </c>
      <c r="D26" s="727" t="s">
        <v>546</v>
      </c>
      <c r="E26" s="726" t="s">
        <v>562</v>
      </c>
      <c r="F26" s="727" t="s">
        <v>1116</v>
      </c>
      <c r="G26" s="726" t="s">
        <v>579</v>
      </c>
      <c r="H26" s="726" t="s">
        <v>641</v>
      </c>
      <c r="I26" s="726" t="s">
        <v>642</v>
      </c>
      <c r="J26" s="726" t="s">
        <v>643</v>
      </c>
      <c r="K26" s="726" t="s">
        <v>644</v>
      </c>
      <c r="L26" s="728">
        <v>38.980000000000004</v>
      </c>
      <c r="M26" s="728">
        <v>2</v>
      </c>
      <c r="N26" s="729">
        <v>77.960000000000008</v>
      </c>
    </row>
    <row r="27" spans="1:14" ht="14.4" customHeight="1" x14ac:dyDescent="0.3">
      <c r="A27" s="724" t="s">
        <v>540</v>
      </c>
      <c r="B27" s="725" t="s">
        <v>1114</v>
      </c>
      <c r="C27" s="726" t="s">
        <v>545</v>
      </c>
      <c r="D27" s="727" t="s">
        <v>546</v>
      </c>
      <c r="E27" s="726" t="s">
        <v>562</v>
      </c>
      <c r="F27" s="727" t="s">
        <v>1116</v>
      </c>
      <c r="G27" s="726" t="s">
        <v>579</v>
      </c>
      <c r="H27" s="726" t="s">
        <v>645</v>
      </c>
      <c r="I27" s="726" t="s">
        <v>646</v>
      </c>
      <c r="J27" s="726" t="s">
        <v>647</v>
      </c>
      <c r="K27" s="726" t="s">
        <v>648</v>
      </c>
      <c r="L27" s="728">
        <v>61.45</v>
      </c>
      <c r="M27" s="728">
        <v>2</v>
      </c>
      <c r="N27" s="729">
        <v>122.9</v>
      </c>
    </row>
    <row r="28" spans="1:14" ht="14.4" customHeight="1" x14ac:dyDescent="0.3">
      <c r="A28" s="724" t="s">
        <v>540</v>
      </c>
      <c r="B28" s="725" t="s">
        <v>1114</v>
      </c>
      <c r="C28" s="726" t="s">
        <v>545</v>
      </c>
      <c r="D28" s="727" t="s">
        <v>546</v>
      </c>
      <c r="E28" s="726" t="s">
        <v>562</v>
      </c>
      <c r="F28" s="727" t="s">
        <v>1116</v>
      </c>
      <c r="G28" s="726" t="s">
        <v>579</v>
      </c>
      <c r="H28" s="726" t="s">
        <v>649</v>
      </c>
      <c r="I28" s="726" t="s">
        <v>650</v>
      </c>
      <c r="J28" s="726" t="s">
        <v>651</v>
      </c>
      <c r="K28" s="726" t="s">
        <v>652</v>
      </c>
      <c r="L28" s="728">
        <v>128.39012176594724</v>
      </c>
      <c r="M28" s="728">
        <v>1</v>
      </c>
      <c r="N28" s="729">
        <v>128.39012176594724</v>
      </c>
    </row>
    <row r="29" spans="1:14" ht="14.4" customHeight="1" x14ac:dyDescent="0.3">
      <c r="A29" s="724" t="s">
        <v>540</v>
      </c>
      <c r="B29" s="725" t="s">
        <v>1114</v>
      </c>
      <c r="C29" s="726" t="s">
        <v>545</v>
      </c>
      <c r="D29" s="727" t="s">
        <v>546</v>
      </c>
      <c r="E29" s="726" t="s">
        <v>562</v>
      </c>
      <c r="F29" s="727" t="s">
        <v>1116</v>
      </c>
      <c r="G29" s="726" t="s">
        <v>579</v>
      </c>
      <c r="H29" s="726" t="s">
        <v>653</v>
      </c>
      <c r="I29" s="726" t="s">
        <v>654</v>
      </c>
      <c r="J29" s="726" t="s">
        <v>655</v>
      </c>
      <c r="K29" s="726" t="s">
        <v>656</v>
      </c>
      <c r="L29" s="728">
        <v>82.569999999999979</v>
      </c>
      <c r="M29" s="728">
        <v>4</v>
      </c>
      <c r="N29" s="729">
        <v>330.27999999999992</v>
      </c>
    </row>
    <row r="30" spans="1:14" ht="14.4" customHeight="1" x14ac:dyDescent="0.3">
      <c r="A30" s="724" t="s">
        <v>540</v>
      </c>
      <c r="B30" s="725" t="s">
        <v>1114</v>
      </c>
      <c r="C30" s="726" t="s">
        <v>545</v>
      </c>
      <c r="D30" s="727" t="s">
        <v>546</v>
      </c>
      <c r="E30" s="726" t="s">
        <v>562</v>
      </c>
      <c r="F30" s="727" t="s">
        <v>1116</v>
      </c>
      <c r="G30" s="726" t="s">
        <v>579</v>
      </c>
      <c r="H30" s="726" t="s">
        <v>657</v>
      </c>
      <c r="I30" s="726" t="s">
        <v>658</v>
      </c>
      <c r="J30" s="726" t="s">
        <v>659</v>
      </c>
      <c r="K30" s="726" t="s">
        <v>660</v>
      </c>
      <c r="L30" s="728">
        <v>229.55999999999995</v>
      </c>
      <c r="M30" s="728">
        <v>1</v>
      </c>
      <c r="N30" s="729">
        <v>229.55999999999995</v>
      </c>
    </row>
    <row r="31" spans="1:14" ht="14.4" customHeight="1" x14ac:dyDescent="0.3">
      <c r="A31" s="724" t="s">
        <v>540</v>
      </c>
      <c r="B31" s="725" t="s">
        <v>1114</v>
      </c>
      <c r="C31" s="726" t="s">
        <v>545</v>
      </c>
      <c r="D31" s="727" t="s">
        <v>546</v>
      </c>
      <c r="E31" s="726" t="s">
        <v>562</v>
      </c>
      <c r="F31" s="727" t="s">
        <v>1116</v>
      </c>
      <c r="G31" s="726" t="s">
        <v>579</v>
      </c>
      <c r="H31" s="726" t="s">
        <v>661</v>
      </c>
      <c r="I31" s="726" t="s">
        <v>662</v>
      </c>
      <c r="J31" s="726" t="s">
        <v>663</v>
      </c>
      <c r="K31" s="726" t="s">
        <v>664</v>
      </c>
      <c r="L31" s="728">
        <v>117.41000000000001</v>
      </c>
      <c r="M31" s="728">
        <v>3</v>
      </c>
      <c r="N31" s="729">
        <v>352.23</v>
      </c>
    </row>
    <row r="32" spans="1:14" ht="14.4" customHeight="1" x14ac:dyDescent="0.3">
      <c r="A32" s="724" t="s">
        <v>540</v>
      </c>
      <c r="B32" s="725" t="s">
        <v>1114</v>
      </c>
      <c r="C32" s="726" t="s">
        <v>545</v>
      </c>
      <c r="D32" s="727" t="s">
        <v>546</v>
      </c>
      <c r="E32" s="726" t="s">
        <v>562</v>
      </c>
      <c r="F32" s="727" t="s">
        <v>1116</v>
      </c>
      <c r="G32" s="726" t="s">
        <v>579</v>
      </c>
      <c r="H32" s="726" t="s">
        <v>665</v>
      </c>
      <c r="I32" s="726" t="s">
        <v>666</v>
      </c>
      <c r="J32" s="726" t="s">
        <v>667</v>
      </c>
      <c r="K32" s="726" t="s">
        <v>668</v>
      </c>
      <c r="L32" s="728">
        <v>71.14</v>
      </c>
      <c r="M32" s="728">
        <v>1</v>
      </c>
      <c r="N32" s="729">
        <v>71.14</v>
      </c>
    </row>
    <row r="33" spans="1:14" ht="14.4" customHeight="1" x14ac:dyDescent="0.3">
      <c r="A33" s="724" t="s">
        <v>540</v>
      </c>
      <c r="B33" s="725" t="s">
        <v>1114</v>
      </c>
      <c r="C33" s="726" t="s">
        <v>545</v>
      </c>
      <c r="D33" s="727" t="s">
        <v>546</v>
      </c>
      <c r="E33" s="726" t="s">
        <v>562</v>
      </c>
      <c r="F33" s="727" t="s">
        <v>1116</v>
      </c>
      <c r="G33" s="726" t="s">
        <v>579</v>
      </c>
      <c r="H33" s="726" t="s">
        <v>669</v>
      </c>
      <c r="I33" s="726" t="s">
        <v>670</v>
      </c>
      <c r="J33" s="726" t="s">
        <v>671</v>
      </c>
      <c r="K33" s="726" t="s">
        <v>672</v>
      </c>
      <c r="L33" s="728">
        <v>125.43</v>
      </c>
      <c r="M33" s="728">
        <v>1</v>
      </c>
      <c r="N33" s="729">
        <v>125.43</v>
      </c>
    </row>
    <row r="34" spans="1:14" ht="14.4" customHeight="1" x14ac:dyDescent="0.3">
      <c r="A34" s="724" t="s">
        <v>540</v>
      </c>
      <c r="B34" s="725" t="s">
        <v>1114</v>
      </c>
      <c r="C34" s="726" t="s">
        <v>545</v>
      </c>
      <c r="D34" s="727" t="s">
        <v>546</v>
      </c>
      <c r="E34" s="726" t="s">
        <v>562</v>
      </c>
      <c r="F34" s="727" t="s">
        <v>1116</v>
      </c>
      <c r="G34" s="726" t="s">
        <v>579</v>
      </c>
      <c r="H34" s="726" t="s">
        <v>673</v>
      </c>
      <c r="I34" s="726" t="s">
        <v>674</v>
      </c>
      <c r="J34" s="726" t="s">
        <v>675</v>
      </c>
      <c r="K34" s="726" t="s">
        <v>676</v>
      </c>
      <c r="L34" s="728">
        <v>60.139999999999993</v>
      </c>
      <c r="M34" s="728">
        <v>12</v>
      </c>
      <c r="N34" s="729">
        <v>721.68</v>
      </c>
    </row>
    <row r="35" spans="1:14" ht="14.4" customHeight="1" x14ac:dyDescent="0.3">
      <c r="A35" s="724" t="s">
        <v>540</v>
      </c>
      <c r="B35" s="725" t="s">
        <v>1114</v>
      </c>
      <c r="C35" s="726" t="s">
        <v>545</v>
      </c>
      <c r="D35" s="727" t="s">
        <v>546</v>
      </c>
      <c r="E35" s="726" t="s">
        <v>562</v>
      </c>
      <c r="F35" s="727" t="s">
        <v>1116</v>
      </c>
      <c r="G35" s="726" t="s">
        <v>579</v>
      </c>
      <c r="H35" s="726" t="s">
        <v>677</v>
      </c>
      <c r="I35" s="726" t="s">
        <v>678</v>
      </c>
      <c r="J35" s="726" t="s">
        <v>679</v>
      </c>
      <c r="K35" s="726" t="s">
        <v>680</v>
      </c>
      <c r="L35" s="728">
        <v>126.35999999999993</v>
      </c>
      <c r="M35" s="728">
        <v>1</v>
      </c>
      <c r="N35" s="729">
        <v>126.35999999999993</v>
      </c>
    </row>
    <row r="36" spans="1:14" ht="14.4" customHeight="1" x14ac:dyDescent="0.3">
      <c r="A36" s="724" t="s">
        <v>540</v>
      </c>
      <c r="B36" s="725" t="s">
        <v>1114</v>
      </c>
      <c r="C36" s="726" t="s">
        <v>545</v>
      </c>
      <c r="D36" s="727" t="s">
        <v>546</v>
      </c>
      <c r="E36" s="726" t="s">
        <v>562</v>
      </c>
      <c r="F36" s="727" t="s">
        <v>1116</v>
      </c>
      <c r="G36" s="726" t="s">
        <v>579</v>
      </c>
      <c r="H36" s="726" t="s">
        <v>681</v>
      </c>
      <c r="I36" s="726" t="s">
        <v>682</v>
      </c>
      <c r="J36" s="726" t="s">
        <v>683</v>
      </c>
      <c r="K36" s="726" t="s">
        <v>684</v>
      </c>
      <c r="L36" s="728">
        <v>86.22</v>
      </c>
      <c r="M36" s="728">
        <v>1</v>
      </c>
      <c r="N36" s="729">
        <v>86.22</v>
      </c>
    </row>
    <row r="37" spans="1:14" ht="14.4" customHeight="1" x14ac:dyDescent="0.3">
      <c r="A37" s="724" t="s">
        <v>540</v>
      </c>
      <c r="B37" s="725" t="s">
        <v>1114</v>
      </c>
      <c r="C37" s="726" t="s">
        <v>545</v>
      </c>
      <c r="D37" s="727" t="s">
        <v>546</v>
      </c>
      <c r="E37" s="726" t="s">
        <v>562</v>
      </c>
      <c r="F37" s="727" t="s">
        <v>1116</v>
      </c>
      <c r="G37" s="726" t="s">
        <v>579</v>
      </c>
      <c r="H37" s="726" t="s">
        <v>685</v>
      </c>
      <c r="I37" s="726" t="s">
        <v>686</v>
      </c>
      <c r="J37" s="726" t="s">
        <v>687</v>
      </c>
      <c r="K37" s="726" t="s">
        <v>688</v>
      </c>
      <c r="L37" s="728">
        <v>210.02000000000007</v>
      </c>
      <c r="M37" s="728">
        <v>1</v>
      </c>
      <c r="N37" s="729">
        <v>210.02000000000007</v>
      </c>
    </row>
    <row r="38" spans="1:14" ht="14.4" customHeight="1" x14ac:dyDescent="0.3">
      <c r="A38" s="724" t="s">
        <v>540</v>
      </c>
      <c r="B38" s="725" t="s">
        <v>1114</v>
      </c>
      <c r="C38" s="726" t="s">
        <v>545</v>
      </c>
      <c r="D38" s="727" t="s">
        <v>546</v>
      </c>
      <c r="E38" s="726" t="s">
        <v>562</v>
      </c>
      <c r="F38" s="727" t="s">
        <v>1116</v>
      </c>
      <c r="G38" s="726" t="s">
        <v>579</v>
      </c>
      <c r="H38" s="726" t="s">
        <v>689</v>
      </c>
      <c r="I38" s="726" t="s">
        <v>690</v>
      </c>
      <c r="J38" s="726" t="s">
        <v>691</v>
      </c>
      <c r="K38" s="726" t="s">
        <v>692</v>
      </c>
      <c r="L38" s="728">
        <v>60.300000000000026</v>
      </c>
      <c r="M38" s="728">
        <v>1</v>
      </c>
      <c r="N38" s="729">
        <v>60.300000000000026</v>
      </c>
    </row>
    <row r="39" spans="1:14" ht="14.4" customHeight="1" x14ac:dyDescent="0.3">
      <c r="A39" s="724" t="s">
        <v>540</v>
      </c>
      <c r="B39" s="725" t="s">
        <v>1114</v>
      </c>
      <c r="C39" s="726" t="s">
        <v>545</v>
      </c>
      <c r="D39" s="727" t="s">
        <v>546</v>
      </c>
      <c r="E39" s="726" t="s">
        <v>562</v>
      </c>
      <c r="F39" s="727" t="s">
        <v>1116</v>
      </c>
      <c r="G39" s="726" t="s">
        <v>579</v>
      </c>
      <c r="H39" s="726" t="s">
        <v>693</v>
      </c>
      <c r="I39" s="726" t="s">
        <v>694</v>
      </c>
      <c r="J39" s="726" t="s">
        <v>695</v>
      </c>
      <c r="K39" s="726" t="s">
        <v>696</v>
      </c>
      <c r="L39" s="728">
        <v>26.28</v>
      </c>
      <c r="M39" s="728">
        <v>4</v>
      </c>
      <c r="N39" s="729">
        <v>105.12</v>
      </c>
    </row>
    <row r="40" spans="1:14" ht="14.4" customHeight="1" x14ac:dyDescent="0.3">
      <c r="A40" s="724" t="s">
        <v>540</v>
      </c>
      <c r="B40" s="725" t="s">
        <v>1114</v>
      </c>
      <c r="C40" s="726" t="s">
        <v>545</v>
      </c>
      <c r="D40" s="727" t="s">
        <v>546</v>
      </c>
      <c r="E40" s="726" t="s">
        <v>562</v>
      </c>
      <c r="F40" s="727" t="s">
        <v>1116</v>
      </c>
      <c r="G40" s="726" t="s">
        <v>579</v>
      </c>
      <c r="H40" s="726" t="s">
        <v>697</v>
      </c>
      <c r="I40" s="726" t="s">
        <v>698</v>
      </c>
      <c r="J40" s="726" t="s">
        <v>699</v>
      </c>
      <c r="K40" s="726" t="s">
        <v>700</v>
      </c>
      <c r="L40" s="728">
        <v>72.679999999999993</v>
      </c>
      <c r="M40" s="728">
        <v>3</v>
      </c>
      <c r="N40" s="729">
        <v>218.03999999999996</v>
      </c>
    </row>
    <row r="41" spans="1:14" ht="14.4" customHeight="1" x14ac:dyDescent="0.3">
      <c r="A41" s="724" t="s">
        <v>540</v>
      </c>
      <c r="B41" s="725" t="s">
        <v>1114</v>
      </c>
      <c r="C41" s="726" t="s">
        <v>545</v>
      </c>
      <c r="D41" s="727" t="s">
        <v>546</v>
      </c>
      <c r="E41" s="726" t="s">
        <v>562</v>
      </c>
      <c r="F41" s="727" t="s">
        <v>1116</v>
      </c>
      <c r="G41" s="726" t="s">
        <v>579</v>
      </c>
      <c r="H41" s="726" t="s">
        <v>701</v>
      </c>
      <c r="I41" s="726" t="s">
        <v>702</v>
      </c>
      <c r="J41" s="726" t="s">
        <v>703</v>
      </c>
      <c r="K41" s="726" t="s">
        <v>704</v>
      </c>
      <c r="L41" s="728">
        <v>67.38998797637737</v>
      </c>
      <c r="M41" s="728">
        <v>6</v>
      </c>
      <c r="N41" s="729">
        <v>404.33992785826422</v>
      </c>
    </row>
    <row r="42" spans="1:14" ht="14.4" customHeight="1" x14ac:dyDescent="0.3">
      <c r="A42" s="724" t="s">
        <v>540</v>
      </c>
      <c r="B42" s="725" t="s">
        <v>1114</v>
      </c>
      <c r="C42" s="726" t="s">
        <v>545</v>
      </c>
      <c r="D42" s="727" t="s">
        <v>546</v>
      </c>
      <c r="E42" s="726" t="s">
        <v>562</v>
      </c>
      <c r="F42" s="727" t="s">
        <v>1116</v>
      </c>
      <c r="G42" s="726" t="s">
        <v>579</v>
      </c>
      <c r="H42" s="726" t="s">
        <v>705</v>
      </c>
      <c r="I42" s="726" t="s">
        <v>706</v>
      </c>
      <c r="J42" s="726" t="s">
        <v>707</v>
      </c>
      <c r="K42" s="726" t="s">
        <v>708</v>
      </c>
      <c r="L42" s="728">
        <v>73.470000000000027</v>
      </c>
      <c r="M42" s="728">
        <v>3</v>
      </c>
      <c r="N42" s="729">
        <v>220.41000000000008</v>
      </c>
    </row>
    <row r="43" spans="1:14" ht="14.4" customHeight="1" x14ac:dyDescent="0.3">
      <c r="A43" s="724" t="s">
        <v>540</v>
      </c>
      <c r="B43" s="725" t="s">
        <v>1114</v>
      </c>
      <c r="C43" s="726" t="s">
        <v>545</v>
      </c>
      <c r="D43" s="727" t="s">
        <v>546</v>
      </c>
      <c r="E43" s="726" t="s">
        <v>562</v>
      </c>
      <c r="F43" s="727" t="s">
        <v>1116</v>
      </c>
      <c r="G43" s="726" t="s">
        <v>579</v>
      </c>
      <c r="H43" s="726" t="s">
        <v>709</v>
      </c>
      <c r="I43" s="726" t="s">
        <v>710</v>
      </c>
      <c r="J43" s="726" t="s">
        <v>711</v>
      </c>
      <c r="K43" s="726" t="s">
        <v>712</v>
      </c>
      <c r="L43" s="728">
        <v>53.900000000000013</v>
      </c>
      <c r="M43" s="728">
        <v>1</v>
      </c>
      <c r="N43" s="729">
        <v>53.900000000000013</v>
      </c>
    </row>
    <row r="44" spans="1:14" ht="14.4" customHeight="1" x14ac:dyDescent="0.3">
      <c r="A44" s="724" t="s">
        <v>540</v>
      </c>
      <c r="B44" s="725" t="s">
        <v>1114</v>
      </c>
      <c r="C44" s="726" t="s">
        <v>545</v>
      </c>
      <c r="D44" s="727" t="s">
        <v>546</v>
      </c>
      <c r="E44" s="726" t="s">
        <v>562</v>
      </c>
      <c r="F44" s="727" t="s">
        <v>1116</v>
      </c>
      <c r="G44" s="726" t="s">
        <v>579</v>
      </c>
      <c r="H44" s="726" t="s">
        <v>713</v>
      </c>
      <c r="I44" s="726" t="s">
        <v>714</v>
      </c>
      <c r="J44" s="726" t="s">
        <v>715</v>
      </c>
      <c r="K44" s="726" t="s">
        <v>716</v>
      </c>
      <c r="L44" s="728">
        <v>58.2</v>
      </c>
      <c r="M44" s="728">
        <v>2</v>
      </c>
      <c r="N44" s="729">
        <v>116.4</v>
      </c>
    </row>
    <row r="45" spans="1:14" ht="14.4" customHeight="1" x14ac:dyDescent="0.3">
      <c r="A45" s="724" t="s">
        <v>540</v>
      </c>
      <c r="B45" s="725" t="s">
        <v>1114</v>
      </c>
      <c r="C45" s="726" t="s">
        <v>545</v>
      </c>
      <c r="D45" s="727" t="s">
        <v>546</v>
      </c>
      <c r="E45" s="726" t="s">
        <v>562</v>
      </c>
      <c r="F45" s="727" t="s">
        <v>1116</v>
      </c>
      <c r="G45" s="726" t="s">
        <v>579</v>
      </c>
      <c r="H45" s="726" t="s">
        <v>717</v>
      </c>
      <c r="I45" s="726" t="s">
        <v>718</v>
      </c>
      <c r="J45" s="726" t="s">
        <v>719</v>
      </c>
      <c r="K45" s="726" t="s">
        <v>720</v>
      </c>
      <c r="L45" s="728">
        <v>28.410000000000014</v>
      </c>
      <c r="M45" s="728">
        <v>10</v>
      </c>
      <c r="N45" s="729">
        <v>284.10000000000014</v>
      </c>
    </row>
    <row r="46" spans="1:14" ht="14.4" customHeight="1" x14ac:dyDescent="0.3">
      <c r="A46" s="724" t="s">
        <v>540</v>
      </c>
      <c r="B46" s="725" t="s">
        <v>1114</v>
      </c>
      <c r="C46" s="726" t="s">
        <v>545</v>
      </c>
      <c r="D46" s="727" t="s">
        <v>546</v>
      </c>
      <c r="E46" s="726" t="s">
        <v>562</v>
      </c>
      <c r="F46" s="727" t="s">
        <v>1116</v>
      </c>
      <c r="G46" s="726" t="s">
        <v>579</v>
      </c>
      <c r="H46" s="726" t="s">
        <v>721</v>
      </c>
      <c r="I46" s="726" t="s">
        <v>722</v>
      </c>
      <c r="J46" s="726" t="s">
        <v>723</v>
      </c>
      <c r="K46" s="726" t="s">
        <v>724</v>
      </c>
      <c r="L46" s="728">
        <v>57.120000000000005</v>
      </c>
      <c r="M46" s="728">
        <v>3</v>
      </c>
      <c r="N46" s="729">
        <v>171.36</v>
      </c>
    </row>
    <row r="47" spans="1:14" ht="14.4" customHeight="1" x14ac:dyDescent="0.3">
      <c r="A47" s="724" t="s">
        <v>540</v>
      </c>
      <c r="B47" s="725" t="s">
        <v>1114</v>
      </c>
      <c r="C47" s="726" t="s">
        <v>545</v>
      </c>
      <c r="D47" s="727" t="s">
        <v>546</v>
      </c>
      <c r="E47" s="726" t="s">
        <v>562</v>
      </c>
      <c r="F47" s="727" t="s">
        <v>1116</v>
      </c>
      <c r="G47" s="726" t="s">
        <v>579</v>
      </c>
      <c r="H47" s="726" t="s">
        <v>725</v>
      </c>
      <c r="I47" s="726" t="s">
        <v>726</v>
      </c>
      <c r="J47" s="726" t="s">
        <v>727</v>
      </c>
      <c r="K47" s="726" t="s">
        <v>728</v>
      </c>
      <c r="L47" s="728">
        <v>65.25</v>
      </c>
      <c r="M47" s="728">
        <v>2</v>
      </c>
      <c r="N47" s="729">
        <v>130.5</v>
      </c>
    </row>
    <row r="48" spans="1:14" ht="14.4" customHeight="1" x14ac:dyDescent="0.3">
      <c r="A48" s="724" t="s">
        <v>540</v>
      </c>
      <c r="B48" s="725" t="s">
        <v>1114</v>
      </c>
      <c r="C48" s="726" t="s">
        <v>545</v>
      </c>
      <c r="D48" s="727" t="s">
        <v>546</v>
      </c>
      <c r="E48" s="726" t="s">
        <v>562</v>
      </c>
      <c r="F48" s="727" t="s">
        <v>1116</v>
      </c>
      <c r="G48" s="726" t="s">
        <v>579</v>
      </c>
      <c r="H48" s="726" t="s">
        <v>729</v>
      </c>
      <c r="I48" s="726" t="s">
        <v>730</v>
      </c>
      <c r="J48" s="726" t="s">
        <v>731</v>
      </c>
      <c r="K48" s="726" t="s">
        <v>732</v>
      </c>
      <c r="L48" s="728">
        <v>666.52</v>
      </c>
      <c r="M48" s="728">
        <v>1</v>
      </c>
      <c r="N48" s="729">
        <v>666.52</v>
      </c>
    </row>
    <row r="49" spans="1:14" ht="14.4" customHeight="1" x14ac:dyDescent="0.3">
      <c r="A49" s="724" t="s">
        <v>540</v>
      </c>
      <c r="B49" s="725" t="s">
        <v>1114</v>
      </c>
      <c r="C49" s="726" t="s">
        <v>545</v>
      </c>
      <c r="D49" s="727" t="s">
        <v>546</v>
      </c>
      <c r="E49" s="726" t="s">
        <v>562</v>
      </c>
      <c r="F49" s="727" t="s">
        <v>1116</v>
      </c>
      <c r="G49" s="726" t="s">
        <v>579</v>
      </c>
      <c r="H49" s="726" t="s">
        <v>733</v>
      </c>
      <c r="I49" s="726" t="s">
        <v>734</v>
      </c>
      <c r="J49" s="726" t="s">
        <v>735</v>
      </c>
      <c r="K49" s="726" t="s">
        <v>736</v>
      </c>
      <c r="L49" s="728">
        <v>71.449999999999989</v>
      </c>
      <c r="M49" s="728">
        <v>1</v>
      </c>
      <c r="N49" s="729">
        <v>71.449999999999989</v>
      </c>
    </row>
    <row r="50" spans="1:14" ht="14.4" customHeight="1" x14ac:dyDescent="0.3">
      <c r="A50" s="724" t="s">
        <v>540</v>
      </c>
      <c r="B50" s="725" t="s">
        <v>1114</v>
      </c>
      <c r="C50" s="726" t="s">
        <v>545</v>
      </c>
      <c r="D50" s="727" t="s">
        <v>546</v>
      </c>
      <c r="E50" s="726" t="s">
        <v>562</v>
      </c>
      <c r="F50" s="727" t="s">
        <v>1116</v>
      </c>
      <c r="G50" s="726" t="s">
        <v>579</v>
      </c>
      <c r="H50" s="726" t="s">
        <v>737</v>
      </c>
      <c r="I50" s="726" t="s">
        <v>738</v>
      </c>
      <c r="J50" s="726" t="s">
        <v>739</v>
      </c>
      <c r="K50" s="726" t="s">
        <v>740</v>
      </c>
      <c r="L50" s="728">
        <v>74.88</v>
      </c>
      <c r="M50" s="728">
        <v>3</v>
      </c>
      <c r="N50" s="729">
        <v>224.64</v>
      </c>
    </row>
    <row r="51" spans="1:14" ht="14.4" customHeight="1" x14ac:dyDescent="0.3">
      <c r="A51" s="724" t="s">
        <v>540</v>
      </c>
      <c r="B51" s="725" t="s">
        <v>1114</v>
      </c>
      <c r="C51" s="726" t="s">
        <v>545</v>
      </c>
      <c r="D51" s="727" t="s">
        <v>546</v>
      </c>
      <c r="E51" s="726" t="s">
        <v>562</v>
      </c>
      <c r="F51" s="727" t="s">
        <v>1116</v>
      </c>
      <c r="G51" s="726" t="s">
        <v>579</v>
      </c>
      <c r="H51" s="726" t="s">
        <v>741</v>
      </c>
      <c r="I51" s="726" t="s">
        <v>742</v>
      </c>
      <c r="J51" s="726" t="s">
        <v>743</v>
      </c>
      <c r="K51" s="726" t="s">
        <v>744</v>
      </c>
      <c r="L51" s="728">
        <v>66.54000000000002</v>
      </c>
      <c r="M51" s="728">
        <v>1</v>
      </c>
      <c r="N51" s="729">
        <v>66.54000000000002</v>
      </c>
    </row>
    <row r="52" spans="1:14" ht="14.4" customHeight="1" x14ac:dyDescent="0.3">
      <c r="A52" s="724" t="s">
        <v>540</v>
      </c>
      <c r="B52" s="725" t="s">
        <v>1114</v>
      </c>
      <c r="C52" s="726" t="s">
        <v>545</v>
      </c>
      <c r="D52" s="727" t="s">
        <v>546</v>
      </c>
      <c r="E52" s="726" t="s">
        <v>562</v>
      </c>
      <c r="F52" s="727" t="s">
        <v>1116</v>
      </c>
      <c r="G52" s="726" t="s">
        <v>579</v>
      </c>
      <c r="H52" s="726" t="s">
        <v>745</v>
      </c>
      <c r="I52" s="726" t="s">
        <v>746</v>
      </c>
      <c r="J52" s="726" t="s">
        <v>747</v>
      </c>
      <c r="K52" s="726" t="s">
        <v>748</v>
      </c>
      <c r="L52" s="728">
        <v>188.88072377638105</v>
      </c>
      <c r="M52" s="728">
        <v>2</v>
      </c>
      <c r="N52" s="729">
        <v>377.76144755276209</v>
      </c>
    </row>
    <row r="53" spans="1:14" ht="14.4" customHeight="1" x14ac:dyDescent="0.3">
      <c r="A53" s="724" t="s">
        <v>540</v>
      </c>
      <c r="B53" s="725" t="s">
        <v>1114</v>
      </c>
      <c r="C53" s="726" t="s">
        <v>545</v>
      </c>
      <c r="D53" s="727" t="s">
        <v>546</v>
      </c>
      <c r="E53" s="726" t="s">
        <v>562</v>
      </c>
      <c r="F53" s="727" t="s">
        <v>1116</v>
      </c>
      <c r="G53" s="726" t="s">
        <v>579</v>
      </c>
      <c r="H53" s="726" t="s">
        <v>749</v>
      </c>
      <c r="I53" s="726" t="s">
        <v>750</v>
      </c>
      <c r="J53" s="726" t="s">
        <v>751</v>
      </c>
      <c r="K53" s="726" t="s">
        <v>752</v>
      </c>
      <c r="L53" s="728">
        <v>62.399999999999991</v>
      </c>
      <c r="M53" s="728">
        <v>2</v>
      </c>
      <c r="N53" s="729">
        <v>124.79999999999998</v>
      </c>
    </row>
    <row r="54" spans="1:14" ht="14.4" customHeight="1" x14ac:dyDescent="0.3">
      <c r="A54" s="724" t="s">
        <v>540</v>
      </c>
      <c r="B54" s="725" t="s">
        <v>1114</v>
      </c>
      <c r="C54" s="726" t="s">
        <v>545</v>
      </c>
      <c r="D54" s="727" t="s">
        <v>546</v>
      </c>
      <c r="E54" s="726" t="s">
        <v>562</v>
      </c>
      <c r="F54" s="727" t="s">
        <v>1116</v>
      </c>
      <c r="G54" s="726" t="s">
        <v>579</v>
      </c>
      <c r="H54" s="726" t="s">
        <v>753</v>
      </c>
      <c r="I54" s="726" t="s">
        <v>754</v>
      </c>
      <c r="J54" s="726" t="s">
        <v>755</v>
      </c>
      <c r="K54" s="726"/>
      <c r="L54" s="728">
        <v>169.91999999999996</v>
      </c>
      <c r="M54" s="728">
        <v>1</v>
      </c>
      <c r="N54" s="729">
        <v>169.91999999999996</v>
      </c>
    </row>
    <row r="55" spans="1:14" ht="14.4" customHeight="1" x14ac:dyDescent="0.3">
      <c r="A55" s="724" t="s">
        <v>540</v>
      </c>
      <c r="B55" s="725" t="s">
        <v>1114</v>
      </c>
      <c r="C55" s="726" t="s">
        <v>545</v>
      </c>
      <c r="D55" s="727" t="s">
        <v>546</v>
      </c>
      <c r="E55" s="726" t="s">
        <v>562</v>
      </c>
      <c r="F55" s="727" t="s">
        <v>1116</v>
      </c>
      <c r="G55" s="726" t="s">
        <v>579</v>
      </c>
      <c r="H55" s="726" t="s">
        <v>756</v>
      </c>
      <c r="I55" s="726" t="s">
        <v>757</v>
      </c>
      <c r="J55" s="726" t="s">
        <v>596</v>
      </c>
      <c r="K55" s="726" t="s">
        <v>758</v>
      </c>
      <c r="L55" s="728">
        <v>74.220000000000041</v>
      </c>
      <c r="M55" s="728">
        <v>2</v>
      </c>
      <c r="N55" s="729">
        <v>148.44000000000008</v>
      </c>
    </row>
    <row r="56" spans="1:14" ht="14.4" customHeight="1" x14ac:dyDescent="0.3">
      <c r="A56" s="724" t="s">
        <v>540</v>
      </c>
      <c r="B56" s="725" t="s">
        <v>1114</v>
      </c>
      <c r="C56" s="726" t="s">
        <v>545</v>
      </c>
      <c r="D56" s="727" t="s">
        <v>546</v>
      </c>
      <c r="E56" s="726" t="s">
        <v>562</v>
      </c>
      <c r="F56" s="727" t="s">
        <v>1116</v>
      </c>
      <c r="G56" s="726" t="s">
        <v>579</v>
      </c>
      <c r="H56" s="726" t="s">
        <v>759</v>
      </c>
      <c r="I56" s="726" t="s">
        <v>760</v>
      </c>
      <c r="J56" s="726" t="s">
        <v>761</v>
      </c>
      <c r="K56" s="726" t="s">
        <v>762</v>
      </c>
      <c r="L56" s="728">
        <v>60.213004191198479</v>
      </c>
      <c r="M56" s="728">
        <v>6</v>
      </c>
      <c r="N56" s="729">
        <v>361.27802514719087</v>
      </c>
    </row>
    <row r="57" spans="1:14" ht="14.4" customHeight="1" x14ac:dyDescent="0.3">
      <c r="A57" s="724" t="s">
        <v>540</v>
      </c>
      <c r="B57" s="725" t="s">
        <v>1114</v>
      </c>
      <c r="C57" s="726" t="s">
        <v>545</v>
      </c>
      <c r="D57" s="727" t="s">
        <v>546</v>
      </c>
      <c r="E57" s="726" t="s">
        <v>562</v>
      </c>
      <c r="F57" s="727" t="s">
        <v>1116</v>
      </c>
      <c r="G57" s="726" t="s">
        <v>579</v>
      </c>
      <c r="H57" s="726" t="s">
        <v>763</v>
      </c>
      <c r="I57" s="726" t="s">
        <v>764</v>
      </c>
      <c r="J57" s="726" t="s">
        <v>765</v>
      </c>
      <c r="K57" s="726" t="s">
        <v>613</v>
      </c>
      <c r="L57" s="728">
        <v>44.23</v>
      </c>
      <c r="M57" s="728">
        <v>3</v>
      </c>
      <c r="N57" s="729">
        <v>132.69</v>
      </c>
    </row>
    <row r="58" spans="1:14" ht="14.4" customHeight="1" x14ac:dyDescent="0.3">
      <c r="A58" s="724" t="s">
        <v>540</v>
      </c>
      <c r="B58" s="725" t="s">
        <v>1114</v>
      </c>
      <c r="C58" s="726" t="s">
        <v>545</v>
      </c>
      <c r="D58" s="727" t="s">
        <v>546</v>
      </c>
      <c r="E58" s="726" t="s">
        <v>562</v>
      </c>
      <c r="F58" s="727" t="s">
        <v>1116</v>
      </c>
      <c r="G58" s="726" t="s">
        <v>579</v>
      </c>
      <c r="H58" s="726" t="s">
        <v>766</v>
      </c>
      <c r="I58" s="726" t="s">
        <v>767</v>
      </c>
      <c r="J58" s="726" t="s">
        <v>768</v>
      </c>
      <c r="K58" s="726" t="s">
        <v>769</v>
      </c>
      <c r="L58" s="728">
        <v>152.196</v>
      </c>
      <c r="M58" s="728">
        <v>25</v>
      </c>
      <c r="N58" s="729">
        <v>3804.8999999999996</v>
      </c>
    </row>
    <row r="59" spans="1:14" ht="14.4" customHeight="1" x14ac:dyDescent="0.3">
      <c r="A59" s="724" t="s">
        <v>540</v>
      </c>
      <c r="B59" s="725" t="s">
        <v>1114</v>
      </c>
      <c r="C59" s="726" t="s">
        <v>545</v>
      </c>
      <c r="D59" s="727" t="s">
        <v>546</v>
      </c>
      <c r="E59" s="726" t="s">
        <v>562</v>
      </c>
      <c r="F59" s="727" t="s">
        <v>1116</v>
      </c>
      <c r="G59" s="726" t="s">
        <v>579</v>
      </c>
      <c r="H59" s="726" t="s">
        <v>770</v>
      </c>
      <c r="I59" s="726" t="s">
        <v>754</v>
      </c>
      <c r="J59" s="726" t="s">
        <v>771</v>
      </c>
      <c r="K59" s="726"/>
      <c r="L59" s="728">
        <v>531.07134256089307</v>
      </c>
      <c r="M59" s="728">
        <v>2</v>
      </c>
      <c r="N59" s="729">
        <v>1062.1426851217861</v>
      </c>
    </row>
    <row r="60" spans="1:14" ht="14.4" customHeight="1" x14ac:dyDescent="0.3">
      <c r="A60" s="724" t="s">
        <v>540</v>
      </c>
      <c r="B60" s="725" t="s">
        <v>1114</v>
      </c>
      <c r="C60" s="726" t="s">
        <v>545</v>
      </c>
      <c r="D60" s="727" t="s">
        <v>546</v>
      </c>
      <c r="E60" s="726" t="s">
        <v>562</v>
      </c>
      <c r="F60" s="727" t="s">
        <v>1116</v>
      </c>
      <c r="G60" s="726" t="s">
        <v>579</v>
      </c>
      <c r="H60" s="726" t="s">
        <v>772</v>
      </c>
      <c r="I60" s="726" t="s">
        <v>773</v>
      </c>
      <c r="J60" s="726" t="s">
        <v>774</v>
      </c>
      <c r="K60" s="726" t="s">
        <v>775</v>
      </c>
      <c r="L60" s="728">
        <v>149.54400000000001</v>
      </c>
      <c r="M60" s="728">
        <v>5</v>
      </c>
      <c r="N60" s="729">
        <v>747.72</v>
      </c>
    </row>
    <row r="61" spans="1:14" ht="14.4" customHeight="1" x14ac:dyDescent="0.3">
      <c r="A61" s="724" t="s">
        <v>540</v>
      </c>
      <c r="B61" s="725" t="s">
        <v>1114</v>
      </c>
      <c r="C61" s="726" t="s">
        <v>545</v>
      </c>
      <c r="D61" s="727" t="s">
        <v>546</v>
      </c>
      <c r="E61" s="726" t="s">
        <v>562</v>
      </c>
      <c r="F61" s="727" t="s">
        <v>1116</v>
      </c>
      <c r="G61" s="726" t="s">
        <v>579</v>
      </c>
      <c r="H61" s="726" t="s">
        <v>776</v>
      </c>
      <c r="I61" s="726" t="s">
        <v>777</v>
      </c>
      <c r="J61" s="726" t="s">
        <v>778</v>
      </c>
      <c r="K61" s="726" t="s">
        <v>779</v>
      </c>
      <c r="L61" s="728">
        <v>46.20000000000001</v>
      </c>
      <c r="M61" s="728">
        <v>6</v>
      </c>
      <c r="N61" s="729">
        <v>277.20000000000005</v>
      </c>
    </row>
    <row r="62" spans="1:14" ht="14.4" customHeight="1" x14ac:dyDescent="0.3">
      <c r="A62" s="724" t="s">
        <v>540</v>
      </c>
      <c r="B62" s="725" t="s">
        <v>1114</v>
      </c>
      <c r="C62" s="726" t="s">
        <v>545</v>
      </c>
      <c r="D62" s="727" t="s">
        <v>546</v>
      </c>
      <c r="E62" s="726" t="s">
        <v>562</v>
      </c>
      <c r="F62" s="727" t="s">
        <v>1116</v>
      </c>
      <c r="G62" s="726" t="s">
        <v>579</v>
      </c>
      <c r="H62" s="726" t="s">
        <v>780</v>
      </c>
      <c r="I62" s="726" t="s">
        <v>754</v>
      </c>
      <c r="J62" s="726" t="s">
        <v>781</v>
      </c>
      <c r="K62" s="726" t="s">
        <v>782</v>
      </c>
      <c r="L62" s="728">
        <v>23.701493055555556</v>
      </c>
      <c r="M62" s="728">
        <v>12</v>
      </c>
      <c r="N62" s="729">
        <v>284.41791666666666</v>
      </c>
    </row>
    <row r="63" spans="1:14" ht="14.4" customHeight="1" x14ac:dyDescent="0.3">
      <c r="A63" s="724" t="s">
        <v>540</v>
      </c>
      <c r="B63" s="725" t="s">
        <v>1114</v>
      </c>
      <c r="C63" s="726" t="s">
        <v>545</v>
      </c>
      <c r="D63" s="727" t="s">
        <v>546</v>
      </c>
      <c r="E63" s="726" t="s">
        <v>562</v>
      </c>
      <c r="F63" s="727" t="s">
        <v>1116</v>
      </c>
      <c r="G63" s="726" t="s">
        <v>579</v>
      </c>
      <c r="H63" s="726" t="s">
        <v>783</v>
      </c>
      <c r="I63" s="726" t="s">
        <v>784</v>
      </c>
      <c r="J63" s="726" t="s">
        <v>785</v>
      </c>
      <c r="K63" s="726" t="s">
        <v>786</v>
      </c>
      <c r="L63" s="728">
        <v>77.28000000000003</v>
      </c>
      <c r="M63" s="728">
        <v>1</v>
      </c>
      <c r="N63" s="729">
        <v>77.28000000000003</v>
      </c>
    </row>
    <row r="64" spans="1:14" ht="14.4" customHeight="1" x14ac:dyDescent="0.3">
      <c r="A64" s="724" t="s">
        <v>540</v>
      </c>
      <c r="B64" s="725" t="s">
        <v>1114</v>
      </c>
      <c r="C64" s="726" t="s">
        <v>545</v>
      </c>
      <c r="D64" s="727" t="s">
        <v>546</v>
      </c>
      <c r="E64" s="726" t="s">
        <v>562</v>
      </c>
      <c r="F64" s="727" t="s">
        <v>1116</v>
      </c>
      <c r="G64" s="726" t="s">
        <v>579</v>
      </c>
      <c r="H64" s="726" t="s">
        <v>787</v>
      </c>
      <c r="I64" s="726" t="s">
        <v>788</v>
      </c>
      <c r="J64" s="726" t="s">
        <v>789</v>
      </c>
      <c r="K64" s="726" t="s">
        <v>790</v>
      </c>
      <c r="L64" s="728">
        <v>87.890000000000015</v>
      </c>
      <c r="M64" s="728">
        <v>2</v>
      </c>
      <c r="N64" s="729">
        <v>175.78000000000003</v>
      </c>
    </row>
    <row r="65" spans="1:14" ht="14.4" customHeight="1" x14ac:dyDescent="0.3">
      <c r="A65" s="724" t="s">
        <v>540</v>
      </c>
      <c r="B65" s="725" t="s">
        <v>1114</v>
      </c>
      <c r="C65" s="726" t="s">
        <v>545</v>
      </c>
      <c r="D65" s="727" t="s">
        <v>546</v>
      </c>
      <c r="E65" s="726" t="s">
        <v>562</v>
      </c>
      <c r="F65" s="727" t="s">
        <v>1116</v>
      </c>
      <c r="G65" s="726" t="s">
        <v>579</v>
      </c>
      <c r="H65" s="726" t="s">
        <v>791</v>
      </c>
      <c r="I65" s="726" t="s">
        <v>792</v>
      </c>
      <c r="J65" s="726" t="s">
        <v>793</v>
      </c>
      <c r="K65" s="726" t="s">
        <v>794</v>
      </c>
      <c r="L65" s="728">
        <v>39.459957757636339</v>
      </c>
      <c r="M65" s="728">
        <v>2</v>
      </c>
      <c r="N65" s="729">
        <v>78.919915515272677</v>
      </c>
    </row>
    <row r="66" spans="1:14" ht="14.4" customHeight="1" x14ac:dyDescent="0.3">
      <c r="A66" s="724" t="s">
        <v>540</v>
      </c>
      <c r="B66" s="725" t="s">
        <v>1114</v>
      </c>
      <c r="C66" s="726" t="s">
        <v>545</v>
      </c>
      <c r="D66" s="727" t="s">
        <v>546</v>
      </c>
      <c r="E66" s="726" t="s">
        <v>562</v>
      </c>
      <c r="F66" s="727" t="s">
        <v>1116</v>
      </c>
      <c r="G66" s="726" t="s">
        <v>579</v>
      </c>
      <c r="H66" s="726" t="s">
        <v>795</v>
      </c>
      <c r="I66" s="726" t="s">
        <v>796</v>
      </c>
      <c r="J66" s="726" t="s">
        <v>797</v>
      </c>
      <c r="K66" s="726" t="s">
        <v>798</v>
      </c>
      <c r="L66" s="728">
        <v>56.140000000000036</v>
      </c>
      <c r="M66" s="728">
        <v>1</v>
      </c>
      <c r="N66" s="729">
        <v>56.140000000000036</v>
      </c>
    </row>
    <row r="67" spans="1:14" ht="14.4" customHeight="1" x14ac:dyDescent="0.3">
      <c r="A67" s="724" t="s">
        <v>540</v>
      </c>
      <c r="B67" s="725" t="s">
        <v>1114</v>
      </c>
      <c r="C67" s="726" t="s">
        <v>545</v>
      </c>
      <c r="D67" s="727" t="s">
        <v>546</v>
      </c>
      <c r="E67" s="726" t="s">
        <v>562</v>
      </c>
      <c r="F67" s="727" t="s">
        <v>1116</v>
      </c>
      <c r="G67" s="726" t="s">
        <v>579</v>
      </c>
      <c r="H67" s="726" t="s">
        <v>799</v>
      </c>
      <c r="I67" s="726" t="s">
        <v>754</v>
      </c>
      <c r="J67" s="726" t="s">
        <v>800</v>
      </c>
      <c r="K67" s="726"/>
      <c r="L67" s="728">
        <v>168.32447198387959</v>
      </c>
      <c r="M67" s="728">
        <v>1</v>
      </c>
      <c r="N67" s="729">
        <v>168.32447198387959</v>
      </c>
    </row>
    <row r="68" spans="1:14" ht="14.4" customHeight="1" x14ac:dyDescent="0.3">
      <c r="A68" s="724" t="s">
        <v>540</v>
      </c>
      <c r="B68" s="725" t="s">
        <v>1114</v>
      </c>
      <c r="C68" s="726" t="s">
        <v>545</v>
      </c>
      <c r="D68" s="727" t="s">
        <v>546</v>
      </c>
      <c r="E68" s="726" t="s">
        <v>562</v>
      </c>
      <c r="F68" s="727" t="s">
        <v>1116</v>
      </c>
      <c r="G68" s="726" t="s">
        <v>579</v>
      </c>
      <c r="H68" s="726" t="s">
        <v>801</v>
      </c>
      <c r="I68" s="726" t="s">
        <v>802</v>
      </c>
      <c r="J68" s="726" t="s">
        <v>803</v>
      </c>
      <c r="K68" s="726" t="s">
        <v>804</v>
      </c>
      <c r="L68" s="728">
        <v>54.302500000000002</v>
      </c>
      <c r="M68" s="728">
        <v>8</v>
      </c>
      <c r="N68" s="729">
        <v>434.42</v>
      </c>
    </row>
    <row r="69" spans="1:14" ht="14.4" customHeight="1" x14ac:dyDescent="0.3">
      <c r="A69" s="724" t="s">
        <v>540</v>
      </c>
      <c r="B69" s="725" t="s">
        <v>1114</v>
      </c>
      <c r="C69" s="726" t="s">
        <v>545</v>
      </c>
      <c r="D69" s="727" t="s">
        <v>546</v>
      </c>
      <c r="E69" s="726" t="s">
        <v>562</v>
      </c>
      <c r="F69" s="727" t="s">
        <v>1116</v>
      </c>
      <c r="G69" s="726" t="s">
        <v>579</v>
      </c>
      <c r="H69" s="726" t="s">
        <v>805</v>
      </c>
      <c r="I69" s="726" t="s">
        <v>806</v>
      </c>
      <c r="J69" s="726" t="s">
        <v>807</v>
      </c>
      <c r="K69" s="726" t="s">
        <v>808</v>
      </c>
      <c r="L69" s="728">
        <v>164.03000000000006</v>
      </c>
      <c r="M69" s="728">
        <v>1</v>
      </c>
      <c r="N69" s="729">
        <v>164.03000000000006</v>
      </c>
    </row>
    <row r="70" spans="1:14" ht="14.4" customHeight="1" x14ac:dyDescent="0.3">
      <c r="A70" s="724" t="s">
        <v>540</v>
      </c>
      <c r="B70" s="725" t="s">
        <v>1114</v>
      </c>
      <c r="C70" s="726" t="s">
        <v>545</v>
      </c>
      <c r="D70" s="727" t="s">
        <v>546</v>
      </c>
      <c r="E70" s="726" t="s">
        <v>562</v>
      </c>
      <c r="F70" s="727" t="s">
        <v>1116</v>
      </c>
      <c r="G70" s="726" t="s">
        <v>579</v>
      </c>
      <c r="H70" s="726" t="s">
        <v>809</v>
      </c>
      <c r="I70" s="726" t="s">
        <v>754</v>
      </c>
      <c r="J70" s="726" t="s">
        <v>810</v>
      </c>
      <c r="K70" s="726"/>
      <c r="L70" s="728">
        <v>89.167595169780682</v>
      </c>
      <c r="M70" s="728">
        <v>6</v>
      </c>
      <c r="N70" s="729">
        <v>535.00557101868412</v>
      </c>
    </row>
    <row r="71" spans="1:14" ht="14.4" customHeight="1" x14ac:dyDescent="0.3">
      <c r="A71" s="724" t="s">
        <v>540</v>
      </c>
      <c r="B71" s="725" t="s">
        <v>1114</v>
      </c>
      <c r="C71" s="726" t="s">
        <v>545</v>
      </c>
      <c r="D71" s="727" t="s">
        <v>546</v>
      </c>
      <c r="E71" s="726" t="s">
        <v>562</v>
      </c>
      <c r="F71" s="727" t="s">
        <v>1116</v>
      </c>
      <c r="G71" s="726" t="s">
        <v>579</v>
      </c>
      <c r="H71" s="726" t="s">
        <v>811</v>
      </c>
      <c r="I71" s="726" t="s">
        <v>812</v>
      </c>
      <c r="J71" s="726" t="s">
        <v>813</v>
      </c>
      <c r="K71" s="726" t="s">
        <v>814</v>
      </c>
      <c r="L71" s="728">
        <v>83.130000000000038</v>
      </c>
      <c r="M71" s="728">
        <v>1</v>
      </c>
      <c r="N71" s="729">
        <v>83.130000000000038</v>
      </c>
    </row>
    <row r="72" spans="1:14" ht="14.4" customHeight="1" x14ac:dyDescent="0.3">
      <c r="A72" s="724" t="s">
        <v>540</v>
      </c>
      <c r="B72" s="725" t="s">
        <v>1114</v>
      </c>
      <c r="C72" s="726" t="s">
        <v>545</v>
      </c>
      <c r="D72" s="727" t="s">
        <v>546</v>
      </c>
      <c r="E72" s="726" t="s">
        <v>562</v>
      </c>
      <c r="F72" s="727" t="s">
        <v>1116</v>
      </c>
      <c r="G72" s="726" t="s">
        <v>579</v>
      </c>
      <c r="H72" s="726" t="s">
        <v>815</v>
      </c>
      <c r="I72" s="726" t="s">
        <v>816</v>
      </c>
      <c r="J72" s="726" t="s">
        <v>817</v>
      </c>
      <c r="K72" s="726" t="s">
        <v>818</v>
      </c>
      <c r="L72" s="728">
        <v>95.479078058883715</v>
      </c>
      <c r="M72" s="728">
        <v>3</v>
      </c>
      <c r="N72" s="729">
        <v>286.43723417665115</v>
      </c>
    </row>
    <row r="73" spans="1:14" ht="14.4" customHeight="1" x14ac:dyDescent="0.3">
      <c r="A73" s="724" t="s">
        <v>540</v>
      </c>
      <c r="B73" s="725" t="s">
        <v>1114</v>
      </c>
      <c r="C73" s="726" t="s">
        <v>545</v>
      </c>
      <c r="D73" s="727" t="s">
        <v>546</v>
      </c>
      <c r="E73" s="726" t="s">
        <v>562</v>
      </c>
      <c r="F73" s="727" t="s">
        <v>1116</v>
      </c>
      <c r="G73" s="726" t="s">
        <v>579</v>
      </c>
      <c r="H73" s="726" t="s">
        <v>819</v>
      </c>
      <c r="I73" s="726" t="s">
        <v>820</v>
      </c>
      <c r="J73" s="726" t="s">
        <v>821</v>
      </c>
      <c r="K73" s="726" t="s">
        <v>822</v>
      </c>
      <c r="L73" s="728">
        <v>80.47</v>
      </c>
      <c r="M73" s="728">
        <v>2</v>
      </c>
      <c r="N73" s="729">
        <v>160.94</v>
      </c>
    </row>
    <row r="74" spans="1:14" ht="14.4" customHeight="1" x14ac:dyDescent="0.3">
      <c r="A74" s="724" t="s">
        <v>540</v>
      </c>
      <c r="B74" s="725" t="s">
        <v>1114</v>
      </c>
      <c r="C74" s="726" t="s">
        <v>545</v>
      </c>
      <c r="D74" s="727" t="s">
        <v>546</v>
      </c>
      <c r="E74" s="726" t="s">
        <v>562</v>
      </c>
      <c r="F74" s="727" t="s">
        <v>1116</v>
      </c>
      <c r="G74" s="726" t="s">
        <v>579</v>
      </c>
      <c r="H74" s="726" t="s">
        <v>823</v>
      </c>
      <c r="I74" s="726" t="s">
        <v>824</v>
      </c>
      <c r="J74" s="726" t="s">
        <v>825</v>
      </c>
      <c r="K74" s="726" t="s">
        <v>826</v>
      </c>
      <c r="L74" s="728">
        <v>71.907999999999987</v>
      </c>
      <c r="M74" s="728">
        <v>5</v>
      </c>
      <c r="N74" s="729">
        <v>359.53999999999996</v>
      </c>
    </row>
    <row r="75" spans="1:14" ht="14.4" customHeight="1" x14ac:dyDescent="0.3">
      <c r="A75" s="724" t="s">
        <v>540</v>
      </c>
      <c r="B75" s="725" t="s">
        <v>1114</v>
      </c>
      <c r="C75" s="726" t="s">
        <v>545</v>
      </c>
      <c r="D75" s="727" t="s">
        <v>546</v>
      </c>
      <c r="E75" s="726" t="s">
        <v>562</v>
      </c>
      <c r="F75" s="727" t="s">
        <v>1116</v>
      </c>
      <c r="G75" s="726" t="s">
        <v>579</v>
      </c>
      <c r="H75" s="726" t="s">
        <v>827</v>
      </c>
      <c r="I75" s="726" t="s">
        <v>828</v>
      </c>
      <c r="J75" s="726" t="s">
        <v>829</v>
      </c>
      <c r="K75" s="726"/>
      <c r="L75" s="728">
        <v>178.92</v>
      </c>
      <c r="M75" s="728">
        <v>1</v>
      </c>
      <c r="N75" s="729">
        <v>178.92</v>
      </c>
    </row>
    <row r="76" spans="1:14" ht="14.4" customHeight="1" x14ac:dyDescent="0.3">
      <c r="A76" s="724" t="s">
        <v>540</v>
      </c>
      <c r="B76" s="725" t="s">
        <v>1114</v>
      </c>
      <c r="C76" s="726" t="s">
        <v>545</v>
      </c>
      <c r="D76" s="727" t="s">
        <v>546</v>
      </c>
      <c r="E76" s="726" t="s">
        <v>562</v>
      </c>
      <c r="F76" s="727" t="s">
        <v>1116</v>
      </c>
      <c r="G76" s="726" t="s">
        <v>579</v>
      </c>
      <c r="H76" s="726" t="s">
        <v>830</v>
      </c>
      <c r="I76" s="726" t="s">
        <v>754</v>
      </c>
      <c r="J76" s="726" t="s">
        <v>831</v>
      </c>
      <c r="K76" s="726"/>
      <c r="L76" s="728">
        <v>90.160003673611371</v>
      </c>
      <c r="M76" s="728">
        <v>2</v>
      </c>
      <c r="N76" s="729">
        <v>180.32000734722274</v>
      </c>
    </row>
    <row r="77" spans="1:14" ht="14.4" customHeight="1" x14ac:dyDescent="0.3">
      <c r="A77" s="724" t="s">
        <v>540</v>
      </c>
      <c r="B77" s="725" t="s">
        <v>1114</v>
      </c>
      <c r="C77" s="726" t="s">
        <v>545</v>
      </c>
      <c r="D77" s="727" t="s">
        <v>546</v>
      </c>
      <c r="E77" s="726" t="s">
        <v>562</v>
      </c>
      <c r="F77" s="727" t="s">
        <v>1116</v>
      </c>
      <c r="G77" s="726" t="s">
        <v>579</v>
      </c>
      <c r="H77" s="726" t="s">
        <v>832</v>
      </c>
      <c r="I77" s="726" t="s">
        <v>754</v>
      </c>
      <c r="J77" s="726" t="s">
        <v>833</v>
      </c>
      <c r="K77" s="726"/>
      <c r="L77" s="728">
        <v>105.04685316351555</v>
      </c>
      <c r="M77" s="728">
        <v>1</v>
      </c>
      <c r="N77" s="729">
        <v>105.04685316351555</v>
      </c>
    </row>
    <row r="78" spans="1:14" ht="14.4" customHeight="1" x14ac:dyDescent="0.3">
      <c r="A78" s="724" t="s">
        <v>540</v>
      </c>
      <c r="B78" s="725" t="s">
        <v>1114</v>
      </c>
      <c r="C78" s="726" t="s">
        <v>545</v>
      </c>
      <c r="D78" s="727" t="s">
        <v>546</v>
      </c>
      <c r="E78" s="726" t="s">
        <v>562</v>
      </c>
      <c r="F78" s="727" t="s">
        <v>1116</v>
      </c>
      <c r="G78" s="726" t="s">
        <v>579</v>
      </c>
      <c r="H78" s="726" t="s">
        <v>834</v>
      </c>
      <c r="I78" s="726" t="s">
        <v>754</v>
      </c>
      <c r="J78" s="726" t="s">
        <v>835</v>
      </c>
      <c r="K78" s="726"/>
      <c r="L78" s="728">
        <v>43.279889937191172</v>
      </c>
      <c r="M78" s="728">
        <v>1</v>
      </c>
      <c r="N78" s="729">
        <v>43.279889937191172</v>
      </c>
    </row>
    <row r="79" spans="1:14" ht="14.4" customHeight="1" x14ac:dyDescent="0.3">
      <c r="A79" s="724" t="s">
        <v>540</v>
      </c>
      <c r="B79" s="725" t="s">
        <v>1114</v>
      </c>
      <c r="C79" s="726" t="s">
        <v>545</v>
      </c>
      <c r="D79" s="727" t="s">
        <v>546</v>
      </c>
      <c r="E79" s="726" t="s">
        <v>562</v>
      </c>
      <c r="F79" s="727" t="s">
        <v>1116</v>
      </c>
      <c r="G79" s="726" t="s">
        <v>579</v>
      </c>
      <c r="H79" s="726" t="s">
        <v>836</v>
      </c>
      <c r="I79" s="726" t="s">
        <v>754</v>
      </c>
      <c r="J79" s="726" t="s">
        <v>837</v>
      </c>
      <c r="K79" s="726" t="s">
        <v>838</v>
      </c>
      <c r="L79" s="728">
        <v>25.600000000000005</v>
      </c>
      <c r="M79" s="728">
        <v>3</v>
      </c>
      <c r="N79" s="729">
        <v>76.800000000000011</v>
      </c>
    </row>
    <row r="80" spans="1:14" ht="14.4" customHeight="1" x14ac:dyDescent="0.3">
      <c r="A80" s="724" t="s">
        <v>540</v>
      </c>
      <c r="B80" s="725" t="s">
        <v>1114</v>
      </c>
      <c r="C80" s="726" t="s">
        <v>545</v>
      </c>
      <c r="D80" s="727" t="s">
        <v>546</v>
      </c>
      <c r="E80" s="726" t="s">
        <v>562</v>
      </c>
      <c r="F80" s="727" t="s">
        <v>1116</v>
      </c>
      <c r="G80" s="726" t="s">
        <v>579</v>
      </c>
      <c r="H80" s="726" t="s">
        <v>839</v>
      </c>
      <c r="I80" s="726" t="s">
        <v>840</v>
      </c>
      <c r="J80" s="726" t="s">
        <v>841</v>
      </c>
      <c r="K80" s="726" t="s">
        <v>842</v>
      </c>
      <c r="L80" s="728">
        <v>107.32999999999994</v>
      </c>
      <c r="M80" s="728">
        <v>12</v>
      </c>
      <c r="N80" s="729">
        <v>1287.9599999999994</v>
      </c>
    </row>
    <row r="81" spans="1:14" ht="14.4" customHeight="1" x14ac:dyDescent="0.3">
      <c r="A81" s="724" t="s">
        <v>540</v>
      </c>
      <c r="B81" s="725" t="s">
        <v>1114</v>
      </c>
      <c r="C81" s="726" t="s">
        <v>545</v>
      </c>
      <c r="D81" s="727" t="s">
        <v>546</v>
      </c>
      <c r="E81" s="726" t="s">
        <v>562</v>
      </c>
      <c r="F81" s="727" t="s">
        <v>1116</v>
      </c>
      <c r="G81" s="726" t="s">
        <v>579</v>
      </c>
      <c r="H81" s="726" t="s">
        <v>843</v>
      </c>
      <c r="I81" s="726" t="s">
        <v>844</v>
      </c>
      <c r="J81" s="726" t="s">
        <v>845</v>
      </c>
      <c r="K81" s="726" t="s">
        <v>846</v>
      </c>
      <c r="L81" s="728">
        <v>60.589999999999996</v>
      </c>
      <c r="M81" s="728">
        <v>2</v>
      </c>
      <c r="N81" s="729">
        <v>121.17999999999999</v>
      </c>
    </row>
    <row r="82" spans="1:14" ht="14.4" customHeight="1" x14ac:dyDescent="0.3">
      <c r="A82" s="724" t="s">
        <v>540</v>
      </c>
      <c r="B82" s="725" t="s">
        <v>1114</v>
      </c>
      <c r="C82" s="726" t="s">
        <v>545</v>
      </c>
      <c r="D82" s="727" t="s">
        <v>546</v>
      </c>
      <c r="E82" s="726" t="s">
        <v>562</v>
      </c>
      <c r="F82" s="727" t="s">
        <v>1116</v>
      </c>
      <c r="G82" s="726" t="s">
        <v>579</v>
      </c>
      <c r="H82" s="726" t="s">
        <v>847</v>
      </c>
      <c r="I82" s="726" t="s">
        <v>848</v>
      </c>
      <c r="J82" s="726" t="s">
        <v>849</v>
      </c>
      <c r="K82" s="726" t="s">
        <v>850</v>
      </c>
      <c r="L82" s="728">
        <v>41.47000000000002</v>
      </c>
      <c r="M82" s="728">
        <v>1</v>
      </c>
      <c r="N82" s="729">
        <v>41.47000000000002</v>
      </c>
    </row>
    <row r="83" spans="1:14" ht="14.4" customHeight="1" x14ac:dyDescent="0.3">
      <c r="A83" s="724" t="s">
        <v>540</v>
      </c>
      <c r="B83" s="725" t="s">
        <v>1114</v>
      </c>
      <c r="C83" s="726" t="s">
        <v>545</v>
      </c>
      <c r="D83" s="727" t="s">
        <v>546</v>
      </c>
      <c r="E83" s="726" t="s">
        <v>562</v>
      </c>
      <c r="F83" s="727" t="s">
        <v>1116</v>
      </c>
      <c r="G83" s="726" t="s">
        <v>579</v>
      </c>
      <c r="H83" s="726" t="s">
        <v>851</v>
      </c>
      <c r="I83" s="726" t="s">
        <v>754</v>
      </c>
      <c r="J83" s="726" t="s">
        <v>852</v>
      </c>
      <c r="K83" s="726" t="s">
        <v>853</v>
      </c>
      <c r="L83" s="728">
        <v>26.21</v>
      </c>
      <c r="M83" s="728">
        <v>4</v>
      </c>
      <c r="N83" s="729">
        <v>104.84</v>
      </c>
    </row>
    <row r="84" spans="1:14" ht="14.4" customHeight="1" x14ac:dyDescent="0.3">
      <c r="A84" s="724" t="s">
        <v>540</v>
      </c>
      <c r="B84" s="725" t="s">
        <v>1114</v>
      </c>
      <c r="C84" s="726" t="s">
        <v>545</v>
      </c>
      <c r="D84" s="727" t="s">
        <v>546</v>
      </c>
      <c r="E84" s="726" t="s">
        <v>562</v>
      </c>
      <c r="F84" s="727" t="s">
        <v>1116</v>
      </c>
      <c r="G84" s="726" t="s">
        <v>579</v>
      </c>
      <c r="H84" s="726" t="s">
        <v>854</v>
      </c>
      <c r="I84" s="726" t="s">
        <v>855</v>
      </c>
      <c r="J84" s="726" t="s">
        <v>856</v>
      </c>
      <c r="K84" s="726" t="s">
        <v>857</v>
      </c>
      <c r="L84" s="728">
        <v>192.04999999999995</v>
      </c>
      <c r="M84" s="728">
        <v>3</v>
      </c>
      <c r="N84" s="729">
        <v>576.14999999999986</v>
      </c>
    </row>
    <row r="85" spans="1:14" ht="14.4" customHeight="1" x14ac:dyDescent="0.3">
      <c r="A85" s="724" t="s">
        <v>540</v>
      </c>
      <c r="B85" s="725" t="s">
        <v>1114</v>
      </c>
      <c r="C85" s="726" t="s">
        <v>545</v>
      </c>
      <c r="D85" s="727" t="s">
        <v>546</v>
      </c>
      <c r="E85" s="726" t="s">
        <v>562</v>
      </c>
      <c r="F85" s="727" t="s">
        <v>1116</v>
      </c>
      <c r="G85" s="726" t="s">
        <v>579</v>
      </c>
      <c r="H85" s="726" t="s">
        <v>858</v>
      </c>
      <c r="I85" s="726" t="s">
        <v>754</v>
      </c>
      <c r="J85" s="726" t="s">
        <v>859</v>
      </c>
      <c r="K85" s="726"/>
      <c r="L85" s="728">
        <v>180.40115892348155</v>
      </c>
      <c r="M85" s="728">
        <v>1</v>
      </c>
      <c r="N85" s="729">
        <v>180.40115892348155</v>
      </c>
    </row>
    <row r="86" spans="1:14" ht="14.4" customHeight="1" x14ac:dyDescent="0.3">
      <c r="A86" s="724" t="s">
        <v>540</v>
      </c>
      <c r="B86" s="725" t="s">
        <v>1114</v>
      </c>
      <c r="C86" s="726" t="s">
        <v>545</v>
      </c>
      <c r="D86" s="727" t="s">
        <v>546</v>
      </c>
      <c r="E86" s="726" t="s">
        <v>562</v>
      </c>
      <c r="F86" s="727" t="s">
        <v>1116</v>
      </c>
      <c r="G86" s="726" t="s">
        <v>579</v>
      </c>
      <c r="H86" s="726" t="s">
        <v>860</v>
      </c>
      <c r="I86" s="726" t="s">
        <v>754</v>
      </c>
      <c r="J86" s="726" t="s">
        <v>861</v>
      </c>
      <c r="K86" s="726"/>
      <c r="L86" s="728">
        <v>78.548114036758037</v>
      </c>
      <c r="M86" s="728">
        <v>3</v>
      </c>
      <c r="N86" s="729">
        <v>235.64434211027412</v>
      </c>
    </row>
    <row r="87" spans="1:14" ht="14.4" customHeight="1" x14ac:dyDescent="0.3">
      <c r="A87" s="724" t="s">
        <v>540</v>
      </c>
      <c r="B87" s="725" t="s">
        <v>1114</v>
      </c>
      <c r="C87" s="726" t="s">
        <v>545</v>
      </c>
      <c r="D87" s="727" t="s">
        <v>546</v>
      </c>
      <c r="E87" s="726" t="s">
        <v>562</v>
      </c>
      <c r="F87" s="727" t="s">
        <v>1116</v>
      </c>
      <c r="G87" s="726" t="s">
        <v>579</v>
      </c>
      <c r="H87" s="726" t="s">
        <v>862</v>
      </c>
      <c r="I87" s="726" t="s">
        <v>862</v>
      </c>
      <c r="J87" s="726" t="s">
        <v>863</v>
      </c>
      <c r="K87" s="726" t="s">
        <v>864</v>
      </c>
      <c r="L87" s="728">
        <v>95.890000000000015</v>
      </c>
      <c r="M87" s="728">
        <v>2</v>
      </c>
      <c r="N87" s="729">
        <v>191.78000000000003</v>
      </c>
    </row>
    <row r="88" spans="1:14" ht="14.4" customHeight="1" x14ac:dyDescent="0.3">
      <c r="A88" s="724" t="s">
        <v>540</v>
      </c>
      <c r="B88" s="725" t="s">
        <v>1114</v>
      </c>
      <c r="C88" s="726" t="s">
        <v>545</v>
      </c>
      <c r="D88" s="727" t="s">
        <v>546</v>
      </c>
      <c r="E88" s="726" t="s">
        <v>562</v>
      </c>
      <c r="F88" s="727" t="s">
        <v>1116</v>
      </c>
      <c r="G88" s="726" t="s">
        <v>579</v>
      </c>
      <c r="H88" s="726" t="s">
        <v>865</v>
      </c>
      <c r="I88" s="726" t="s">
        <v>865</v>
      </c>
      <c r="J88" s="726" t="s">
        <v>866</v>
      </c>
      <c r="K88" s="726" t="s">
        <v>867</v>
      </c>
      <c r="L88" s="728">
        <v>431.69000000000017</v>
      </c>
      <c r="M88" s="728">
        <v>1</v>
      </c>
      <c r="N88" s="729">
        <v>431.69000000000017</v>
      </c>
    </row>
    <row r="89" spans="1:14" ht="14.4" customHeight="1" x14ac:dyDescent="0.3">
      <c r="A89" s="724" t="s">
        <v>540</v>
      </c>
      <c r="B89" s="725" t="s">
        <v>1114</v>
      </c>
      <c r="C89" s="726" t="s">
        <v>545</v>
      </c>
      <c r="D89" s="727" t="s">
        <v>546</v>
      </c>
      <c r="E89" s="726" t="s">
        <v>562</v>
      </c>
      <c r="F89" s="727" t="s">
        <v>1116</v>
      </c>
      <c r="G89" s="726" t="s">
        <v>579</v>
      </c>
      <c r="H89" s="726" t="s">
        <v>868</v>
      </c>
      <c r="I89" s="726" t="s">
        <v>868</v>
      </c>
      <c r="J89" s="726" t="s">
        <v>869</v>
      </c>
      <c r="K89" s="726" t="s">
        <v>870</v>
      </c>
      <c r="L89" s="728">
        <v>431.6900000000004</v>
      </c>
      <c r="M89" s="728">
        <v>1</v>
      </c>
      <c r="N89" s="729">
        <v>431.6900000000004</v>
      </c>
    </row>
    <row r="90" spans="1:14" ht="14.4" customHeight="1" x14ac:dyDescent="0.3">
      <c r="A90" s="724" t="s">
        <v>540</v>
      </c>
      <c r="B90" s="725" t="s">
        <v>1114</v>
      </c>
      <c r="C90" s="726" t="s">
        <v>545</v>
      </c>
      <c r="D90" s="727" t="s">
        <v>546</v>
      </c>
      <c r="E90" s="726" t="s">
        <v>562</v>
      </c>
      <c r="F90" s="727" t="s">
        <v>1116</v>
      </c>
      <c r="G90" s="726" t="s">
        <v>579</v>
      </c>
      <c r="H90" s="726" t="s">
        <v>871</v>
      </c>
      <c r="I90" s="726" t="s">
        <v>871</v>
      </c>
      <c r="J90" s="726" t="s">
        <v>872</v>
      </c>
      <c r="K90" s="726" t="s">
        <v>873</v>
      </c>
      <c r="L90" s="728">
        <v>231.72</v>
      </c>
      <c r="M90" s="728">
        <v>1</v>
      </c>
      <c r="N90" s="729">
        <v>231.72</v>
      </c>
    </row>
    <row r="91" spans="1:14" ht="14.4" customHeight="1" x14ac:dyDescent="0.3">
      <c r="A91" s="724" t="s">
        <v>540</v>
      </c>
      <c r="B91" s="725" t="s">
        <v>1114</v>
      </c>
      <c r="C91" s="726" t="s">
        <v>545</v>
      </c>
      <c r="D91" s="727" t="s">
        <v>546</v>
      </c>
      <c r="E91" s="726" t="s">
        <v>562</v>
      </c>
      <c r="F91" s="727" t="s">
        <v>1116</v>
      </c>
      <c r="G91" s="726" t="s">
        <v>579</v>
      </c>
      <c r="H91" s="726" t="s">
        <v>874</v>
      </c>
      <c r="I91" s="726" t="s">
        <v>875</v>
      </c>
      <c r="J91" s="726" t="s">
        <v>876</v>
      </c>
      <c r="K91" s="726"/>
      <c r="L91" s="728">
        <v>163.56999848291707</v>
      </c>
      <c r="M91" s="728">
        <v>1</v>
      </c>
      <c r="N91" s="729">
        <v>163.56999848291707</v>
      </c>
    </row>
    <row r="92" spans="1:14" ht="14.4" customHeight="1" x14ac:dyDescent="0.3">
      <c r="A92" s="724" t="s">
        <v>540</v>
      </c>
      <c r="B92" s="725" t="s">
        <v>1114</v>
      </c>
      <c r="C92" s="726" t="s">
        <v>545</v>
      </c>
      <c r="D92" s="727" t="s">
        <v>546</v>
      </c>
      <c r="E92" s="726" t="s">
        <v>562</v>
      </c>
      <c r="F92" s="727" t="s">
        <v>1116</v>
      </c>
      <c r="G92" s="726" t="s">
        <v>579</v>
      </c>
      <c r="H92" s="726" t="s">
        <v>877</v>
      </c>
      <c r="I92" s="726" t="s">
        <v>754</v>
      </c>
      <c r="J92" s="726" t="s">
        <v>878</v>
      </c>
      <c r="K92" s="726"/>
      <c r="L92" s="728">
        <v>229.91005308732002</v>
      </c>
      <c r="M92" s="728">
        <v>1</v>
      </c>
      <c r="N92" s="729">
        <v>229.91005308732002</v>
      </c>
    </row>
    <row r="93" spans="1:14" ht="14.4" customHeight="1" x14ac:dyDescent="0.3">
      <c r="A93" s="724" t="s">
        <v>540</v>
      </c>
      <c r="B93" s="725" t="s">
        <v>1114</v>
      </c>
      <c r="C93" s="726" t="s">
        <v>545</v>
      </c>
      <c r="D93" s="727" t="s">
        <v>546</v>
      </c>
      <c r="E93" s="726" t="s">
        <v>562</v>
      </c>
      <c r="F93" s="727" t="s">
        <v>1116</v>
      </c>
      <c r="G93" s="726" t="s">
        <v>579</v>
      </c>
      <c r="H93" s="726" t="s">
        <v>879</v>
      </c>
      <c r="I93" s="726" t="s">
        <v>754</v>
      </c>
      <c r="J93" s="726" t="s">
        <v>880</v>
      </c>
      <c r="K93" s="726"/>
      <c r="L93" s="728">
        <v>188.27809648714921</v>
      </c>
      <c r="M93" s="728">
        <v>1</v>
      </c>
      <c r="N93" s="729">
        <v>188.27809648714921</v>
      </c>
    </row>
    <row r="94" spans="1:14" ht="14.4" customHeight="1" x14ac:dyDescent="0.3">
      <c r="A94" s="724" t="s">
        <v>540</v>
      </c>
      <c r="B94" s="725" t="s">
        <v>1114</v>
      </c>
      <c r="C94" s="726" t="s">
        <v>545</v>
      </c>
      <c r="D94" s="727" t="s">
        <v>546</v>
      </c>
      <c r="E94" s="726" t="s">
        <v>562</v>
      </c>
      <c r="F94" s="727" t="s">
        <v>1116</v>
      </c>
      <c r="G94" s="726" t="s">
        <v>579</v>
      </c>
      <c r="H94" s="726" t="s">
        <v>881</v>
      </c>
      <c r="I94" s="726" t="s">
        <v>881</v>
      </c>
      <c r="J94" s="726" t="s">
        <v>882</v>
      </c>
      <c r="K94" s="726" t="s">
        <v>883</v>
      </c>
      <c r="L94" s="728">
        <v>72.88</v>
      </c>
      <c r="M94" s="728">
        <v>2</v>
      </c>
      <c r="N94" s="729">
        <v>145.76</v>
      </c>
    </row>
    <row r="95" spans="1:14" ht="14.4" customHeight="1" x14ac:dyDescent="0.3">
      <c r="A95" s="724" t="s">
        <v>540</v>
      </c>
      <c r="B95" s="725" t="s">
        <v>1114</v>
      </c>
      <c r="C95" s="726" t="s">
        <v>545</v>
      </c>
      <c r="D95" s="727" t="s">
        <v>546</v>
      </c>
      <c r="E95" s="726" t="s">
        <v>562</v>
      </c>
      <c r="F95" s="727" t="s">
        <v>1116</v>
      </c>
      <c r="G95" s="726" t="s">
        <v>579</v>
      </c>
      <c r="H95" s="726" t="s">
        <v>884</v>
      </c>
      <c r="I95" s="726" t="s">
        <v>884</v>
      </c>
      <c r="J95" s="726" t="s">
        <v>885</v>
      </c>
      <c r="K95" s="726" t="s">
        <v>886</v>
      </c>
      <c r="L95" s="728">
        <v>128.25999999999996</v>
      </c>
      <c r="M95" s="728">
        <v>1</v>
      </c>
      <c r="N95" s="729">
        <v>128.25999999999996</v>
      </c>
    </row>
    <row r="96" spans="1:14" ht="14.4" customHeight="1" x14ac:dyDescent="0.3">
      <c r="A96" s="724" t="s">
        <v>540</v>
      </c>
      <c r="B96" s="725" t="s">
        <v>1114</v>
      </c>
      <c r="C96" s="726" t="s">
        <v>545</v>
      </c>
      <c r="D96" s="727" t="s">
        <v>546</v>
      </c>
      <c r="E96" s="726" t="s">
        <v>562</v>
      </c>
      <c r="F96" s="727" t="s">
        <v>1116</v>
      </c>
      <c r="G96" s="726" t="s">
        <v>579</v>
      </c>
      <c r="H96" s="726" t="s">
        <v>887</v>
      </c>
      <c r="I96" s="726" t="s">
        <v>887</v>
      </c>
      <c r="J96" s="726" t="s">
        <v>888</v>
      </c>
      <c r="K96" s="726" t="s">
        <v>704</v>
      </c>
      <c r="L96" s="728">
        <v>66.495000000000033</v>
      </c>
      <c r="M96" s="728">
        <v>4</v>
      </c>
      <c r="N96" s="729">
        <v>265.98000000000013</v>
      </c>
    </row>
    <row r="97" spans="1:14" ht="14.4" customHeight="1" x14ac:dyDescent="0.3">
      <c r="A97" s="724" t="s">
        <v>540</v>
      </c>
      <c r="B97" s="725" t="s">
        <v>1114</v>
      </c>
      <c r="C97" s="726" t="s">
        <v>545</v>
      </c>
      <c r="D97" s="727" t="s">
        <v>546</v>
      </c>
      <c r="E97" s="726" t="s">
        <v>562</v>
      </c>
      <c r="F97" s="727" t="s">
        <v>1116</v>
      </c>
      <c r="G97" s="726" t="s">
        <v>579</v>
      </c>
      <c r="H97" s="726" t="s">
        <v>889</v>
      </c>
      <c r="I97" s="726" t="s">
        <v>754</v>
      </c>
      <c r="J97" s="726" t="s">
        <v>890</v>
      </c>
      <c r="K97" s="726"/>
      <c r="L97" s="728">
        <v>147.51</v>
      </c>
      <c r="M97" s="728">
        <v>9</v>
      </c>
      <c r="N97" s="729">
        <v>1327.59</v>
      </c>
    </row>
    <row r="98" spans="1:14" ht="14.4" customHeight="1" x14ac:dyDescent="0.3">
      <c r="A98" s="724" t="s">
        <v>540</v>
      </c>
      <c r="B98" s="725" t="s">
        <v>1114</v>
      </c>
      <c r="C98" s="726" t="s">
        <v>545</v>
      </c>
      <c r="D98" s="727" t="s">
        <v>546</v>
      </c>
      <c r="E98" s="726" t="s">
        <v>562</v>
      </c>
      <c r="F98" s="727" t="s">
        <v>1116</v>
      </c>
      <c r="G98" s="726" t="s">
        <v>579</v>
      </c>
      <c r="H98" s="726" t="s">
        <v>891</v>
      </c>
      <c r="I98" s="726" t="s">
        <v>754</v>
      </c>
      <c r="J98" s="726" t="s">
        <v>892</v>
      </c>
      <c r="K98" s="726"/>
      <c r="L98" s="728">
        <v>72.599999999999994</v>
      </c>
      <c r="M98" s="728">
        <v>3</v>
      </c>
      <c r="N98" s="729">
        <v>217.79999999999998</v>
      </c>
    </row>
    <row r="99" spans="1:14" ht="14.4" customHeight="1" x14ac:dyDescent="0.3">
      <c r="A99" s="724" t="s">
        <v>540</v>
      </c>
      <c r="B99" s="725" t="s">
        <v>1114</v>
      </c>
      <c r="C99" s="726" t="s">
        <v>545</v>
      </c>
      <c r="D99" s="727" t="s">
        <v>546</v>
      </c>
      <c r="E99" s="726" t="s">
        <v>562</v>
      </c>
      <c r="F99" s="727" t="s">
        <v>1116</v>
      </c>
      <c r="G99" s="726" t="s">
        <v>579</v>
      </c>
      <c r="H99" s="726" t="s">
        <v>893</v>
      </c>
      <c r="I99" s="726" t="s">
        <v>893</v>
      </c>
      <c r="J99" s="726" t="s">
        <v>894</v>
      </c>
      <c r="K99" s="726" t="s">
        <v>895</v>
      </c>
      <c r="L99" s="728">
        <v>193.71</v>
      </c>
      <c r="M99" s="728">
        <v>1</v>
      </c>
      <c r="N99" s="729">
        <v>193.71</v>
      </c>
    </row>
    <row r="100" spans="1:14" ht="14.4" customHeight="1" x14ac:dyDescent="0.3">
      <c r="A100" s="724" t="s">
        <v>540</v>
      </c>
      <c r="B100" s="725" t="s">
        <v>1114</v>
      </c>
      <c r="C100" s="726" t="s">
        <v>545</v>
      </c>
      <c r="D100" s="727" t="s">
        <v>546</v>
      </c>
      <c r="E100" s="726" t="s">
        <v>562</v>
      </c>
      <c r="F100" s="727" t="s">
        <v>1116</v>
      </c>
      <c r="G100" s="726" t="s">
        <v>896</v>
      </c>
      <c r="H100" s="726" t="s">
        <v>897</v>
      </c>
      <c r="I100" s="726" t="s">
        <v>898</v>
      </c>
      <c r="J100" s="726" t="s">
        <v>899</v>
      </c>
      <c r="K100" s="726" t="s">
        <v>900</v>
      </c>
      <c r="L100" s="728">
        <v>56.879998258290833</v>
      </c>
      <c r="M100" s="728">
        <v>6</v>
      </c>
      <c r="N100" s="729">
        <v>341.27998954974498</v>
      </c>
    </row>
    <row r="101" spans="1:14" ht="14.4" customHeight="1" x14ac:dyDescent="0.3">
      <c r="A101" s="724" t="s">
        <v>540</v>
      </c>
      <c r="B101" s="725" t="s">
        <v>1114</v>
      </c>
      <c r="C101" s="726" t="s">
        <v>545</v>
      </c>
      <c r="D101" s="727" t="s">
        <v>546</v>
      </c>
      <c r="E101" s="726" t="s">
        <v>562</v>
      </c>
      <c r="F101" s="727" t="s">
        <v>1116</v>
      </c>
      <c r="G101" s="726" t="s">
        <v>896</v>
      </c>
      <c r="H101" s="726" t="s">
        <v>901</v>
      </c>
      <c r="I101" s="726" t="s">
        <v>902</v>
      </c>
      <c r="J101" s="726" t="s">
        <v>903</v>
      </c>
      <c r="K101" s="726" t="s">
        <v>904</v>
      </c>
      <c r="L101" s="728">
        <v>34.749748344256979</v>
      </c>
      <c r="M101" s="728">
        <v>40</v>
      </c>
      <c r="N101" s="729">
        <v>1389.9899337702791</v>
      </c>
    </row>
    <row r="102" spans="1:14" ht="14.4" customHeight="1" x14ac:dyDescent="0.3">
      <c r="A102" s="724" t="s">
        <v>540</v>
      </c>
      <c r="B102" s="725" t="s">
        <v>1114</v>
      </c>
      <c r="C102" s="726" t="s">
        <v>545</v>
      </c>
      <c r="D102" s="727" t="s">
        <v>546</v>
      </c>
      <c r="E102" s="726" t="s">
        <v>562</v>
      </c>
      <c r="F102" s="727" t="s">
        <v>1116</v>
      </c>
      <c r="G102" s="726" t="s">
        <v>896</v>
      </c>
      <c r="H102" s="726" t="s">
        <v>905</v>
      </c>
      <c r="I102" s="726" t="s">
        <v>906</v>
      </c>
      <c r="J102" s="726" t="s">
        <v>907</v>
      </c>
      <c r="K102" s="726" t="s">
        <v>908</v>
      </c>
      <c r="L102" s="728">
        <v>36.619939957574545</v>
      </c>
      <c r="M102" s="728">
        <v>1</v>
      </c>
      <c r="N102" s="729">
        <v>36.619939957574545</v>
      </c>
    </row>
    <row r="103" spans="1:14" ht="14.4" customHeight="1" x14ac:dyDescent="0.3">
      <c r="A103" s="724" t="s">
        <v>540</v>
      </c>
      <c r="B103" s="725" t="s">
        <v>1114</v>
      </c>
      <c r="C103" s="726" t="s">
        <v>545</v>
      </c>
      <c r="D103" s="727" t="s">
        <v>546</v>
      </c>
      <c r="E103" s="726" t="s">
        <v>562</v>
      </c>
      <c r="F103" s="727" t="s">
        <v>1116</v>
      </c>
      <c r="G103" s="726" t="s">
        <v>896</v>
      </c>
      <c r="H103" s="726" t="s">
        <v>909</v>
      </c>
      <c r="I103" s="726" t="s">
        <v>910</v>
      </c>
      <c r="J103" s="726" t="s">
        <v>899</v>
      </c>
      <c r="K103" s="726" t="s">
        <v>911</v>
      </c>
      <c r="L103" s="728">
        <v>44.589999999999996</v>
      </c>
      <c r="M103" s="728">
        <v>10</v>
      </c>
      <c r="N103" s="729">
        <v>445.9</v>
      </c>
    </row>
    <row r="104" spans="1:14" ht="14.4" customHeight="1" x14ac:dyDescent="0.3">
      <c r="A104" s="724" t="s">
        <v>540</v>
      </c>
      <c r="B104" s="725" t="s">
        <v>1114</v>
      </c>
      <c r="C104" s="726" t="s">
        <v>545</v>
      </c>
      <c r="D104" s="727" t="s">
        <v>546</v>
      </c>
      <c r="E104" s="726" t="s">
        <v>562</v>
      </c>
      <c r="F104" s="727" t="s">
        <v>1116</v>
      </c>
      <c r="G104" s="726" t="s">
        <v>896</v>
      </c>
      <c r="H104" s="726" t="s">
        <v>912</v>
      </c>
      <c r="I104" s="726" t="s">
        <v>913</v>
      </c>
      <c r="J104" s="726" t="s">
        <v>914</v>
      </c>
      <c r="K104" s="726" t="s">
        <v>908</v>
      </c>
      <c r="L104" s="728">
        <v>86.680082207900227</v>
      </c>
      <c r="M104" s="728">
        <v>1</v>
      </c>
      <c r="N104" s="729">
        <v>86.680082207900227</v>
      </c>
    </row>
    <row r="105" spans="1:14" ht="14.4" customHeight="1" x14ac:dyDescent="0.3">
      <c r="A105" s="724" t="s">
        <v>540</v>
      </c>
      <c r="B105" s="725" t="s">
        <v>1114</v>
      </c>
      <c r="C105" s="726" t="s">
        <v>545</v>
      </c>
      <c r="D105" s="727" t="s">
        <v>546</v>
      </c>
      <c r="E105" s="726" t="s">
        <v>562</v>
      </c>
      <c r="F105" s="727" t="s">
        <v>1116</v>
      </c>
      <c r="G105" s="726" t="s">
        <v>896</v>
      </c>
      <c r="H105" s="726" t="s">
        <v>915</v>
      </c>
      <c r="I105" s="726" t="s">
        <v>916</v>
      </c>
      <c r="J105" s="726" t="s">
        <v>917</v>
      </c>
      <c r="K105" s="726" t="s">
        <v>918</v>
      </c>
      <c r="L105" s="728">
        <v>409.59</v>
      </c>
      <c r="M105" s="728">
        <v>1</v>
      </c>
      <c r="N105" s="729">
        <v>409.59</v>
      </c>
    </row>
    <row r="106" spans="1:14" ht="14.4" customHeight="1" x14ac:dyDescent="0.3">
      <c r="A106" s="724" t="s">
        <v>540</v>
      </c>
      <c r="B106" s="725" t="s">
        <v>1114</v>
      </c>
      <c r="C106" s="726" t="s">
        <v>545</v>
      </c>
      <c r="D106" s="727" t="s">
        <v>546</v>
      </c>
      <c r="E106" s="726" t="s">
        <v>562</v>
      </c>
      <c r="F106" s="727" t="s">
        <v>1116</v>
      </c>
      <c r="G106" s="726" t="s">
        <v>896</v>
      </c>
      <c r="H106" s="726" t="s">
        <v>919</v>
      </c>
      <c r="I106" s="726" t="s">
        <v>919</v>
      </c>
      <c r="J106" s="726" t="s">
        <v>920</v>
      </c>
      <c r="K106" s="726" t="s">
        <v>921</v>
      </c>
      <c r="L106" s="728">
        <v>70.05992500000005</v>
      </c>
      <c r="M106" s="728">
        <v>1</v>
      </c>
      <c r="N106" s="729">
        <v>70.05992500000005</v>
      </c>
    </row>
    <row r="107" spans="1:14" ht="14.4" customHeight="1" x14ac:dyDescent="0.3">
      <c r="A107" s="724" t="s">
        <v>540</v>
      </c>
      <c r="B107" s="725" t="s">
        <v>1114</v>
      </c>
      <c r="C107" s="726" t="s">
        <v>545</v>
      </c>
      <c r="D107" s="727" t="s">
        <v>546</v>
      </c>
      <c r="E107" s="726" t="s">
        <v>562</v>
      </c>
      <c r="F107" s="727" t="s">
        <v>1116</v>
      </c>
      <c r="G107" s="726" t="s">
        <v>896</v>
      </c>
      <c r="H107" s="726" t="s">
        <v>922</v>
      </c>
      <c r="I107" s="726" t="s">
        <v>923</v>
      </c>
      <c r="J107" s="726" t="s">
        <v>924</v>
      </c>
      <c r="K107" s="726" t="s">
        <v>925</v>
      </c>
      <c r="L107" s="728">
        <v>61.53</v>
      </c>
      <c r="M107" s="728">
        <v>1</v>
      </c>
      <c r="N107" s="729">
        <v>61.53</v>
      </c>
    </row>
    <row r="108" spans="1:14" ht="14.4" customHeight="1" x14ac:dyDescent="0.3">
      <c r="A108" s="724" t="s">
        <v>540</v>
      </c>
      <c r="B108" s="725" t="s">
        <v>1114</v>
      </c>
      <c r="C108" s="726" t="s">
        <v>545</v>
      </c>
      <c r="D108" s="727" t="s">
        <v>546</v>
      </c>
      <c r="E108" s="726" t="s">
        <v>562</v>
      </c>
      <c r="F108" s="727" t="s">
        <v>1116</v>
      </c>
      <c r="G108" s="726" t="s">
        <v>896</v>
      </c>
      <c r="H108" s="726" t="s">
        <v>926</v>
      </c>
      <c r="I108" s="726" t="s">
        <v>927</v>
      </c>
      <c r="J108" s="726" t="s">
        <v>928</v>
      </c>
      <c r="K108" s="726" t="s">
        <v>929</v>
      </c>
      <c r="L108" s="728">
        <v>629.66</v>
      </c>
      <c r="M108" s="728">
        <v>1</v>
      </c>
      <c r="N108" s="729">
        <v>629.66</v>
      </c>
    </row>
    <row r="109" spans="1:14" ht="14.4" customHeight="1" x14ac:dyDescent="0.3">
      <c r="A109" s="724" t="s">
        <v>540</v>
      </c>
      <c r="B109" s="725" t="s">
        <v>1114</v>
      </c>
      <c r="C109" s="726" t="s">
        <v>545</v>
      </c>
      <c r="D109" s="727" t="s">
        <v>546</v>
      </c>
      <c r="E109" s="726" t="s">
        <v>562</v>
      </c>
      <c r="F109" s="727" t="s">
        <v>1116</v>
      </c>
      <c r="G109" s="726" t="s">
        <v>896</v>
      </c>
      <c r="H109" s="726" t="s">
        <v>930</v>
      </c>
      <c r="I109" s="726" t="s">
        <v>930</v>
      </c>
      <c r="J109" s="726" t="s">
        <v>931</v>
      </c>
      <c r="K109" s="726" t="s">
        <v>932</v>
      </c>
      <c r="L109" s="728">
        <v>149.13000000000005</v>
      </c>
      <c r="M109" s="728">
        <v>1</v>
      </c>
      <c r="N109" s="729">
        <v>149.13000000000005</v>
      </c>
    </row>
    <row r="110" spans="1:14" ht="14.4" customHeight="1" x14ac:dyDescent="0.3">
      <c r="A110" s="724" t="s">
        <v>540</v>
      </c>
      <c r="B110" s="725" t="s">
        <v>1114</v>
      </c>
      <c r="C110" s="726" t="s">
        <v>545</v>
      </c>
      <c r="D110" s="727" t="s">
        <v>546</v>
      </c>
      <c r="E110" s="726" t="s">
        <v>562</v>
      </c>
      <c r="F110" s="727" t="s">
        <v>1116</v>
      </c>
      <c r="G110" s="726" t="s">
        <v>896</v>
      </c>
      <c r="H110" s="726" t="s">
        <v>933</v>
      </c>
      <c r="I110" s="726" t="s">
        <v>934</v>
      </c>
      <c r="J110" s="726" t="s">
        <v>935</v>
      </c>
      <c r="K110" s="726" t="s">
        <v>936</v>
      </c>
      <c r="L110" s="728">
        <v>325.16000000000003</v>
      </c>
      <c r="M110" s="728">
        <v>6</v>
      </c>
      <c r="N110" s="729">
        <v>1950.96</v>
      </c>
    </row>
    <row r="111" spans="1:14" ht="14.4" customHeight="1" x14ac:dyDescent="0.3">
      <c r="A111" s="724" t="s">
        <v>540</v>
      </c>
      <c r="B111" s="725" t="s">
        <v>1114</v>
      </c>
      <c r="C111" s="726" t="s">
        <v>545</v>
      </c>
      <c r="D111" s="727" t="s">
        <v>546</v>
      </c>
      <c r="E111" s="726" t="s">
        <v>562</v>
      </c>
      <c r="F111" s="727" t="s">
        <v>1116</v>
      </c>
      <c r="G111" s="726" t="s">
        <v>896</v>
      </c>
      <c r="H111" s="726" t="s">
        <v>937</v>
      </c>
      <c r="I111" s="726" t="s">
        <v>937</v>
      </c>
      <c r="J111" s="726" t="s">
        <v>938</v>
      </c>
      <c r="K111" s="726" t="s">
        <v>939</v>
      </c>
      <c r="L111" s="728">
        <v>1106.26</v>
      </c>
      <c r="M111" s="728">
        <v>1</v>
      </c>
      <c r="N111" s="729">
        <v>1106.26</v>
      </c>
    </row>
    <row r="112" spans="1:14" ht="14.4" customHeight="1" x14ac:dyDescent="0.3">
      <c r="A112" s="724" t="s">
        <v>540</v>
      </c>
      <c r="B112" s="725" t="s">
        <v>1114</v>
      </c>
      <c r="C112" s="726" t="s">
        <v>545</v>
      </c>
      <c r="D112" s="727" t="s">
        <v>546</v>
      </c>
      <c r="E112" s="726" t="s">
        <v>562</v>
      </c>
      <c r="F112" s="727" t="s">
        <v>1116</v>
      </c>
      <c r="G112" s="726" t="s">
        <v>896</v>
      </c>
      <c r="H112" s="726" t="s">
        <v>940</v>
      </c>
      <c r="I112" s="726" t="s">
        <v>940</v>
      </c>
      <c r="J112" s="726" t="s">
        <v>941</v>
      </c>
      <c r="K112" s="726" t="s">
        <v>942</v>
      </c>
      <c r="L112" s="728">
        <v>408.95</v>
      </c>
      <c r="M112" s="728">
        <v>7</v>
      </c>
      <c r="N112" s="729">
        <v>2862.65</v>
      </c>
    </row>
    <row r="113" spans="1:14" ht="14.4" customHeight="1" x14ac:dyDescent="0.3">
      <c r="A113" s="724" t="s">
        <v>540</v>
      </c>
      <c r="B113" s="725" t="s">
        <v>1114</v>
      </c>
      <c r="C113" s="726" t="s">
        <v>545</v>
      </c>
      <c r="D113" s="727" t="s">
        <v>546</v>
      </c>
      <c r="E113" s="726" t="s">
        <v>562</v>
      </c>
      <c r="F113" s="727" t="s">
        <v>1116</v>
      </c>
      <c r="G113" s="726" t="s">
        <v>896</v>
      </c>
      <c r="H113" s="726" t="s">
        <v>943</v>
      </c>
      <c r="I113" s="726" t="s">
        <v>943</v>
      </c>
      <c r="J113" s="726" t="s">
        <v>944</v>
      </c>
      <c r="K113" s="726" t="s">
        <v>945</v>
      </c>
      <c r="L113" s="728">
        <v>67.829157912811567</v>
      </c>
      <c r="M113" s="728">
        <v>14</v>
      </c>
      <c r="N113" s="729">
        <v>949.60821077936203</v>
      </c>
    </row>
    <row r="114" spans="1:14" ht="14.4" customHeight="1" x14ac:dyDescent="0.3">
      <c r="A114" s="724" t="s">
        <v>540</v>
      </c>
      <c r="B114" s="725" t="s">
        <v>1114</v>
      </c>
      <c r="C114" s="726" t="s">
        <v>545</v>
      </c>
      <c r="D114" s="727" t="s">
        <v>546</v>
      </c>
      <c r="E114" s="726" t="s">
        <v>562</v>
      </c>
      <c r="F114" s="727" t="s">
        <v>1116</v>
      </c>
      <c r="G114" s="726" t="s">
        <v>896</v>
      </c>
      <c r="H114" s="726" t="s">
        <v>946</v>
      </c>
      <c r="I114" s="726" t="s">
        <v>946</v>
      </c>
      <c r="J114" s="726" t="s">
        <v>941</v>
      </c>
      <c r="K114" s="726" t="s">
        <v>947</v>
      </c>
      <c r="L114" s="728">
        <v>301.47000000000003</v>
      </c>
      <c r="M114" s="728">
        <v>4</v>
      </c>
      <c r="N114" s="729">
        <v>1205.8800000000001</v>
      </c>
    </row>
    <row r="115" spans="1:14" ht="14.4" customHeight="1" x14ac:dyDescent="0.3">
      <c r="A115" s="724" t="s">
        <v>540</v>
      </c>
      <c r="B115" s="725" t="s">
        <v>1114</v>
      </c>
      <c r="C115" s="726" t="s">
        <v>545</v>
      </c>
      <c r="D115" s="727" t="s">
        <v>546</v>
      </c>
      <c r="E115" s="726" t="s">
        <v>562</v>
      </c>
      <c r="F115" s="727" t="s">
        <v>1116</v>
      </c>
      <c r="G115" s="726" t="s">
        <v>896</v>
      </c>
      <c r="H115" s="726" t="s">
        <v>948</v>
      </c>
      <c r="I115" s="726" t="s">
        <v>948</v>
      </c>
      <c r="J115" s="726" t="s">
        <v>941</v>
      </c>
      <c r="K115" s="726" t="s">
        <v>939</v>
      </c>
      <c r="L115" s="728">
        <v>630.66075000000001</v>
      </c>
      <c r="M115" s="728">
        <v>4</v>
      </c>
      <c r="N115" s="729">
        <v>2522.643</v>
      </c>
    </row>
    <row r="116" spans="1:14" ht="14.4" customHeight="1" x14ac:dyDescent="0.3">
      <c r="A116" s="724" t="s">
        <v>540</v>
      </c>
      <c r="B116" s="725" t="s">
        <v>1114</v>
      </c>
      <c r="C116" s="726" t="s">
        <v>545</v>
      </c>
      <c r="D116" s="727" t="s">
        <v>546</v>
      </c>
      <c r="E116" s="726" t="s">
        <v>562</v>
      </c>
      <c r="F116" s="727" t="s">
        <v>1116</v>
      </c>
      <c r="G116" s="726" t="s">
        <v>896</v>
      </c>
      <c r="H116" s="726" t="s">
        <v>949</v>
      </c>
      <c r="I116" s="726" t="s">
        <v>950</v>
      </c>
      <c r="J116" s="726" t="s">
        <v>951</v>
      </c>
      <c r="K116" s="726" t="s">
        <v>952</v>
      </c>
      <c r="L116" s="728">
        <v>45.750000000000007</v>
      </c>
      <c r="M116" s="728">
        <v>1</v>
      </c>
      <c r="N116" s="729">
        <v>45.750000000000007</v>
      </c>
    </row>
    <row r="117" spans="1:14" ht="14.4" customHeight="1" x14ac:dyDescent="0.3">
      <c r="A117" s="724" t="s">
        <v>540</v>
      </c>
      <c r="B117" s="725" t="s">
        <v>1114</v>
      </c>
      <c r="C117" s="726" t="s">
        <v>545</v>
      </c>
      <c r="D117" s="727" t="s">
        <v>546</v>
      </c>
      <c r="E117" s="726" t="s">
        <v>953</v>
      </c>
      <c r="F117" s="727" t="s">
        <v>1117</v>
      </c>
      <c r="G117" s="726" t="s">
        <v>896</v>
      </c>
      <c r="H117" s="726" t="s">
        <v>954</v>
      </c>
      <c r="I117" s="726" t="s">
        <v>954</v>
      </c>
      <c r="J117" s="726" t="s">
        <v>955</v>
      </c>
      <c r="K117" s="726" t="s">
        <v>956</v>
      </c>
      <c r="L117" s="728">
        <v>148.96</v>
      </c>
      <c r="M117" s="728">
        <v>1</v>
      </c>
      <c r="N117" s="729">
        <v>148.96</v>
      </c>
    </row>
    <row r="118" spans="1:14" ht="14.4" customHeight="1" x14ac:dyDescent="0.3">
      <c r="A118" s="724" t="s">
        <v>540</v>
      </c>
      <c r="B118" s="725" t="s">
        <v>1114</v>
      </c>
      <c r="C118" s="726" t="s">
        <v>545</v>
      </c>
      <c r="D118" s="727" t="s">
        <v>546</v>
      </c>
      <c r="E118" s="726" t="s">
        <v>953</v>
      </c>
      <c r="F118" s="727" t="s">
        <v>1117</v>
      </c>
      <c r="G118" s="726" t="s">
        <v>896</v>
      </c>
      <c r="H118" s="726" t="s">
        <v>957</v>
      </c>
      <c r="I118" s="726" t="s">
        <v>958</v>
      </c>
      <c r="J118" s="726" t="s">
        <v>959</v>
      </c>
      <c r="K118" s="726" t="s">
        <v>960</v>
      </c>
      <c r="L118" s="728">
        <v>198.88999999999996</v>
      </c>
      <c r="M118" s="728">
        <v>2</v>
      </c>
      <c r="N118" s="729">
        <v>397.77999999999992</v>
      </c>
    </row>
    <row r="119" spans="1:14" ht="14.4" customHeight="1" x14ac:dyDescent="0.3">
      <c r="A119" s="724" t="s">
        <v>540</v>
      </c>
      <c r="B119" s="725" t="s">
        <v>1114</v>
      </c>
      <c r="C119" s="726" t="s">
        <v>545</v>
      </c>
      <c r="D119" s="727" t="s">
        <v>546</v>
      </c>
      <c r="E119" s="726" t="s">
        <v>953</v>
      </c>
      <c r="F119" s="727" t="s">
        <v>1117</v>
      </c>
      <c r="G119" s="726" t="s">
        <v>896</v>
      </c>
      <c r="H119" s="726" t="s">
        <v>961</v>
      </c>
      <c r="I119" s="726" t="s">
        <v>961</v>
      </c>
      <c r="J119" s="726" t="s">
        <v>962</v>
      </c>
      <c r="K119" s="726" t="s">
        <v>963</v>
      </c>
      <c r="L119" s="728">
        <v>278.51999999999992</v>
      </c>
      <c r="M119" s="728">
        <v>30</v>
      </c>
      <c r="N119" s="729">
        <v>8355.5999999999985</v>
      </c>
    </row>
    <row r="120" spans="1:14" ht="14.4" customHeight="1" x14ac:dyDescent="0.3">
      <c r="A120" s="724" t="s">
        <v>540</v>
      </c>
      <c r="B120" s="725" t="s">
        <v>1114</v>
      </c>
      <c r="C120" s="726" t="s">
        <v>545</v>
      </c>
      <c r="D120" s="727" t="s">
        <v>546</v>
      </c>
      <c r="E120" s="726" t="s">
        <v>953</v>
      </c>
      <c r="F120" s="727" t="s">
        <v>1117</v>
      </c>
      <c r="G120" s="726" t="s">
        <v>896</v>
      </c>
      <c r="H120" s="726" t="s">
        <v>964</v>
      </c>
      <c r="I120" s="726" t="s">
        <v>964</v>
      </c>
      <c r="J120" s="726" t="s">
        <v>965</v>
      </c>
      <c r="K120" s="726" t="s">
        <v>966</v>
      </c>
      <c r="L120" s="728">
        <v>179.26</v>
      </c>
      <c r="M120" s="728">
        <v>6</v>
      </c>
      <c r="N120" s="729">
        <v>1075.56</v>
      </c>
    </row>
    <row r="121" spans="1:14" ht="14.4" customHeight="1" x14ac:dyDescent="0.3">
      <c r="A121" s="724" t="s">
        <v>540</v>
      </c>
      <c r="B121" s="725" t="s">
        <v>1114</v>
      </c>
      <c r="C121" s="726" t="s">
        <v>545</v>
      </c>
      <c r="D121" s="727" t="s">
        <v>546</v>
      </c>
      <c r="E121" s="726" t="s">
        <v>953</v>
      </c>
      <c r="F121" s="727" t="s">
        <v>1117</v>
      </c>
      <c r="G121" s="726" t="s">
        <v>896</v>
      </c>
      <c r="H121" s="726" t="s">
        <v>967</v>
      </c>
      <c r="I121" s="726" t="s">
        <v>967</v>
      </c>
      <c r="J121" s="726" t="s">
        <v>968</v>
      </c>
      <c r="K121" s="726" t="s">
        <v>956</v>
      </c>
      <c r="L121" s="728">
        <v>135.6</v>
      </c>
      <c r="M121" s="728">
        <v>6</v>
      </c>
      <c r="N121" s="729">
        <v>813.59999999999991</v>
      </c>
    </row>
    <row r="122" spans="1:14" ht="14.4" customHeight="1" x14ac:dyDescent="0.3">
      <c r="A122" s="724" t="s">
        <v>540</v>
      </c>
      <c r="B122" s="725" t="s">
        <v>1114</v>
      </c>
      <c r="C122" s="726" t="s">
        <v>545</v>
      </c>
      <c r="D122" s="727" t="s">
        <v>546</v>
      </c>
      <c r="E122" s="726" t="s">
        <v>969</v>
      </c>
      <c r="F122" s="727" t="s">
        <v>1118</v>
      </c>
      <c r="G122" s="726" t="s">
        <v>579</v>
      </c>
      <c r="H122" s="726" t="s">
        <v>970</v>
      </c>
      <c r="I122" s="726" t="s">
        <v>971</v>
      </c>
      <c r="J122" s="726" t="s">
        <v>972</v>
      </c>
      <c r="K122" s="726" t="s">
        <v>973</v>
      </c>
      <c r="L122" s="728">
        <v>51.04</v>
      </c>
      <c r="M122" s="728">
        <v>6</v>
      </c>
      <c r="N122" s="729">
        <v>306.24</v>
      </c>
    </row>
    <row r="123" spans="1:14" ht="14.4" customHeight="1" x14ac:dyDescent="0.3">
      <c r="A123" s="724" t="s">
        <v>540</v>
      </c>
      <c r="B123" s="725" t="s">
        <v>1114</v>
      </c>
      <c r="C123" s="726" t="s">
        <v>545</v>
      </c>
      <c r="D123" s="727" t="s">
        <v>546</v>
      </c>
      <c r="E123" s="726" t="s">
        <v>969</v>
      </c>
      <c r="F123" s="727" t="s">
        <v>1118</v>
      </c>
      <c r="G123" s="726" t="s">
        <v>579</v>
      </c>
      <c r="H123" s="726" t="s">
        <v>974</v>
      </c>
      <c r="I123" s="726" t="s">
        <v>975</v>
      </c>
      <c r="J123" s="726" t="s">
        <v>976</v>
      </c>
      <c r="K123" s="726" t="s">
        <v>613</v>
      </c>
      <c r="L123" s="728">
        <v>67.738375484720478</v>
      </c>
      <c r="M123" s="728">
        <v>5</v>
      </c>
      <c r="N123" s="729">
        <v>338.69187742360236</v>
      </c>
    </row>
    <row r="124" spans="1:14" ht="14.4" customHeight="1" x14ac:dyDescent="0.3">
      <c r="A124" s="724" t="s">
        <v>540</v>
      </c>
      <c r="B124" s="725" t="s">
        <v>1114</v>
      </c>
      <c r="C124" s="726" t="s">
        <v>545</v>
      </c>
      <c r="D124" s="727" t="s">
        <v>546</v>
      </c>
      <c r="E124" s="726" t="s">
        <v>969</v>
      </c>
      <c r="F124" s="727" t="s">
        <v>1118</v>
      </c>
      <c r="G124" s="726" t="s">
        <v>579</v>
      </c>
      <c r="H124" s="726" t="s">
        <v>977</v>
      </c>
      <c r="I124" s="726" t="s">
        <v>978</v>
      </c>
      <c r="J124" s="726" t="s">
        <v>979</v>
      </c>
      <c r="K124" s="726" t="s">
        <v>980</v>
      </c>
      <c r="L124" s="728">
        <v>25.650000000000009</v>
      </c>
      <c r="M124" s="728">
        <v>9</v>
      </c>
      <c r="N124" s="729">
        <v>230.85000000000008</v>
      </c>
    </row>
    <row r="125" spans="1:14" ht="14.4" customHeight="1" x14ac:dyDescent="0.3">
      <c r="A125" s="724" t="s">
        <v>540</v>
      </c>
      <c r="B125" s="725" t="s">
        <v>1114</v>
      </c>
      <c r="C125" s="726" t="s">
        <v>545</v>
      </c>
      <c r="D125" s="727" t="s">
        <v>546</v>
      </c>
      <c r="E125" s="726" t="s">
        <v>969</v>
      </c>
      <c r="F125" s="727" t="s">
        <v>1118</v>
      </c>
      <c r="G125" s="726" t="s">
        <v>579</v>
      </c>
      <c r="H125" s="726" t="s">
        <v>981</v>
      </c>
      <c r="I125" s="726" t="s">
        <v>982</v>
      </c>
      <c r="J125" s="726" t="s">
        <v>983</v>
      </c>
      <c r="K125" s="726" t="s">
        <v>984</v>
      </c>
      <c r="L125" s="728">
        <v>31.89</v>
      </c>
      <c r="M125" s="728">
        <v>1</v>
      </c>
      <c r="N125" s="729">
        <v>31.89</v>
      </c>
    </row>
    <row r="126" spans="1:14" ht="14.4" customHeight="1" x14ac:dyDescent="0.3">
      <c r="A126" s="724" t="s">
        <v>540</v>
      </c>
      <c r="B126" s="725" t="s">
        <v>1114</v>
      </c>
      <c r="C126" s="726" t="s">
        <v>545</v>
      </c>
      <c r="D126" s="727" t="s">
        <v>546</v>
      </c>
      <c r="E126" s="726" t="s">
        <v>969</v>
      </c>
      <c r="F126" s="727" t="s">
        <v>1118</v>
      </c>
      <c r="G126" s="726" t="s">
        <v>579</v>
      </c>
      <c r="H126" s="726" t="s">
        <v>985</v>
      </c>
      <c r="I126" s="726" t="s">
        <v>986</v>
      </c>
      <c r="J126" s="726" t="s">
        <v>987</v>
      </c>
      <c r="K126" s="726" t="s">
        <v>988</v>
      </c>
      <c r="L126" s="728">
        <v>191.261598746082</v>
      </c>
      <c r="M126" s="728">
        <v>127.60000000000002</v>
      </c>
      <c r="N126" s="729">
        <v>24404.980000000069</v>
      </c>
    </row>
    <row r="127" spans="1:14" ht="14.4" customHeight="1" x14ac:dyDescent="0.3">
      <c r="A127" s="724" t="s">
        <v>540</v>
      </c>
      <c r="B127" s="725" t="s">
        <v>1114</v>
      </c>
      <c r="C127" s="726" t="s">
        <v>545</v>
      </c>
      <c r="D127" s="727" t="s">
        <v>546</v>
      </c>
      <c r="E127" s="726" t="s">
        <v>969</v>
      </c>
      <c r="F127" s="727" t="s">
        <v>1118</v>
      </c>
      <c r="G127" s="726" t="s">
        <v>579</v>
      </c>
      <c r="H127" s="726" t="s">
        <v>989</v>
      </c>
      <c r="I127" s="726" t="s">
        <v>990</v>
      </c>
      <c r="J127" s="726" t="s">
        <v>991</v>
      </c>
      <c r="K127" s="726" t="s">
        <v>992</v>
      </c>
      <c r="L127" s="728">
        <v>647.54046666666659</v>
      </c>
      <c r="M127" s="728">
        <v>0.75</v>
      </c>
      <c r="N127" s="729">
        <v>485.65534999999994</v>
      </c>
    </row>
    <row r="128" spans="1:14" ht="14.4" customHeight="1" x14ac:dyDescent="0.3">
      <c r="A128" s="724" t="s">
        <v>540</v>
      </c>
      <c r="B128" s="725" t="s">
        <v>1114</v>
      </c>
      <c r="C128" s="726" t="s">
        <v>545</v>
      </c>
      <c r="D128" s="727" t="s">
        <v>546</v>
      </c>
      <c r="E128" s="726" t="s">
        <v>969</v>
      </c>
      <c r="F128" s="727" t="s">
        <v>1118</v>
      </c>
      <c r="G128" s="726" t="s">
        <v>579</v>
      </c>
      <c r="H128" s="726" t="s">
        <v>993</v>
      </c>
      <c r="I128" s="726" t="s">
        <v>993</v>
      </c>
      <c r="J128" s="726" t="s">
        <v>994</v>
      </c>
      <c r="K128" s="726" t="s">
        <v>995</v>
      </c>
      <c r="L128" s="728">
        <v>517</v>
      </c>
      <c r="M128" s="728">
        <v>1.5</v>
      </c>
      <c r="N128" s="729">
        <v>775.5</v>
      </c>
    </row>
    <row r="129" spans="1:14" ht="14.4" customHeight="1" x14ac:dyDescent="0.3">
      <c r="A129" s="724" t="s">
        <v>540</v>
      </c>
      <c r="B129" s="725" t="s">
        <v>1114</v>
      </c>
      <c r="C129" s="726" t="s">
        <v>545</v>
      </c>
      <c r="D129" s="727" t="s">
        <v>546</v>
      </c>
      <c r="E129" s="726" t="s">
        <v>969</v>
      </c>
      <c r="F129" s="727" t="s">
        <v>1118</v>
      </c>
      <c r="G129" s="726" t="s">
        <v>579</v>
      </c>
      <c r="H129" s="726" t="s">
        <v>996</v>
      </c>
      <c r="I129" s="726" t="s">
        <v>997</v>
      </c>
      <c r="J129" s="726" t="s">
        <v>998</v>
      </c>
      <c r="K129" s="726" t="s">
        <v>999</v>
      </c>
      <c r="L129" s="728">
        <v>233.71999999999994</v>
      </c>
      <c r="M129" s="728">
        <v>6</v>
      </c>
      <c r="N129" s="729">
        <v>1402.3199999999997</v>
      </c>
    </row>
    <row r="130" spans="1:14" ht="14.4" customHeight="1" x14ac:dyDescent="0.3">
      <c r="A130" s="724" t="s">
        <v>540</v>
      </c>
      <c r="B130" s="725" t="s">
        <v>1114</v>
      </c>
      <c r="C130" s="726" t="s">
        <v>545</v>
      </c>
      <c r="D130" s="727" t="s">
        <v>546</v>
      </c>
      <c r="E130" s="726" t="s">
        <v>969</v>
      </c>
      <c r="F130" s="727" t="s">
        <v>1118</v>
      </c>
      <c r="G130" s="726" t="s">
        <v>579</v>
      </c>
      <c r="H130" s="726" t="s">
        <v>1000</v>
      </c>
      <c r="I130" s="726" t="s">
        <v>1000</v>
      </c>
      <c r="J130" s="726" t="s">
        <v>1001</v>
      </c>
      <c r="K130" s="726" t="s">
        <v>1002</v>
      </c>
      <c r="L130" s="728">
        <v>286</v>
      </c>
      <c r="M130" s="728">
        <v>1.5</v>
      </c>
      <c r="N130" s="729">
        <v>429</v>
      </c>
    </row>
    <row r="131" spans="1:14" ht="14.4" customHeight="1" x14ac:dyDescent="0.3">
      <c r="A131" s="724" t="s">
        <v>540</v>
      </c>
      <c r="B131" s="725" t="s">
        <v>1114</v>
      </c>
      <c r="C131" s="726" t="s">
        <v>545</v>
      </c>
      <c r="D131" s="727" t="s">
        <v>546</v>
      </c>
      <c r="E131" s="726" t="s">
        <v>969</v>
      </c>
      <c r="F131" s="727" t="s">
        <v>1118</v>
      </c>
      <c r="G131" s="726" t="s">
        <v>579</v>
      </c>
      <c r="H131" s="726" t="s">
        <v>1003</v>
      </c>
      <c r="I131" s="726" t="s">
        <v>1004</v>
      </c>
      <c r="J131" s="726" t="s">
        <v>1005</v>
      </c>
      <c r="K131" s="726" t="s">
        <v>1006</v>
      </c>
      <c r="L131" s="728">
        <v>263.99999999999994</v>
      </c>
      <c r="M131" s="728">
        <v>21</v>
      </c>
      <c r="N131" s="729">
        <v>5543.9999999999991</v>
      </c>
    </row>
    <row r="132" spans="1:14" ht="14.4" customHeight="1" x14ac:dyDescent="0.3">
      <c r="A132" s="724" t="s">
        <v>540</v>
      </c>
      <c r="B132" s="725" t="s">
        <v>1114</v>
      </c>
      <c r="C132" s="726" t="s">
        <v>545</v>
      </c>
      <c r="D132" s="727" t="s">
        <v>546</v>
      </c>
      <c r="E132" s="726" t="s">
        <v>969</v>
      </c>
      <c r="F132" s="727" t="s">
        <v>1118</v>
      </c>
      <c r="G132" s="726" t="s">
        <v>579</v>
      </c>
      <c r="H132" s="726" t="s">
        <v>1007</v>
      </c>
      <c r="I132" s="726" t="s">
        <v>1008</v>
      </c>
      <c r="J132" s="726" t="s">
        <v>1009</v>
      </c>
      <c r="K132" s="726"/>
      <c r="L132" s="728">
        <v>155.1</v>
      </c>
      <c r="M132" s="728">
        <v>4.2</v>
      </c>
      <c r="N132" s="729">
        <v>651.41999999999996</v>
      </c>
    </row>
    <row r="133" spans="1:14" ht="14.4" customHeight="1" x14ac:dyDescent="0.3">
      <c r="A133" s="724" t="s">
        <v>540</v>
      </c>
      <c r="B133" s="725" t="s">
        <v>1114</v>
      </c>
      <c r="C133" s="726" t="s">
        <v>545</v>
      </c>
      <c r="D133" s="727" t="s">
        <v>546</v>
      </c>
      <c r="E133" s="726" t="s">
        <v>969</v>
      </c>
      <c r="F133" s="727" t="s">
        <v>1118</v>
      </c>
      <c r="G133" s="726" t="s">
        <v>579</v>
      </c>
      <c r="H133" s="726" t="s">
        <v>1010</v>
      </c>
      <c r="I133" s="726" t="s">
        <v>1011</v>
      </c>
      <c r="J133" s="726" t="s">
        <v>1012</v>
      </c>
      <c r="K133" s="726" t="s">
        <v>1013</v>
      </c>
      <c r="L133" s="728">
        <v>58.720000000000006</v>
      </c>
      <c r="M133" s="728">
        <v>6</v>
      </c>
      <c r="N133" s="729">
        <v>352.32000000000005</v>
      </c>
    </row>
    <row r="134" spans="1:14" ht="14.4" customHeight="1" x14ac:dyDescent="0.3">
      <c r="A134" s="724" t="s">
        <v>540</v>
      </c>
      <c r="B134" s="725" t="s">
        <v>1114</v>
      </c>
      <c r="C134" s="726" t="s">
        <v>545</v>
      </c>
      <c r="D134" s="727" t="s">
        <v>546</v>
      </c>
      <c r="E134" s="726" t="s">
        <v>969</v>
      </c>
      <c r="F134" s="727" t="s">
        <v>1118</v>
      </c>
      <c r="G134" s="726" t="s">
        <v>896</v>
      </c>
      <c r="H134" s="726" t="s">
        <v>1014</v>
      </c>
      <c r="I134" s="726" t="s">
        <v>1015</v>
      </c>
      <c r="J134" s="726" t="s">
        <v>1016</v>
      </c>
      <c r="K134" s="726" t="s">
        <v>1017</v>
      </c>
      <c r="L134" s="728">
        <v>114.92988813030735</v>
      </c>
      <c r="M134" s="728">
        <v>44</v>
      </c>
      <c r="N134" s="729">
        <v>5056.9150777335235</v>
      </c>
    </row>
    <row r="135" spans="1:14" ht="14.4" customHeight="1" x14ac:dyDescent="0.3">
      <c r="A135" s="724" t="s">
        <v>540</v>
      </c>
      <c r="B135" s="725" t="s">
        <v>1114</v>
      </c>
      <c r="C135" s="726" t="s">
        <v>545</v>
      </c>
      <c r="D135" s="727" t="s">
        <v>546</v>
      </c>
      <c r="E135" s="726" t="s">
        <v>969</v>
      </c>
      <c r="F135" s="727" t="s">
        <v>1118</v>
      </c>
      <c r="G135" s="726" t="s">
        <v>896</v>
      </c>
      <c r="H135" s="726" t="s">
        <v>1018</v>
      </c>
      <c r="I135" s="726" t="s">
        <v>1019</v>
      </c>
      <c r="J135" s="726" t="s">
        <v>1020</v>
      </c>
      <c r="K135" s="726" t="s">
        <v>1021</v>
      </c>
      <c r="L135" s="728">
        <v>29.369999999999997</v>
      </c>
      <c r="M135" s="728">
        <v>18</v>
      </c>
      <c r="N135" s="729">
        <v>528.66</v>
      </c>
    </row>
    <row r="136" spans="1:14" ht="14.4" customHeight="1" x14ac:dyDescent="0.3">
      <c r="A136" s="724" t="s">
        <v>540</v>
      </c>
      <c r="B136" s="725" t="s">
        <v>1114</v>
      </c>
      <c r="C136" s="726" t="s">
        <v>545</v>
      </c>
      <c r="D136" s="727" t="s">
        <v>546</v>
      </c>
      <c r="E136" s="726" t="s">
        <v>969</v>
      </c>
      <c r="F136" s="727" t="s">
        <v>1118</v>
      </c>
      <c r="G136" s="726" t="s">
        <v>896</v>
      </c>
      <c r="H136" s="726" t="s">
        <v>1022</v>
      </c>
      <c r="I136" s="726" t="s">
        <v>1022</v>
      </c>
      <c r="J136" s="726" t="s">
        <v>1023</v>
      </c>
      <c r="K136" s="726" t="s">
        <v>1024</v>
      </c>
      <c r="L136" s="728">
        <v>56.099999999999987</v>
      </c>
      <c r="M136" s="728">
        <v>21</v>
      </c>
      <c r="N136" s="729">
        <v>1178.0999999999997</v>
      </c>
    </row>
    <row r="137" spans="1:14" ht="14.4" customHeight="1" x14ac:dyDescent="0.3">
      <c r="A137" s="724" t="s">
        <v>540</v>
      </c>
      <c r="B137" s="725" t="s">
        <v>1114</v>
      </c>
      <c r="C137" s="726" t="s">
        <v>545</v>
      </c>
      <c r="D137" s="727" t="s">
        <v>546</v>
      </c>
      <c r="E137" s="726" t="s">
        <v>969</v>
      </c>
      <c r="F137" s="727" t="s">
        <v>1118</v>
      </c>
      <c r="G137" s="726" t="s">
        <v>896</v>
      </c>
      <c r="H137" s="726" t="s">
        <v>1025</v>
      </c>
      <c r="I137" s="726" t="s">
        <v>1025</v>
      </c>
      <c r="J137" s="726" t="s">
        <v>1026</v>
      </c>
      <c r="K137" s="726" t="s">
        <v>1027</v>
      </c>
      <c r="L137" s="728">
        <v>953.7</v>
      </c>
      <c r="M137" s="728">
        <v>3.4</v>
      </c>
      <c r="N137" s="729">
        <v>3242.58</v>
      </c>
    </row>
    <row r="138" spans="1:14" ht="14.4" customHeight="1" x14ac:dyDescent="0.3">
      <c r="A138" s="724" t="s">
        <v>540</v>
      </c>
      <c r="B138" s="725" t="s">
        <v>1114</v>
      </c>
      <c r="C138" s="726" t="s">
        <v>545</v>
      </c>
      <c r="D138" s="727" t="s">
        <v>546</v>
      </c>
      <c r="E138" s="726" t="s">
        <v>1028</v>
      </c>
      <c r="F138" s="727" t="s">
        <v>1119</v>
      </c>
      <c r="G138" s="726" t="s">
        <v>579</v>
      </c>
      <c r="H138" s="726" t="s">
        <v>1029</v>
      </c>
      <c r="I138" s="726" t="s">
        <v>1030</v>
      </c>
      <c r="J138" s="726" t="s">
        <v>1031</v>
      </c>
      <c r="K138" s="726" t="s">
        <v>1032</v>
      </c>
      <c r="L138" s="728">
        <v>135.69</v>
      </c>
      <c r="M138" s="728">
        <v>1</v>
      </c>
      <c r="N138" s="729">
        <v>135.69</v>
      </c>
    </row>
    <row r="139" spans="1:14" ht="14.4" customHeight="1" x14ac:dyDescent="0.3">
      <c r="A139" s="724" t="s">
        <v>540</v>
      </c>
      <c r="B139" s="725" t="s">
        <v>1114</v>
      </c>
      <c r="C139" s="726" t="s">
        <v>545</v>
      </c>
      <c r="D139" s="727" t="s">
        <v>546</v>
      </c>
      <c r="E139" s="726" t="s">
        <v>1028</v>
      </c>
      <c r="F139" s="727" t="s">
        <v>1119</v>
      </c>
      <c r="G139" s="726" t="s">
        <v>896</v>
      </c>
      <c r="H139" s="726" t="s">
        <v>1033</v>
      </c>
      <c r="I139" s="726" t="s">
        <v>1033</v>
      </c>
      <c r="J139" s="726" t="s">
        <v>1034</v>
      </c>
      <c r="K139" s="726" t="s">
        <v>1035</v>
      </c>
      <c r="L139" s="728">
        <v>159.5</v>
      </c>
      <c r="M139" s="728">
        <v>2</v>
      </c>
      <c r="N139" s="729">
        <v>319</v>
      </c>
    </row>
    <row r="140" spans="1:14" ht="14.4" customHeight="1" x14ac:dyDescent="0.3">
      <c r="A140" s="724" t="s">
        <v>540</v>
      </c>
      <c r="B140" s="725" t="s">
        <v>1114</v>
      </c>
      <c r="C140" s="726" t="s">
        <v>545</v>
      </c>
      <c r="D140" s="727" t="s">
        <v>546</v>
      </c>
      <c r="E140" s="726" t="s">
        <v>1028</v>
      </c>
      <c r="F140" s="727" t="s">
        <v>1119</v>
      </c>
      <c r="G140" s="726" t="s">
        <v>896</v>
      </c>
      <c r="H140" s="726" t="s">
        <v>1036</v>
      </c>
      <c r="I140" s="726" t="s">
        <v>1036</v>
      </c>
      <c r="J140" s="726" t="s">
        <v>1034</v>
      </c>
      <c r="K140" s="726" t="s">
        <v>1037</v>
      </c>
      <c r="L140" s="728">
        <v>308</v>
      </c>
      <c r="M140" s="728">
        <v>1</v>
      </c>
      <c r="N140" s="729">
        <v>308</v>
      </c>
    </row>
    <row r="141" spans="1:14" ht="14.4" customHeight="1" x14ac:dyDescent="0.3">
      <c r="A141" s="724" t="s">
        <v>540</v>
      </c>
      <c r="B141" s="725" t="s">
        <v>1114</v>
      </c>
      <c r="C141" s="726" t="s">
        <v>550</v>
      </c>
      <c r="D141" s="727" t="s">
        <v>551</v>
      </c>
      <c r="E141" s="726" t="s">
        <v>562</v>
      </c>
      <c r="F141" s="727" t="s">
        <v>1116</v>
      </c>
      <c r="G141" s="726" t="s">
        <v>579</v>
      </c>
      <c r="H141" s="726" t="s">
        <v>580</v>
      </c>
      <c r="I141" s="726" t="s">
        <v>580</v>
      </c>
      <c r="J141" s="726" t="s">
        <v>581</v>
      </c>
      <c r="K141" s="726" t="s">
        <v>582</v>
      </c>
      <c r="L141" s="728">
        <v>171.6</v>
      </c>
      <c r="M141" s="728">
        <v>2</v>
      </c>
      <c r="N141" s="729">
        <v>343.2</v>
      </c>
    </row>
    <row r="142" spans="1:14" ht="14.4" customHeight="1" x14ac:dyDescent="0.3">
      <c r="A142" s="724" t="s">
        <v>540</v>
      </c>
      <c r="B142" s="725" t="s">
        <v>1114</v>
      </c>
      <c r="C142" s="726" t="s">
        <v>550</v>
      </c>
      <c r="D142" s="727" t="s">
        <v>551</v>
      </c>
      <c r="E142" s="726" t="s">
        <v>562</v>
      </c>
      <c r="F142" s="727" t="s">
        <v>1116</v>
      </c>
      <c r="G142" s="726" t="s">
        <v>579</v>
      </c>
      <c r="H142" s="726" t="s">
        <v>590</v>
      </c>
      <c r="I142" s="726" t="s">
        <v>591</v>
      </c>
      <c r="J142" s="726" t="s">
        <v>592</v>
      </c>
      <c r="K142" s="726" t="s">
        <v>593</v>
      </c>
      <c r="L142" s="728">
        <v>87.200000000000017</v>
      </c>
      <c r="M142" s="728">
        <v>2</v>
      </c>
      <c r="N142" s="729">
        <v>174.40000000000003</v>
      </c>
    </row>
    <row r="143" spans="1:14" ht="14.4" customHeight="1" x14ac:dyDescent="0.3">
      <c r="A143" s="724" t="s">
        <v>540</v>
      </c>
      <c r="B143" s="725" t="s">
        <v>1114</v>
      </c>
      <c r="C143" s="726" t="s">
        <v>550</v>
      </c>
      <c r="D143" s="727" t="s">
        <v>551</v>
      </c>
      <c r="E143" s="726" t="s">
        <v>562</v>
      </c>
      <c r="F143" s="727" t="s">
        <v>1116</v>
      </c>
      <c r="G143" s="726" t="s">
        <v>579</v>
      </c>
      <c r="H143" s="726" t="s">
        <v>606</v>
      </c>
      <c r="I143" s="726" t="s">
        <v>607</v>
      </c>
      <c r="J143" s="726" t="s">
        <v>608</v>
      </c>
      <c r="K143" s="726" t="s">
        <v>609</v>
      </c>
      <c r="L143" s="728">
        <v>73.401491667117156</v>
      </c>
      <c r="M143" s="728">
        <v>5</v>
      </c>
      <c r="N143" s="729">
        <v>367.0074583355858</v>
      </c>
    </row>
    <row r="144" spans="1:14" ht="14.4" customHeight="1" x14ac:dyDescent="0.3">
      <c r="A144" s="724" t="s">
        <v>540</v>
      </c>
      <c r="B144" s="725" t="s">
        <v>1114</v>
      </c>
      <c r="C144" s="726" t="s">
        <v>550</v>
      </c>
      <c r="D144" s="727" t="s">
        <v>551</v>
      </c>
      <c r="E144" s="726" t="s">
        <v>562</v>
      </c>
      <c r="F144" s="727" t="s">
        <v>1116</v>
      </c>
      <c r="G144" s="726" t="s">
        <v>579</v>
      </c>
      <c r="H144" s="726" t="s">
        <v>614</v>
      </c>
      <c r="I144" s="726" t="s">
        <v>615</v>
      </c>
      <c r="J144" s="726" t="s">
        <v>616</v>
      </c>
      <c r="K144" s="726" t="s">
        <v>617</v>
      </c>
      <c r="L144" s="728">
        <v>40.17</v>
      </c>
      <c r="M144" s="728">
        <v>1</v>
      </c>
      <c r="N144" s="729">
        <v>40.17</v>
      </c>
    </row>
    <row r="145" spans="1:14" ht="14.4" customHeight="1" x14ac:dyDescent="0.3">
      <c r="A145" s="724" t="s">
        <v>540</v>
      </c>
      <c r="B145" s="725" t="s">
        <v>1114</v>
      </c>
      <c r="C145" s="726" t="s">
        <v>550</v>
      </c>
      <c r="D145" s="727" t="s">
        <v>551</v>
      </c>
      <c r="E145" s="726" t="s">
        <v>562</v>
      </c>
      <c r="F145" s="727" t="s">
        <v>1116</v>
      </c>
      <c r="G145" s="726" t="s">
        <v>579</v>
      </c>
      <c r="H145" s="726" t="s">
        <v>1038</v>
      </c>
      <c r="I145" s="726" t="s">
        <v>1038</v>
      </c>
      <c r="J145" s="726" t="s">
        <v>1039</v>
      </c>
      <c r="K145" s="726" t="s">
        <v>1040</v>
      </c>
      <c r="L145" s="728">
        <v>36.530000000000008</v>
      </c>
      <c r="M145" s="728">
        <v>2</v>
      </c>
      <c r="N145" s="729">
        <v>73.060000000000016</v>
      </c>
    </row>
    <row r="146" spans="1:14" ht="14.4" customHeight="1" x14ac:dyDescent="0.3">
      <c r="A146" s="724" t="s">
        <v>540</v>
      </c>
      <c r="B146" s="725" t="s">
        <v>1114</v>
      </c>
      <c r="C146" s="726" t="s">
        <v>550</v>
      </c>
      <c r="D146" s="727" t="s">
        <v>551</v>
      </c>
      <c r="E146" s="726" t="s">
        <v>562</v>
      </c>
      <c r="F146" s="727" t="s">
        <v>1116</v>
      </c>
      <c r="G146" s="726" t="s">
        <v>579</v>
      </c>
      <c r="H146" s="726" t="s">
        <v>1041</v>
      </c>
      <c r="I146" s="726" t="s">
        <v>1042</v>
      </c>
      <c r="J146" s="726" t="s">
        <v>719</v>
      </c>
      <c r="K146" s="726" t="s">
        <v>1043</v>
      </c>
      <c r="L146" s="728">
        <v>18.670000000000012</v>
      </c>
      <c r="M146" s="728">
        <v>7</v>
      </c>
      <c r="N146" s="729">
        <v>130.69000000000008</v>
      </c>
    </row>
    <row r="147" spans="1:14" ht="14.4" customHeight="1" x14ac:dyDescent="0.3">
      <c r="A147" s="724" t="s">
        <v>540</v>
      </c>
      <c r="B147" s="725" t="s">
        <v>1114</v>
      </c>
      <c r="C147" s="726" t="s">
        <v>550</v>
      </c>
      <c r="D147" s="727" t="s">
        <v>551</v>
      </c>
      <c r="E147" s="726" t="s">
        <v>562</v>
      </c>
      <c r="F147" s="727" t="s">
        <v>1116</v>
      </c>
      <c r="G147" s="726" t="s">
        <v>579</v>
      </c>
      <c r="H147" s="726" t="s">
        <v>745</v>
      </c>
      <c r="I147" s="726" t="s">
        <v>746</v>
      </c>
      <c r="J147" s="726" t="s">
        <v>747</v>
      </c>
      <c r="K147" s="726" t="s">
        <v>748</v>
      </c>
      <c r="L147" s="728">
        <v>188.88144755276207</v>
      </c>
      <c r="M147" s="728">
        <v>1</v>
      </c>
      <c r="N147" s="729">
        <v>188.88144755276207</v>
      </c>
    </row>
    <row r="148" spans="1:14" ht="14.4" customHeight="1" x14ac:dyDescent="0.3">
      <c r="A148" s="724" t="s">
        <v>540</v>
      </c>
      <c r="B148" s="725" t="s">
        <v>1114</v>
      </c>
      <c r="C148" s="726" t="s">
        <v>550</v>
      </c>
      <c r="D148" s="727" t="s">
        <v>551</v>
      </c>
      <c r="E148" s="726" t="s">
        <v>562</v>
      </c>
      <c r="F148" s="727" t="s">
        <v>1116</v>
      </c>
      <c r="G148" s="726" t="s">
        <v>579</v>
      </c>
      <c r="H148" s="726" t="s">
        <v>766</v>
      </c>
      <c r="I148" s="726" t="s">
        <v>767</v>
      </c>
      <c r="J148" s="726" t="s">
        <v>768</v>
      </c>
      <c r="K148" s="726" t="s">
        <v>769</v>
      </c>
      <c r="L148" s="728">
        <v>152.19</v>
      </c>
      <c r="M148" s="728">
        <v>160</v>
      </c>
      <c r="N148" s="729">
        <v>24350.400000000001</v>
      </c>
    </row>
    <row r="149" spans="1:14" ht="14.4" customHeight="1" x14ac:dyDescent="0.3">
      <c r="A149" s="724" t="s">
        <v>540</v>
      </c>
      <c r="B149" s="725" t="s">
        <v>1114</v>
      </c>
      <c r="C149" s="726" t="s">
        <v>550</v>
      </c>
      <c r="D149" s="727" t="s">
        <v>551</v>
      </c>
      <c r="E149" s="726" t="s">
        <v>562</v>
      </c>
      <c r="F149" s="727" t="s">
        <v>1116</v>
      </c>
      <c r="G149" s="726" t="s">
        <v>579</v>
      </c>
      <c r="H149" s="726" t="s">
        <v>772</v>
      </c>
      <c r="I149" s="726" t="s">
        <v>773</v>
      </c>
      <c r="J149" s="726" t="s">
        <v>774</v>
      </c>
      <c r="K149" s="726" t="s">
        <v>775</v>
      </c>
      <c r="L149" s="728">
        <v>149.64000000000004</v>
      </c>
      <c r="M149" s="728">
        <v>3</v>
      </c>
      <c r="N149" s="729">
        <v>448.92000000000013</v>
      </c>
    </row>
    <row r="150" spans="1:14" ht="14.4" customHeight="1" x14ac:dyDescent="0.3">
      <c r="A150" s="724" t="s">
        <v>540</v>
      </c>
      <c r="B150" s="725" t="s">
        <v>1114</v>
      </c>
      <c r="C150" s="726" t="s">
        <v>550</v>
      </c>
      <c r="D150" s="727" t="s">
        <v>551</v>
      </c>
      <c r="E150" s="726" t="s">
        <v>562</v>
      </c>
      <c r="F150" s="727" t="s">
        <v>1116</v>
      </c>
      <c r="G150" s="726" t="s">
        <v>579</v>
      </c>
      <c r="H150" s="726" t="s">
        <v>1044</v>
      </c>
      <c r="I150" s="726" t="s">
        <v>1045</v>
      </c>
      <c r="J150" s="726" t="s">
        <v>1046</v>
      </c>
      <c r="K150" s="726" t="s">
        <v>1047</v>
      </c>
      <c r="L150" s="728">
        <v>36.93</v>
      </c>
      <c r="M150" s="728">
        <v>1</v>
      </c>
      <c r="N150" s="729">
        <v>36.93</v>
      </c>
    </row>
    <row r="151" spans="1:14" ht="14.4" customHeight="1" x14ac:dyDescent="0.3">
      <c r="A151" s="724" t="s">
        <v>540</v>
      </c>
      <c r="B151" s="725" t="s">
        <v>1114</v>
      </c>
      <c r="C151" s="726" t="s">
        <v>550</v>
      </c>
      <c r="D151" s="727" t="s">
        <v>551</v>
      </c>
      <c r="E151" s="726" t="s">
        <v>562</v>
      </c>
      <c r="F151" s="727" t="s">
        <v>1116</v>
      </c>
      <c r="G151" s="726" t="s">
        <v>579</v>
      </c>
      <c r="H151" s="726" t="s">
        <v>1048</v>
      </c>
      <c r="I151" s="726" t="s">
        <v>754</v>
      </c>
      <c r="J151" s="726" t="s">
        <v>1049</v>
      </c>
      <c r="K151" s="726"/>
      <c r="L151" s="728">
        <v>39.166597129981383</v>
      </c>
      <c r="M151" s="728">
        <v>1</v>
      </c>
      <c r="N151" s="729">
        <v>39.166597129981383</v>
      </c>
    </row>
    <row r="152" spans="1:14" ht="14.4" customHeight="1" x14ac:dyDescent="0.3">
      <c r="A152" s="724" t="s">
        <v>540</v>
      </c>
      <c r="B152" s="725" t="s">
        <v>1114</v>
      </c>
      <c r="C152" s="726" t="s">
        <v>550</v>
      </c>
      <c r="D152" s="727" t="s">
        <v>551</v>
      </c>
      <c r="E152" s="726" t="s">
        <v>562</v>
      </c>
      <c r="F152" s="727" t="s">
        <v>1116</v>
      </c>
      <c r="G152" s="726" t="s">
        <v>579</v>
      </c>
      <c r="H152" s="726" t="s">
        <v>1050</v>
      </c>
      <c r="I152" s="726" t="s">
        <v>1051</v>
      </c>
      <c r="J152" s="726" t="s">
        <v>1052</v>
      </c>
      <c r="K152" s="726" t="s">
        <v>1053</v>
      </c>
      <c r="L152" s="728">
        <v>291.1466666666667</v>
      </c>
      <c r="M152" s="728">
        <v>3</v>
      </c>
      <c r="N152" s="729">
        <v>873.44</v>
      </c>
    </row>
    <row r="153" spans="1:14" ht="14.4" customHeight="1" x14ac:dyDescent="0.3">
      <c r="A153" s="724" t="s">
        <v>540</v>
      </c>
      <c r="B153" s="725" t="s">
        <v>1114</v>
      </c>
      <c r="C153" s="726" t="s">
        <v>550</v>
      </c>
      <c r="D153" s="727" t="s">
        <v>551</v>
      </c>
      <c r="E153" s="726" t="s">
        <v>562</v>
      </c>
      <c r="F153" s="727" t="s">
        <v>1116</v>
      </c>
      <c r="G153" s="726" t="s">
        <v>579</v>
      </c>
      <c r="H153" s="726" t="s">
        <v>823</v>
      </c>
      <c r="I153" s="726" t="s">
        <v>824</v>
      </c>
      <c r="J153" s="726" t="s">
        <v>825</v>
      </c>
      <c r="K153" s="726" t="s">
        <v>826</v>
      </c>
      <c r="L153" s="728">
        <v>69.38</v>
      </c>
      <c r="M153" s="728">
        <v>8</v>
      </c>
      <c r="N153" s="729">
        <v>555.04</v>
      </c>
    </row>
    <row r="154" spans="1:14" ht="14.4" customHeight="1" x14ac:dyDescent="0.3">
      <c r="A154" s="724" t="s">
        <v>540</v>
      </c>
      <c r="B154" s="725" t="s">
        <v>1114</v>
      </c>
      <c r="C154" s="726" t="s">
        <v>550</v>
      </c>
      <c r="D154" s="727" t="s">
        <v>551</v>
      </c>
      <c r="E154" s="726" t="s">
        <v>562</v>
      </c>
      <c r="F154" s="727" t="s">
        <v>1116</v>
      </c>
      <c r="G154" s="726" t="s">
        <v>579</v>
      </c>
      <c r="H154" s="726" t="s">
        <v>1054</v>
      </c>
      <c r="I154" s="726" t="s">
        <v>754</v>
      </c>
      <c r="J154" s="726" t="s">
        <v>1055</v>
      </c>
      <c r="K154" s="726"/>
      <c r="L154" s="728">
        <v>309.53984504803645</v>
      </c>
      <c r="M154" s="728">
        <v>2</v>
      </c>
      <c r="N154" s="729">
        <v>619.07969009607291</v>
      </c>
    </row>
    <row r="155" spans="1:14" ht="14.4" customHeight="1" x14ac:dyDescent="0.3">
      <c r="A155" s="724" t="s">
        <v>540</v>
      </c>
      <c r="B155" s="725" t="s">
        <v>1114</v>
      </c>
      <c r="C155" s="726" t="s">
        <v>550</v>
      </c>
      <c r="D155" s="727" t="s">
        <v>551</v>
      </c>
      <c r="E155" s="726" t="s">
        <v>562</v>
      </c>
      <c r="F155" s="727" t="s">
        <v>1116</v>
      </c>
      <c r="G155" s="726" t="s">
        <v>579</v>
      </c>
      <c r="H155" s="726" t="s">
        <v>1056</v>
      </c>
      <c r="I155" s="726" t="s">
        <v>754</v>
      </c>
      <c r="J155" s="726" t="s">
        <v>1057</v>
      </c>
      <c r="K155" s="726"/>
      <c r="L155" s="728">
        <v>79.141569866022792</v>
      </c>
      <c r="M155" s="728">
        <v>15</v>
      </c>
      <c r="N155" s="729">
        <v>1187.1235479903419</v>
      </c>
    </row>
    <row r="156" spans="1:14" ht="14.4" customHeight="1" x14ac:dyDescent="0.3">
      <c r="A156" s="724" t="s">
        <v>540</v>
      </c>
      <c r="B156" s="725" t="s">
        <v>1114</v>
      </c>
      <c r="C156" s="726" t="s">
        <v>550</v>
      </c>
      <c r="D156" s="727" t="s">
        <v>551</v>
      </c>
      <c r="E156" s="726" t="s">
        <v>562</v>
      </c>
      <c r="F156" s="727" t="s">
        <v>1116</v>
      </c>
      <c r="G156" s="726" t="s">
        <v>579</v>
      </c>
      <c r="H156" s="726" t="s">
        <v>1058</v>
      </c>
      <c r="I156" s="726" t="s">
        <v>754</v>
      </c>
      <c r="J156" s="726" t="s">
        <v>1059</v>
      </c>
      <c r="K156" s="726"/>
      <c r="L156" s="728">
        <v>86.814675692401238</v>
      </c>
      <c r="M156" s="728">
        <v>3</v>
      </c>
      <c r="N156" s="729">
        <v>260.44402707720371</v>
      </c>
    </row>
    <row r="157" spans="1:14" ht="14.4" customHeight="1" x14ac:dyDescent="0.3">
      <c r="A157" s="724" t="s">
        <v>540</v>
      </c>
      <c r="B157" s="725" t="s">
        <v>1114</v>
      </c>
      <c r="C157" s="726" t="s">
        <v>550</v>
      </c>
      <c r="D157" s="727" t="s">
        <v>551</v>
      </c>
      <c r="E157" s="726" t="s">
        <v>562</v>
      </c>
      <c r="F157" s="727" t="s">
        <v>1116</v>
      </c>
      <c r="G157" s="726" t="s">
        <v>579</v>
      </c>
      <c r="H157" s="726" t="s">
        <v>1060</v>
      </c>
      <c r="I157" s="726" t="s">
        <v>754</v>
      </c>
      <c r="J157" s="726" t="s">
        <v>1061</v>
      </c>
      <c r="K157" s="726"/>
      <c r="L157" s="728">
        <v>86.495413297331154</v>
      </c>
      <c r="M157" s="728">
        <v>10</v>
      </c>
      <c r="N157" s="729">
        <v>864.95413297331152</v>
      </c>
    </row>
    <row r="158" spans="1:14" ht="14.4" customHeight="1" x14ac:dyDescent="0.3">
      <c r="A158" s="724" t="s">
        <v>540</v>
      </c>
      <c r="B158" s="725" t="s">
        <v>1114</v>
      </c>
      <c r="C158" s="726" t="s">
        <v>550</v>
      </c>
      <c r="D158" s="727" t="s">
        <v>551</v>
      </c>
      <c r="E158" s="726" t="s">
        <v>562</v>
      </c>
      <c r="F158" s="727" t="s">
        <v>1116</v>
      </c>
      <c r="G158" s="726" t="s">
        <v>579</v>
      </c>
      <c r="H158" s="726" t="s">
        <v>1062</v>
      </c>
      <c r="I158" s="726" t="s">
        <v>754</v>
      </c>
      <c r="J158" s="726" t="s">
        <v>1063</v>
      </c>
      <c r="K158" s="726"/>
      <c r="L158" s="728">
        <v>73.13913335650129</v>
      </c>
      <c r="M158" s="728">
        <v>10</v>
      </c>
      <c r="N158" s="729">
        <v>731.39133356501293</v>
      </c>
    </row>
    <row r="159" spans="1:14" ht="14.4" customHeight="1" x14ac:dyDescent="0.3">
      <c r="A159" s="724" t="s">
        <v>540</v>
      </c>
      <c r="B159" s="725" t="s">
        <v>1114</v>
      </c>
      <c r="C159" s="726" t="s">
        <v>550</v>
      </c>
      <c r="D159" s="727" t="s">
        <v>551</v>
      </c>
      <c r="E159" s="726" t="s">
        <v>562</v>
      </c>
      <c r="F159" s="727" t="s">
        <v>1116</v>
      </c>
      <c r="G159" s="726" t="s">
        <v>579</v>
      </c>
      <c r="H159" s="726" t="s">
        <v>1064</v>
      </c>
      <c r="I159" s="726" t="s">
        <v>754</v>
      </c>
      <c r="J159" s="726" t="s">
        <v>1065</v>
      </c>
      <c r="K159" s="726"/>
      <c r="L159" s="728">
        <v>108.37132111876197</v>
      </c>
      <c r="M159" s="728">
        <v>6</v>
      </c>
      <c r="N159" s="729">
        <v>650.22792671257184</v>
      </c>
    </row>
    <row r="160" spans="1:14" ht="14.4" customHeight="1" x14ac:dyDescent="0.3">
      <c r="A160" s="724" t="s">
        <v>540</v>
      </c>
      <c r="B160" s="725" t="s">
        <v>1114</v>
      </c>
      <c r="C160" s="726" t="s">
        <v>550</v>
      </c>
      <c r="D160" s="727" t="s">
        <v>551</v>
      </c>
      <c r="E160" s="726" t="s">
        <v>562</v>
      </c>
      <c r="F160" s="727" t="s">
        <v>1116</v>
      </c>
      <c r="G160" s="726" t="s">
        <v>579</v>
      </c>
      <c r="H160" s="726" t="s">
        <v>1066</v>
      </c>
      <c r="I160" s="726" t="s">
        <v>754</v>
      </c>
      <c r="J160" s="726" t="s">
        <v>1067</v>
      </c>
      <c r="K160" s="726"/>
      <c r="L160" s="728">
        <v>77.998942931339656</v>
      </c>
      <c r="M160" s="728">
        <v>6</v>
      </c>
      <c r="N160" s="729">
        <v>467.99365758803793</v>
      </c>
    </row>
    <row r="161" spans="1:14" ht="14.4" customHeight="1" x14ac:dyDescent="0.3">
      <c r="A161" s="724" t="s">
        <v>540</v>
      </c>
      <c r="B161" s="725" t="s">
        <v>1114</v>
      </c>
      <c r="C161" s="726" t="s">
        <v>550</v>
      </c>
      <c r="D161" s="727" t="s">
        <v>551</v>
      </c>
      <c r="E161" s="726" t="s">
        <v>562</v>
      </c>
      <c r="F161" s="727" t="s">
        <v>1116</v>
      </c>
      <c r="G161" s="726" t="s">
        <v>579</v>
      </c>
      <c r="H161" s="726" t="s">
        <v>1068</v>
      </c>
      <c r="I161" s="726" t="s">
        <v>1068</v>
      </c>
      <c r="J161" s="726" t="s">
        <v>1069</v>
      </c>
      <c r="K161" s="726" t="s">
        <v>1070</v>
      </c>
      <c r="L161" s="728">
        <v>151.55999999999997</v>
      </c>
      <c r="M161" s="728">
        <v>2</v>
      </c>
      <c r="N161" s="729">
        <v>303.11999999999995</v>
      </c>
    </row>
    <row r="162" spans="1:14" ht="14.4" customHeight="1" x14ac:dyDescent="0.3">
      <c r="A162" s="724" t="s">
        <v>540</v>
      </c>
      <c r="B162" s="725" t="s">
        <v>1114</v>
      </c>
      <c r="C162" s="726" t="s">
        <v>550</v>
      </c>
      <c r="D162" s="727" t="s">
        <v>551</v>
      </c>
      <c r="E162" s="726" t="s">
        <v>562</v>
      </c>
      <c r="F162" s="727" t="s">
        <v>1116</v>
      </c>
      <c r="G162" s="726" t="s">
        <v>896</v>
      </c>
      <c r="H162" s="726" t="s">
        <v>1071</v>
      </c>
      <c r="I162" s="726" t="s">
        <v>1072</v>
      </c>
      <c r="J162" s="726" t="s">
        <v>1073</v>
      </c>
      <c r="K162" s="726" t="s">
        <v>1074</v>
      </c>
      <c r="L162" s="728">
        <v>37.489999999999995</v>
      </c>
      <c r="M162" s="728">
        <v>18</v>
      </c>
      <c r="N162" s="729">
        <v>674.81999999999994</v>
      </c>
    </row>
    <row r="163" spans="1:14" ht="14.4" customHeight="1" x14ac:dyDescent="0.3">
      <c r="A163" s="724" t="s">
        <v>540</v>
      </c>
      <c r="B163" s="725" t="s">
        <v>1114</v>
      </c>
      <c r="C163" s="726" t="s">
        <v>550</v>
      </c>
      <c r="D163" s="727" t="s">
        <v>551</v>
      </c>
      <c r="E163" s="726" t="s">
        <v>969</v>
      </c>
      <c r="F163" s="727" t="s">
        <v>1118</v>
      </c>
      <c r="G163" s="726" t="s">
        <v>579</v>
      </c>
      <c r="H163" s="726" t="s">
        <v>1075</v>
      </c>
      <c r="I163" s="726" t="s">
        <v>1076</v>
      </c>
      <c r="J163" s="726" t="s">
        <v>1077</v>
      </c>
      <c r="K163" s="726" t="s">
        <v>628</v>
      </c>
      <c r="L163" s="728">
        <v>73.44</v>
      </c>
      <c r="M163" s="728">
        <v>1</v>
      </c>
      <c r="N163" s="729">
        <v>73.44</v>
      </c>
    </row>
    <row r="164" spans="1:14" ht="14.4" customHeight="1" x14ac:dyDescent="0.3">
      <c r="A164" s="724" t="s">
        <v>540</v>
      </c>
      <c r="B164" s="725" t="s">
        <v>1114</v>
      </c>
      <c r="C164" s="726" t="s">
        <v>553</v>
      </c>
      <c r="D164" s="727" t="s">
        <v>554</v>
      </c>
      <c r="E164" s="726" t="s">
        <v>562</v>
      </c>
      <c r="F164" s="727" t="s">
        <v>1116</v>
      </c>
      <c r="G164" s="726" t="s">
        <v>579</v>
      </c>
      <c r="H164" s="726" t="s">
        <v>590</v>
      </c>
      <c r="I164" s="726" t="s">
        <v>591</v>
      </c>
      <c r="J164" s="726" t="s">
        <v>592</v>
      </c>
      <c r="K164" s="726" t="s">
        <v>593</v>
      </c>
      <c r="L164" s="728">
        <v>87.030000000000044</v>
      </c>
      <c r="M164" s="728">
        <v>2</v>
      </c>
      <c r="N164" s="729">
        <v>174.06000000000009</v>
      </c>
    </row>
    <row r="165" spans="1:14" ht="14.4" customHeight="1" x14ac:dyDescent="0.3">
      <c r="A165" s="724" t="s">
        <v>540</v>
      </c>
      <c r="B165" s="725" t="s">
        <v>1114</v>
      </c>
      <c r="C165" s="726" t="s">
        <v>553</v>
      </c>
      <c r="D165" s="727" t="s">
        <v>554</v>
      </c>
      <c r="E165" s="726" t="s">
        <v>562</v>
      </c>
      <c r="F165" s="727" t="s">
        <v>1116</v>
      </c>
      <c r="G165" s="726" t="s">
        <v>579</v>
      </c>
      <c r="H165" s="726" t="s">
        <v>606</v>
      </c>
      <c r="I165" s="726" t="s">
        <v>607</v>
      </c>
      <c r="J165" s="726" t="s">
        <v>608</v>
      </c>
      <c r="K165" s="726" t="s">
        <v>609</v>
      </c>
      <c r="L165" s="728">
        <v>75.846102368275155</v>
      </c>
      <c r="M165" s="728">
        <v>2</v>
      </c>
      <c r="N165" s="729">
        <v>151.69220473655031</v>
      </c>
    </row>
    <row r="166" spans="1:14" ht="14.4" customHeight="1" x14ac:dyDescent="0.3">
      <c r="A166" s="724" t="s">
        <v>540</v>
      </c>
      <c r="B166" s="725" t="s">
        <v>1114</v>
      </c>
      <c r="C166" s="726" t="s">
        <v>553</v>
      </c>
      <c r="D166" s="727" t="s">
        <v>554</v>
      </c>
      <c r="E166" s="726" t="s">
        <v>562</v>
      </c>
      <c r="F166" s="727" t="s">
        <v>1116</v>
      </c>
      <c r="G166" s="726" t="s">
        <v>579</v>
      </c>
      <c r="H166" s="726" t="s">
        <v>766</v>
      </c>
      <c r="I166" s="726" t="s">
        <v>767</v>
      </c>
      <c r="J166" s="726" t="s">
        <v>768</v>
      </c>
      <c r="K166" s="726" t="s">
        <v>769</v>
      </c>
      <c r="L166" s="728">
        <v>152.16</v>
      </c>
      <c r="M166" s="728">
        <v>110</v>
      </c>
      <c r="N166" s="729">
        <v>16737.599999999999</v>
      </c>
    </row>
    <row r="167" spans="1:14" ht="14.4" customHeight="1" x14ac:dyDescent="0.3">
      <c r="A167" s="724" t="s">
        <v>540</v>
      </c>
      <c r="B167" s="725" t="s">
        <v>1114</v>
      </c>
      <c r="C167" s="726" t="s">
        <v>553</v>
      </c>
      <c r="D167" s="727" t="s">
        <v>554</v>
      </c>
      <c r="E167" s="726" t="s">
        <v>562</v>
      </c>
      <c r="F167" s="727" t="s">
        <v>1116</v>
      </c>
      <c r="G167" s="726" t="s">
        <v>579</v>
      </c>
      <c r="H167" s="726" t="s">
        <v>1044</v>
      </c>
      <c r="I167" s="726" t="s">
        <v>1045</v>
      </c>
      <c r="J167" s="726" t="s">
        <v>1046</v>
      </c>
      <c r="K167" s="726" t="s">
        <v>1047</v>
      </c>
      <c r="L167" s="728">
        <v>36.93</v>
      </c>
      <c r="M167" s="728">
        <v>1</v>
      </c>
      <c r="N167" s="729">
        <v>36.93</v>
      </c>
    </row>
    <row r="168" spans="1:14" ht="14.4" customHeight="1" x14ac:dyDescent="0.3">
      <c r="A168" s="724" t="s">
        <v>540</v>
      </c>
      <c r="B168" s="725" t="s">
        <v>1114</v>
      </c>
      <c r="C168" s="726" t="s">
        <v>553</v>
      </c>
      <c r="D168" s="727" t="s">
        <v>554</v>
      </c>
      <c r="E168" s="726" t="s">
        <v>562</v>
      </c>
      <c r="F168" s="727" t="s">
        <v>1116</v>
      </c>
      <c r="G168" s="726" t="s">
        <v>579</v>
      </c>
      <c r="H168" s="726" t="s">
        <v>1078</v>
      </c>
      <c r="I168" s="726" t="s">
        <v>1079</v>
      </c>
      <c r="J168" s="726" t="s">
        <v>1080</v>
      </c>
      <c r="K168" s="726" t="s">
        <v>1081</v>
      </c>
      <c r="L168" s="728">
        <v>278.56666666666672</v>
      </c>
      <c r="M168" s="728">
        <v>9</v>
      </c>
      <c r="N168" s="729">
        <v>2507.1000000000004</v>
      </c>
    </row>
    <row r="169" spans="1:14" ht="14.4" customHeight="1" x14ac:dyDescent="0.3">
      <c r="A169" s="724" t="s">
        <v>540</v>
      </c>
      <c r="B169" s="725" t="s">
        <v>1114</v>
      </c>
      <c r="C169" s="726" t="s">
        <v>553</v>
      </c>
      <c r="D169" s="727" t="s">
        <v>554</v>
      </c>
      <c r="E169" s="726" t="s">
        <v>562</v>
      </c>
      <c r="F169" s="727" t="s">
        <v>1116</v>
      </c>
      <c r="G169" s="726" t="s">
        <v>579</v>
      </c>
      <c r="H169" s="726" t="s">
        <v>823</v>
      </c>
      <c r="I169" s="726" t="s">
        <v>824</v>
      </c>
      <c r="J169" s="726" t="s">
        <v>825</v>
      </c>
      <c r="K169" s="726" t="s">
        <v>826</v>
      </c>
      <c r="L169" s="728">
        <v>69.379999999999981</v>
      </c>
      <c r="M169" s="728">
        <v>4</v>
      </c>
      <c r="N169" s="729">
        <v>277.51999999999992</v>
      </c>
    </row>
    <row r="170" spans="1:14" ht="14.4" customHeight="1" x14ac:dyDescent="0.3">
      <c r="A170" s="724" t="s">
        <v>540</v>
      </c>
      <c r="B170" s="725" t="s">
        <v>1114</v>
      </c>
      <c r="C170" s="726" t="s">
        <v>553</v>
      </c>
      <c r="D170" s="727" t="s">
        <v>554</v>
      </c>
      <c r="E170" s="726" t="s">
        <v>562</v>
      </c>
      <c r="F170" s="727" t="s">
        <v>1116</v>
      </c>
      <c r="G170" s="726" t="s">
        <v>579</v>
      </c>
      <c r="H170" s="726" t="s">
        <v>1056</v>
      </c>
      <c r="I170" s="726" t="s">
        <v>754</v>
      </c>
      <c r="J170" s="726" t="s">
        <v>1057</v>
      </c>
      <c r="K170" s="726"/>
      <c r="L170" s="728">
        <v>70.251375725383099</v>
      </c>
      <c r="M170" s="728">
        <v>4</v>
      </c>
      <c r="N170" s="729">
        <v>281.0055029015324</v>
      </c>
    </row>
    <row r="171" spans="1:14" ht="14.4" customHeight="1" x14ac:dyDescent="0.3">
      <c r="A171" s="724" t="s">
        <v>540</v>
      </c>
      <c r="B171" s="725" t="s">
        <v>1114</v>
      </c>
      <c r="C171" s="726" t="s">
        <v>553</v>
      </c>
      <c r="D171" s="727" t="s">
        <v>554</v>
      </c>
      <c r="E171" s="726" t="s">
        <v>562</v>
      </c>
      <c r="F171" s="727" t="s">
        <v>1116</v>
      </c>
      <c r="G171" s="726" t="s">
        <v>579</v>
      </c>
      <c r="H171" s="726" t="s">
        <v>1058</v>
      </c>
      <c r="I171" s="726" t="s">
        <v>754</v>
      </c>
      <c r="J171" s="726" t="s">
        <v>1059</v>
      </c>
      <c r="K171" s="726"/>
      <c r="L171" s="728">
        <v>86.814675692401238</v>
      </c>
      <c r="M171" s="728">
        <v>6</v>
      </c>
      <c r="N171" s="729">
        <v>520.88805415440743</v>
      </c>
    </row>
    <row r="172" spans="1:14" ht="14.4" customHeight="1" x14ac:dyDescent="0.3">
      <c r="A172" s="724" t="s">
        <v>540</v>
      </c>
      <c r="B172" s="725" t="s">
        <v>1114</v>
      </c>
      <c r="C172" s="726" t="s">
        <v>553</v>
      </c>
      <c r="D172" s="727" t="s">
        <v>554</v>
      </c>
      <c r="E172" s="726" t="s">
        <v>562</v>
      </c>
      <c r="F172" s="727" t="s">
        <v>1116</v>
      </c>
      <c r="G172" s="726" t="s">
        <v>579</v>
      </c>
      <c r="H172" s="726" t="s">
        <v>1082</v>
      </c>
      <c r="I172" s="726" t="s">
        <v>754</v>
      </c>
      <c r="J172" s="726" t="s">
        <v>1083</v>
      </c>
      <c r="K172" s="726"/>
      <c r="L172" s="728">
        <v>256.14176639819027</v>
      </c>
      <c r="M172" s="728">
        <v>8</v>
      </c>
      <c r="N172" s="729">
        <v>2049.1341311855222</v>
      </c>
    </row>
    <row r="173" spans="1:14" ht="14.4" customHeight="1" x14ac:dyDescent="0.3">
      <c r="A173" s="724" t="s">
        <v>540</v>
      </c>
      <c r="B173" s="725" t="s">
        <v>1114</v>
      </c>
      <c r="C173" s="726" t="s">
        <v>553</v>
      </c>
      <c r="D173" s="727" t="s">
        <v>554</v>
      </c>
      <c r="E173" s="726" t="s">
        <v>562</v>
      </c>
      <c r="F173" s="727" t="s">
        <v>1116</v>
      </c>
      <c r="G173" s="726" t="s">
        <v>579</v>
      </c>
      <c r="H173" s="726" t="s">
        <v>1068</v>
      </c>
      <c r="I173" s="726" t="s">
        <v>1068</v>
      </c>
      <c r="J173" s="726" t="s">
        <v>1069</v>
      </c>
      <c r="K173" s="726" t="s">
        <v>1070</v>
      </c>
      <c r="L173" s="728">
        <v>151.56000000000003</v>
      </c>
      <c r="M173" s="728">
        <v>4</v>
      </c>
      <c r="N173" s="729">
        <v>606.24000000000012</v>
      </c>
    </row>
    <row r="174" spans="1:14" ht="14.4" customHeight="1" x14ac:dyDescent="0.3">
      <c r="A174" s="724" t="s">
        <v>540</v>
      </c>
      <c r="B174" s="725" t="s">
        <v>1114</v>
      </c>
      <c r="C174" s="726" t="s">
        <v>556</v>
      </c>
      <c r="D174" s="727" t="s">
        <v>1115</v>
      </c>
      <c r="E174" s="726" t="s">
        <v>562</v>
      </c>
      <c r="F174" s="727" t="s">
        <v>1116</v>
      </c>
      <c r="G174" s="726" t="s">
        <v>579</v>
      </c>
      <c r="H174" s="726" t="s">
        <v>580</v>
      </c>
      <c r="I174" s="726" t="s">
        <v>580</v>
      </c>
      <c r="J174" s="726" t="s">
        <v>581</v>
      </c>
      <c r="K174" s="726" t="s">
        <v>582</v>
      </c>
      <c r="L174" s="728">
        <v>171.6</v>
      </c>
      <c r="M174" s="728">
        <v>1</v>
      </c>
      <c r="N174" s="729">
        <v>171.6</v>
      </c>
    </row>
    <row r="175" spans="1:14" ht="14.4" customHeight="1" x14ac:dyDescent="0.3">
      <c r="A175" s="724" t="s">
        <v>540</v>
      </c>
      <c r="B175" s="725" t="s">
        <v>1114</v>
      </c>
      <c r="C175" s="726" t="s">
        <v>556</v>
      </c>
      <c r="D175" s="727" t="s">
        <v>1115</v>
      </c>
      <c r="E175" s="726" t="s">
        <v>562</v>
      </c>
      <c r="F175" s="727" t="s">
        <v>1116</v>
      </c>
      <c r="G175" s="726" t="s">
        <v>579</v>
      </c>
      <c r="H175" s="726" t="s">
        <v>588</v>
      </c>
      <c r="I175" s="726" t="s">
        <v>588</v>
      </c>
      <c r="J175" s="726" t="s">
        <v>581</v>
      </c>
      <c r="K175" s="726" t="s">
        <v>589</v>
      </c>
      <c r="L175" s="728">
        <v>93.5</v>
      </c>
      <c r="M175" s="728">
        <v>4</v>
      </c>
      <c r="N175" s="729">
        <v>374</v>
      </c>
    </row>
    <row r="176" spans="1:14" ht="14.4" customHeight="1" x14ac:dyDescent="0.3">
      <c r="A176" s="724" t="s">
        <v>540</v>
      </c>
      <c r="B176" s="725" t="s">
        <v>1114</v>
      </c>
      <c r="C176" s="726" t="s">
        <v>556</v>
      </c>
      <c r="D176" s="727" t="s">
        <v>1115</v>
      </c>
      <c r="E176" s="726" t="s">
        <v>562</v>
      </c>
      <c r="F176" s="727" t="s">
        <v>1116</v>
      </c>
      <c r="G176" s="726" t="s">
        <v>579</v>
      </c>
      <c r="H176" s="726" t="s">
        <v>590</v>
      </c>
      <c r="I176" s="726" t="s">
        <v>591</v>
      </c>
      <c r="J176" s="726" t="s">
        <v>592</v>
      </c>
      <c r="K176" s="726" t="s">
        <v>593</v>
      </c>
      <c r="L176" s="728">
        <v>87.030000000000015</v>
      </c>
      <c r="M176" s="728">
        <v>1</v>
      </c>
      <c r="N176" s="729">
        <v>87.030000000000015</v>
      </c>
    </row>
    <row r="177" spans="1:14" ht="14.4" customHeight="1" x14ac:dyDescent="0.3">
      <c r="A177" s="724" t="s">
        <v>540</v>
      </c>
      <c r="B177" s="725" t="s">
        <v>1114</v>
      </c>
      <c r="C177" s="726" t="s">
        <v>556</v>
      </c>
      <c r="D177" s="727" t="s">
        <v>1115</v>
      </c>
      <c r="E177" s="726" t="s">
        <v>562</v>
      </c>
      <c r="F177" s="727" t="s">
        <v>1116</v>
      </c>
      <c r="G177" s="726" t="s">
        <v>579</v>
      </c>
      <c r="H177" s="726" t="s">
        <v>594</v>
      </c>
      <c r="I177" s="726" t="s">
        <v>595</v>
      </c>
      <c r="J177" s="726" t="s">
        <v>596</v>
      </c>
      <c r="K177" s="726" t="s">
        <v>597</v>
      </c>
      <c r="L177" s="728">
        <v>177.20999999999998</v>
      </c>
      <c r="M177" s="728">
        <v>1</v>
      </c>
      <c r="N177" s="729">
        <v>177.20999999999998</v>
      </c>
    </row>
    <row r="178" spans="1:14" ht="14.4" customHeight="1" x14ac:dyDescent="0.3">
      <c r="A178" s="724" t="s">
        <v>540</v>
      </c>
      <c r="B178" s="725" t="s">
        <v>1114</v>
      </c>
      <c r="C178" s="726" t="s">
        <v>556</v>
      </c>
      <c r="D178" s="727" t="s">
        <v>1115</v>
      </c>
      <c r="E178" s="726" t="s">
        <v>562</v>
      </c>
      <c r="F178" s="727" t="s">
        <v>1116</v>
      </c>
      <c r="G178" s="726" t="s">
        <v>579</v>
      </c>
      <c r="H178" s="726" t="s">
        <v>661</v>
      </c>
      <c r="I178" s="726" t="s">
        <v>662</v>
      </c>
      <c r="J178" s="726" t="s">
        <v>663</v>
      </c>
      <c r="K178" s="726" t="s">
        <v>664</v>
      </c>
      <c r="L178" s="728">
        <v>117.41</v>
      </c>
      <c r="M178" s="728">
        <v>1</v>
      </c>
      <c r="N178" s="729">
        <v>117.41</v>
      </c>
    </row>
    <row r="179" spans="1:14" ht="14.4" customHeight="1" x14ac:dyDescent="0.3">
      <c r="A179" s="724" t="s">
        <v>540</v>
      </c>
      <c r="B179" s="725" t="s">
        <v>1114</v>
      </c>
      <c r="C179" s="726" t="s">
        <v>556</v>
      </c>
      <c r="D179" s="727" t="s">
        <v>1115</v>
      </c>
      <c r="E179" s="726" t="s">
        <v>562</v>
      </c>
      <c r="F179" s="727" t="s">
        <v>1116</v>
      </c>
      <c r="G179" s="726" t="s">
        <v>579</v>
      </c>
      <c r="H179" s="726" t="s">
        <v>1084</v>
      </c>
      <c r="I179" s="726" t="s">
        <v>1085</v>
      </c>
      <c r="J179" s="726" t="s">
        <v>1086</v>
      </c>
      <c r="K179" s="726"/>
      <c r="L179" s="728">
        <v>416.99</v>
      </c>
      <c r="M179" s="728">
        <v>1</v>
      </c>
      <c r="N179" s="729">
        <v>416.99</v>
      </c>
    </row>
    <row r="180" spans="1:14" ht="14.4" customHeight="1" x14ac:dyDescent="0.3">
      <c r="A180" s="724" t="s">
        <v>540</v>
      </c>
      <c r="B180" s="725" t="s">
        <v>1114</v>
      </c>
      <c r="C180" s="726" t="s">
        <v>556</v>
      </c>
      <c r="D180" s="727" t="s">
        <v>1115</v>
      </c>
      <c r="E180" s="726" t="s">
        <v>562</v>
      </c>
      <c r="F180" s="727" t="s">
        <v>1116</v>
      </c>
      <c r="G180" s="726" t="s">
        <v>579</v>
      </c>
      <c r="H180" s="726" t="s">
        <v>756</v>
      </c>
      <c r="I180" s="726" t="s">
        <v>757</v>
      </c>
      <c r="J180" s="726" t="s">
        <v>596</v>
      </c>
      <c r="K180" s="726" t="s">
        <v>758</v>
      </c>
      <c r="L180" s="728">
        <v>71.518788228714612</v>
      </c>
      <c r="M180" s="728">
        <v>5</v>
      </c>
      <c r="N180" s="729">
        <v>357.59394114357303</v>
      </c>
    </row>
    <row r="181" spans="1:14" ht="14.4" customHeight="1" x14ac:dyDescent="0.3">
      <c r="A181" s="724" t="s">
        <v>540</v>
      </c>
      <c r="B181" s="725" t="s">
        <v>1114</v>
      </c>
      <c r="C181" s="726" t="s">
        <v>556</v>
      </c>
      <c r="D181" s="727" t="s">
        <v>1115</v>
      </c>
      <c r="E181" s="726" t="s">
        <v>562</v>
      </c>
      <c r="F181" s="727" t="s">
        <v>1116</v>
      </c>
      <c r="G181" s="726" t="s">
        <v>579</v>
      </c>
      <c r="H181" s="726" t="s">
        <v>763</v>
      </c>
      <c r="I181" s="726" t="s">
        <v>764</v>
      </c>
      <c r="J181" s="726" t="s">
        <v>765</v>
      </c>
      <c r="K181" s="726" t="s">
        <v>613</v>
      </c>
      <c r="L181" s="728">
        <v>44.23</v>
      </c>
      <c r="M181" s="728">
        <v>2</v>
      </c>
      <c r="N181" s="729">
        <v>88.46</v>
      </c>
    </row>
    <row r="182" spans="1:14" ht="14.4" customHeight="1" x14ac:dyDescent="0.3">
      <c r="A182" s="724" t="s">
        <v>540</v>
      </c>
      <c r="B182" s="725" t="s">
        <v>1114</v>
      </c>
      <c r="C182" s="726" t="s">
        <v>556</v>
      </c>
      <c r="D182" s="727" t="s">
        <v>1115</v>
      </c>
      <c r="E182" s="726" t="s">
        <v>562</v>
      </c>
      <c r="F182" s="727" t="s">
        <v>1116</v>
      </c>
      <c r="G182" s="726" t="s">
        <v>579</v>
      </c>
      <c r="H182" s="726" t="s">
        <v>1087</v>
      </c>
      <c r="I182" s="726" t="s">
        <v>1088</v>
      </c>
      <c r="J182" s="726" t="s">
        <v>1089</v>
      </c>
      <c r="K182" s="726" t="s">
        <v>1090</v>
      </c>
      <c r="L182" s="728">
        <v>21.879999999999995</v>
      </c>
      <c r="M182" s="728">
        <v>12</v>
      </c>
      <c r="N182" s="729">
        <v>262.55999999999995</v>
      </c>
    </row>
    <row r="183" spans="1:14" ht="14.4" customHeight="1" x14ac:dyDescent="0.3">
      <c r="A183" s="724" t="s">
        <v>540</v>
      </c>
      <c r="B183" s="725" t="s">
        <v>1114</v>
      </c>
      <c r="C183" s="726" t="s">
        <v>556</v>
      </c>
      <c r="D183" s="727" t="s">
        <v>1115</v>
      </c>
      <c r="E183" s="726" t="s">
        <v>562</v>
      </c>
      <c r="F183" s="727" t="s">
        <v>1116</v>
      </c>
      <c r="G183" s="726" t="s">
        <v>579</v>
      </c>
      <c r="H183" s="726" t="s">
        <v>766</v>
      </c>
      <c r="I183" s="726" t="s">
        <v>767</v>
      </c>
      <c r="J183" s="726" t="s">
        <v>768</v>
      </c>
      <c r="K183" s="726" t="s">
        <v>769</v>
      </c>
      <c r="L183" s="728">
        <v>152.19157894736844</v>
      </c>
      <c r="M183" s="728">
        <v>95</v>
      </c>
      <c r="N183" s="729">
        <v>14458.2</v>
      </c>
    </row>
    <row r="184" spans="1:14" ht="14.4" customHeight="1" x14ac:dyDescent="0.3">
      <c r="A184" s="724" t="s">
        <v>540</v>
      </c>
      <c r="B184" s="725" t="s">
        <v>1114</v>
      </c>
      <c r="C184" s="726" t="s">
        <v>556</v>
      </c>
      <c r="D184" s="727" t="s">
        <v>1115</v>
      </c>
      <c r="E184" s="726" t="s">
        <v>562</v>
      </c>
      <c r="F184" s="727" t="s">
        <v>1116</v>
      </c>
      <c r="G184" s="726" t="s">
        <v>579</v>
      </c>
      <c r="H184" s="726" t="s">
        <v>1091</v>
      </c>
      <c r="I184" s="726" t="s">
        <v>754</v>
      </c>
      <c r="J184" s="726" t="s">
        <v>1092</v>
      </c>
      <c r="K184" s="726"/>
      <c r="L184" s="728">
        <v>317.66169083692819</v>
      </c>
      <c r="M184" s="728">
        <v>1</v>
      </c>
      <c r="N184" s="729">
        <v>317.66169083692819</v>
      </c>
    </row>
    <row r="185" spans="1:14" ht="14.4" customHeight="1" x14ac:dyDescent="0.3">
      <c r="A185" s="724" t="s">
        <v>540</v>
      </c>
      <c r="B185" s="725" t="s">
        <v>1114</v>
      </c>
      <c r="C185" s="726" t="s">
        <v>556</v>
      </c>
      <c r="D185" s="727" t="s">
        <v>1115</v>
      </c>
      <c r="E185" s="726" t="s">
        <v>562</v>
      </c>
      <c r="F185" s="727" t="s">
        <v>1116</v>
      </c>
      <c r="G185" s="726" t="s">
        <v>579</v>
      </c>
      <c r="H185" s="726" t="s">
        <v>770</v>
      </c>
      <c r="I185" s="726" t="s">
        <v>754</v>
      </c>
      <c r="J185" s="726" t="s">
        <v>771</v>
      </c>
      <c r="K185" s="726"/>
      <c r="L185" s="728">
        <v>540.18293645109213</v>
      </c>
      <c r="M185" s="728">
        <v>1</v>
      </c>
      <c r="N185" s="729">
        <v>540.18293645109213</v>
      </c>
    </row>
    <row r="186" spans="1:14" ht="14.4" customHeight="1" x14ac:dyDescent="0.3">
      <c r="A186" s="724" t="s">
        <v>540</v>
      </c>
      <c r="B186" s="725" t="s">
        <v>1114</v>
      </c>
      <c r="C186" s="726" t="s">
        <v>556</v>
      </c>
      <c r="D186" s="727" t="s">
        <v>1115</v>
      </c>
      <c r="E186" s="726" t="s">
        <v>562</v>
      </c>
      <c r="F186" s="727" t="s">
        <v>1116</v>
      </c>
      <c r="G186" s="726" t="s">
        <v>579</v>
      </c>
      <c r="H186" s="726" t="s">
        <v>772</v>
      </c>
      <c r="I186" s="726" t="s">
        <v>773</v>
      </c>
      <c r="J186" s="726" t="s">
        <v>774</v>
      </c>
      <c r="K186" s="726" t="s">
        <v>775</v>
      </c>
      <c r="L186" s="728">
        <v>149.64019511935464</v>
      </c>
      <c r="M186" s="728">
        <v>4</v>
      </c>
      <c r="N186" s="729">
        <v>598.56078047741858</v>
      </c>
    </row>
    <row r="187" spans="1:14" ht="14.4" customHeight="1" x14ac:dyDescent="0.3">
      <c r="A187" s="724" t="s">
        <v>540</v>
      </c>
      <c r="B187" s="725" t="s">
        <v>1114</v>
      </c>
      <c r="C187" s="726" t="s">
        <v>556</v>
      </c>
      <c r="D187" s="727" t="s">
        <v>1115</v>
      </c>
      <c r="E187" s="726" t="s">
        <v>562</v>
      </c>
      <c r="F187" s="727" t="s">
        <v>1116</v>
      </c>
      <c r="G187" s="726" t="s">
        <v>579</v>
      </c>
      <c r="H187" s="726" t="s">
        <v>780</v>
      </c>
      <c r="I187" s="726" t="s">
        <v>754</v>
      </c>
      <c r="J187" s="726" t="s">
        <v>781</v>
      </c>
      <c r="K187" s="726" t="s">
        <v>782</v>
      </c>
      <c r="L187" s="728">
        <v>23.700647511031718</v>
      </c>
      <c r="M187" s="728">
        <v>144</v>
      </c>
      <c r="N187" s="729">
        <v>3412.8932415885674</v>
      </c>
    </row>
    <row r="188" spans="1:14" ht="14.4" customHeight="1" x14ac:dyDescent="0.3">
      <c r="A188" s="724" t="s">
        <v>540</v>
      </c>
      <c r="B188" s="725" t="s">
        <v>1114</v>
      </c>
      <c r="C188" s="726" t="s">
        <v>556</v>
      </c>
      <c r="D188" s="727" t="s">
        <v>1115</v>
      </c>
      <c r="E188" s="726" t="s">
        <v>562</v>
      </c>
      <c r="F188" s="727" t="s">
        <v>1116</v>
      </c>
      <c r="G188" s="726" t="s">
        <v>579</v>
      </c>
      <c r="H188" s="726" t="s">
        <v>1093</v>
      </c>
      <c r="I188" s="726" t="s">
        <v>754</v>
      </c>
      <c r="J188" s="726" t="s">
        <v>1094</v>
      </c>
      <c r="K188" s="726"/>
      <c r="L188" s="728">
        <v>58.174699007441092</v>
      </c>
      <c r="M188" s="728">
        <v>1</v>
      </c>
      <c r="N188" s="729">
        <v>58.174699007441092</v>
      </c>
    </row>
    <row r="189" spans="1:14" ht="14.4" customHeight="1" x14ac:dyDescent="0.3">
      <c r="A189" s="724" t="s">
        <v>540</v>
      </c>
      <c r="B189" s="725" t="s">
        <v>1114</v>
      </c>
      <c r="C189" s="726" t="s">
        <v>556</v>
      </c>
      <c r="D189" s="727" t="s">
        <v>1115</v>
      </c>
      <c r="E189" s="726" t="s">
        <v>562</v>
      </c>
      <c r="F189" s="727" t="s">
        <v>1116</v>
      </c>
      <c r="G189" s="726" t="s">
        <v>579</v>
      </c>
      <c r="H189" s="726" t="s">
        <v>1095</v>
      </c>
      <c r="I189" s="726" t="s">
        <v>754</v>
      </c>
      <c r="J189" s="726" t="s">
        <v>1096</v>
      </c>
      <c r="K189" s="726"/>
      <c r="L189" s="728">
        <v>51.099679826840188</v>
      </c>
      <c r="M189" s="728">
        <v>1</v>
      </c>
      <c r="N189" s="729">
        <v>51.099679826840188</v>
      </c>
    </row>
    <row r="190" spans="1:14" ht="14.4" customHeight="1" x14ac:dyDescent="0.3">
      <c r="A190" s="724" t="s">
        <v>540</v>
      </c>
      <c r="B190" s="725" t="s">
        <v>1114</v>
      </c>
      <c r="C190" s="726" t="s">
        <v>556</v>
      </c>
      <c r="D190" s="727" t="s">
        <v>1115</v>
      </c>
      <c r="E190" s="726" t="s">
        <v>562</v>
      </c>
      <c r="F190" s="727" t="s">
        <v>1116</v>
      </c>
      <c r="G190" s="726" t="s">
        <v>579</v>
      </c>
      <c r="H190" s="726" t="s">
        <v>801</v>
      </c>
      <c r="I190" s="726" t="s">
        <v>802</v>
      </c>
      <c r="J190" s="726" t="s">
        <v>803</v>
      </c>
      <c r="K190" s="726" t="s">
        <v>804</v>
      </c>
      <c r="L190" s="728">
        <v>48.580000000000013</v>
      </c>
      <c r="M190" s="728">
        <v>2</v>
      </c>
      <c r="N190" s="729">
        <v>97.160000000000025</v>
      </c>
    </row>
    <row r="191" spans="1:14" ht="14.4" customHeight="1" x14ac:dyDescent="0.3">
      <c r="A191" s="724" t="s">
        <v>540</v>
      </c>
      <c r="B191" s="725" t="s">
        <v>1114</v>
      </c>
      <c r="C191" s="726" t="s">
        <v>556</v>
      </c>
      <c r="D191" s="727" t="s">
        <v>1115</v>
      </c>
      <c r="E191" s="726" t="s">
        <v>562</v>
      </c>
      <c r="F191" s="727" t="s">
        <v>1116</v>
      </c>
      <c r="G191" s="726" t="s">
        <v>579</v>
      </c>
      <c r="H191" s="726" t="s">
        <v>1078</v>
      </c>
      <c r="I191" s="726" t="s">
        <v>1079</v>
      </c>
      <c r="J191" s="726" t="s">
        <v>1080</v>
      </c>
      <c r="K191" s="726" t="s">
        <v>1081</v>
      </c>
      <c r="L191" s="728">
        <v>275.31</v>
      </c>
      <c r="M191" s="728">
        <v>1</v>
      </c>
      <c r="N191" s="729">
        <v>275.31</v>
      </c>
    </row>
    <row r="192" spans="1:14" ht="14.4" customHeight="1" x14ac:dyDescent="0.3">
      <c r="A192" s="724" t="s">
        <v>540</v>
      </c>
      <c r="B192" s="725" t="s">
        <v>1114</v>
      </c>
      <c r="C192" s="726" t="s">
        <v>556</v>
      </c>
      <c r="D192" s="727" t="s">
        <v>1115</v>
      </c>
      <c r="E192" s="726" t="s">
        <v>562</v>
      </c>
      <c r="F192" s="727" t="s">
        <v>1116</v>
      </c>
      <c r="G192" s="726" t="s">
        <v>579</v>
      </c>
      <c r="H192" s="726" t="s">
        <v>1097</v>
      </c>
      <c r="I192" s="726" t="s">
        <v>754</v>
      </c>
      <c r="J192" s="726" t="s">
        <v>1098</v>
      </c>
      <c r="K192" s="726"/>
      <c r="L192" s="728">
        <v>145.13301108094515</v>
      </c>
      <c r="M192" s="728">
        <v>2</v>
      </c>
      <c r="N192" s="729">
        <v>290.26602216189031</v>
      </c>
    </row>
    <row r="193" spans="1:14" ht="14.4" customHeight="1" x14ac:dyDescent="0.3">
      <c r="A193" s="724" t="s">
        <v>540</v>
      </c>
      <c r="B193" s="725" t="s">
        <v>1114</v>
      </c>
      <c r="C193" s="726" t="s">
        <v>556</v>
      </c>
      <c r="D193" s="727" t="s">
        <v>1115</v>
      </c>
      <c r="E193" s="726" t="s">
        <v>562</v>
      </c>
      <c r="F193" s="727" t="s">
        <v>1116</v>
      </c>
      <c r="G193" s="726" t="s">
        <v>579</v>
      </c>
      <c r="H193" s="726" t="s">
        <v>1099</v>
      </c>
      <c r="I193" s="726" t="s">
        <v>754</v>
      </c>
      <c r="J193" s="726" t="s">
        <v>1100</v>
      </c>
      <c r="K193" s="726"/>
      <c r="L193" s="728">
        <v>132.97338654767628</v>
      </c>
      <c r="M193" s="728">
        <v>2</v>
      </c>
      <c r="N193" s="729">
        <v>265.94677309535257</v>
      </c>
    </row>
    <row r="194" spans="1:14" ht="14.4" customHeight="1" x14ac:dyDescent="0.3">
      <c r="A194" s="724" t="s">
        <v>540</v>
      </c>
      <c r="B194" s="725" t="s">
        <v>1114</v>
      </c>
      <c r="C194" s="726" t="s">
        <v>556</v>
      </c>
      <c r="D194" s="727" t="s">
        <v>1115</v>
      </c>
      <c r="E194" s="726" t="s">
        <v>562</v>
      </c>
      <c r="F194" s="727" t="s">
        <v>1116</v>
      </c>
      <c r="G194" s="726" t="s">
        <v>579</v>
      </c>
      <c r="H194" s="726" t="s">
        <v>823</v>
      </c>
      <c r="I194" s="726" t="s">
        <v>824</v>
      </c>
      <c r="J194" s="726" t="s">
        <v>825</v>
      </c>
      <c r="K194" s="726" t="s">
        <v>826</v>
      </c>
      <c r="L194" s="728">
        <v>69.38</v>
      </c>
      <c r="M194" s="728">
        <v>4</v>
      </c>
      <c r="N194" s="729">
        <v>277.52</v>
      </c>
    </row>
    <row r="195" spans="1:14" ht="14.4" customHeight="1" x14ac:dyDescent="0.3">
      <c r="A195" s="724" t="s">
        <v>540</v>
      </c>
      <c r="B195" s="725" t="s">
        <v>1114</v>
      </c>
      <c r="C195" s="726" t="s">
        <v>556</v>
      </c>
      <c r="D195" s="727" t="s">
        <v>1115</v>
      </c>
      <c r="E195" s="726" t="s">
        <v>562</v>
      </c>
      <c r="F195" s="727" t="s">
        <v>1116</v>
      </c>
      <c r="G195" s="726" t="s">
        <v>579</v>
      </c>
      <c r="H195" s="726" t="s">
        <v>1101</v>
      </c>
      <c r="I195" s="726" t="s">
        <v>754</v>
      </c>
      <c r="J195" s="726" t="s">
        <v>1102</v>
      </c>
      <c r="K195" s="726" t="s">
        <v>1103</v>
      </c>
      <c r="L195" s="728">
        <v>75.017345475622918</v>
      </c>
      <c r="M195" s="728">
        <v>1</v>
      </c>
      <c r="N195" s="729">
        <v>75.017345475622918</v>
      </c>
    </row>
    <row r="196" spans="1:14" ht="14.4" customHeight="1" x14ac:dyDescent="0.3">
      <c r="A196" s="724" t="s">
        <v>540</v>
      </c>
      <c r="B196" s="725" t="s">
        <v>1114</v>
      </c>
      <c r="C196" s="726" t="s">
        <v>556</v>
      </c>
      <c r="D196" s="727" t="s">
        <v>1115</v>
      </c>
      <c r="E196" s="726" t="s">
        <v>562</v>
      </c>
      <c r="F196" s="727" t="s">
        <v>1116</v>
      </c>
      <c r="G196" s="726" t="s">
        <v>579</v>
      </c>
      <c r="H196" s="726" t="s">
        <v>839</v>
      </c>
      <c r="I196" s="726" t="s">
        <v>840</v>
      </c>
      <c r="J196" s="726" t="s">
        <v>841</v>
      </c>
      <c r="K196" s="726" t="s">
        <v>842</v>
      </c>
      <c r="L196" s="728">
        <v>107.32999999999997</v>
      </c>
      <c r="M196" s="728">
        <v>1</v>
      </c>
      <c r="N196" s="729">
        <v>107.32999999999997</v>
      </c>
    </row>
    <row r="197" spans="1:14" ht="14.4" customHeight="1" x14ac:dyDescent="0.3">
      <c r="A197" s="724" t="s">
        <v>540</v>
      </c>
      <c r="B197" s="725" t="s">
        <v>1114</v>
      </c>
      <c r="C197" s="726" t="s">
        <v>556</v>
      </c>
      <c r="D197" s="727" t="s">
        <v>1115</v>
      </c>
      <c r="E197" s="726" t="s">
        <v>562</v>
      </c>
      <c r="F197" s="727" t="s">
        <v>1116</v>
      </c>
      <c r="G197" s="726" t="s">
        <v>579</v>
      </c>
      <c r="H197" s="726" t="s">
        <v>854</v>
      </c>
      <c r="I197" s="726" t="s">
        <v>855</v>
      </c>
      <c r="J197" s="726" t="s">
        <v>856</v>
      </c>
      <c r="K197" s="726" t="s">
        <v>857</v>
      </c>
      <c r="L197" s="728">
        <v>192.04999999999995</v>
      </c>
      <c r="M197" s="728">
        <v>2</v>
      </c>
      <c r="N197" s="729">
        <v>384.09999999999991</v>
      </c>
    </row>
    <row r="198" spans="1:14" ht="14.4" customHeight="1" x14ac:dyDescent="0.3">
      <c r="A198" s="724" t="s">
        <v>540</v>
      </c>
      <c r="B198" s="725" t="s">
        <v>1114</v>
      </c>
      <c r="C198" s="726" t="s">
        <v>556</v>
      </c>
      <c r="D198" s="727" t="s">
        <v>1115</v>
      </c>
      <c r="E198" s="726" t="s">
        <v>562</v>
      </c>
      <c r="F198" s="727" t="s">
        <v>1116</v>
      </c>
      <c r="G198" s="726" t="s">
        <v>579</v>
      </c>
      <c r="H198" s="726" t="s">
        <v>1056</v>
      </c>
      <c r="I198" s="726" t="s">
        <v>754</v>
      </c>
      <c r="J198" s="726" t="s">
        <v>1057</v>
      </c>
      <c r="K198" s="726"/>
      <c r="L198" s="728">
        <v>74.207187858468146</v>
      </c>
      <c r="M198" s="728">
        <v>7</v>
      </c>
      <c r="N198" s="729">
        <v>519.45031500927701</v>
      </c>
    </row>
    <row r="199" spans="1:14" ht="14.4" customHeight="1" x14ac:dyDescent="0.3">
      <c r="A199" s="724" t="s">
        <v>540</v>
      </c>
      <c r="B199" s="725" t="s">
        <v>1114</v>
      </c>
      <c r="C199" s="726" t="s">
        <v>556</v>
      </c>
      <c r="D199" s="727" t="s">
        <v>1115</v>
      </c>
      <c r="E199" s="726" t="s">
        <v>562</v>
      </c>
      <c r="F199" s="727" t="s">
        <v>1116</v>
      </c>
      <c r="G199" s="726" t="s">
        <v>579</v>
      </c>
      <c r="H199" s="726" t="s">
        <v>1104</v>
      </c>
      <c r="I199" s="726" t="s">
        <v>607</v>
      </c>
      <c r="J199" s="726" t="s">
        <v>1105</v>
      </c>
      <c r="K199" s="726" t="s">
        <v>1106</v>
      </c>
      <c r="L199" s="728">
        <v>162.07870118996118</v>
      </c>
      <c r="M199" s="728">
        <v>1</v>
      </c>
      <c r="N199" s="729">
        <v>162.07870118996118</v>
      </c>
    </row>
    <row r="200" spans="1:14" ht="14.4" customHeight="1" x14ac:dyDescent="0.3">
      <c r="A200" s="724" t="s">
        <v>540</v>
      </c>
      <c r="B200" s="725" t="s">
        <v>1114</v>
      </c>
      <c r="C200" s="726" t="s">
        <v>556</v>
      </c>
      <c r="D200" s="727" t="s">
        <v>1115</v>
      </c>
      <c r="E200" s="726" t="s">
        <v>562</v>
      </c>
      <c r="F200" s="727" t="s">
        <v>1116</v>
      </c>
      <c r="G200" s="726" t="s">
        <v>579</v>
      </c>
      <c r="H200" s="726" t="s">
        <v>874</v>
      </c>
      <c r="I200" s="726" t="s">
        <v>875</v>
      </c>
      <c r="J200" s="726" t="s">
        <v>876</v>
      </c>
      <c r="K200" s="726"/>
      <c r="L200" s="728">
        <v>163.56996638621888</v>
      </c>
      <c r="M200" s="728">
        <v>1</v>
      </c>
      <c r="N200" s="729">
        <v>163.56996638621888</v>
      </c>
    </row>
    <row r="201" spans="1:14" ht="14.4" customHeight="1" x14ac:dyDescent="0.3">
      <c r="A201" s="724" t="s">
        <v>540</v>
      </c>
      <c r="B201" s="725" t="s">
        <v>1114</v>
      </c>
      <c r="C201" s="726" t="s">
        <v>556</v>
      </c>
      <c r="D201" s="727" t="s">
        <v>1115</v>
      </c>
      <c r="E201" s="726" t="s">
        <v>562</v>
      </c>
      <c r="F201" s="727" t="s">
        <v>1116</v>
      </c>
      <c r="G201" s="726" t="s">
        <v>896</v>
      </c>
      <c r="H201" s="726" t="s">
        <v>1107</v>
      </c>
      <c r="I201" s="726" t="s">
        <v>1107</v>
      </c>
      <c r="J201" s="726" t="s">
        <v>1108</v>
      </c>
      <c r="K201" s="726" t="s">
        <v>1109</v>
      </c>
      <c r="L201" s="728">
        <v>167.5632816845451</v>
      </c>
      <c r="M201" s="728">
        <v>2</v>
      </c>
      <c r="N201" s="729">
        <v>335.12656336909021</v>
      </c>
    </row>
    <row r="202" spans="1:14" ht="14.4" customHeight="1" x14ac:dyDescent="0.3">
      <c r="A202" s="724" t="s">
        <v>540</v>
      </c>
      <c r="B202" s="725" t="s">
        <v>1114</v>
      </c>
      <c r="C202" s="726" t="s">
        <v>556</v>
      </c>
      <c r="D202" s="727" t="s">
        <v>1115</v>
      </c>
      <c r="E202" s="726" t="s">
        <v>969</v>
      </c>
      <c r="F202" s="727" t="s">
        <v>1118</v>
      </c>
      <c r="G202" s="726" t="s">
        <v>579</v>
      </c>
      <c r="H202" s="726" t="s">
        <v>970</v>
      </c>
      <c r="I202" s="726" t="s">
        <v>971</v>
      </c>
      <c r="J202" s="726" t="s">
        <v>972</v>
      </c>
      <c r="K202" s="726" t="s">
        <v>973</v>
      </c>
      <c r="L202" s="728">
        <v>51.040000000000028</v>
      </c>
      <c r="M202" s="728">
        <v>2</v>
      </c>
      <c r="N202" s="729">
        <v>102.08000000000006</v>
      </c>
    </row>
    <row r="203" spans="1:14" ht="14.4" customHeight="1" x14ac:dyDescent="0.3">
      <c r="A203" s="724" t="s">
        <v>540</v>
      </c>
      <c r="B203" s="725" t="s">
        <v>1114</v>
      </c>
      <c r="C203" s="726" t="s">
        <v>559</v>
      </c>
      <c r="D203" s="727" t="s">
        <v>560</v>
      </c>
      <c r="E203" s="726" t="s">
        <v>562</v>
      </c>
      <c r="F203" s="727" t="s">
        <v>1116</v>
      </c>
      <c r="G203" s="726" t="s">
        <v>579</v>
      </c>
      <c r="H203" s="726" t="s">
        <v>766</v>
      </c>
      <c r="I203" s="726" t="s">
        <v>767</v>
      </c>
      <c r="J203" s="726" t="s">
        <v>768</v>
      </c>
      <c r="K203" s="726" t="s">
        <v>769</v>
      </c>
      <c r="L203" s="728">
        <v>152.22</v>
      </c>
      <c r="M203" s="728">
        <v>100</v>
      </c>
      <c r="N203" s="729">
        <v>15222</v>
      </c>
    </row>
    <row r="204" spans="1:14" ht="14.4" customHeight="1" x14ac:dyDescent="0.3">
      <c r="A204" s="724" t="s">
        <v>540</v>
      </c>
      <c r="B204" s="725" t="s">
        <v>1114</v>
      </c>
      <c r="C204" s="726" t="s">
        <v>559</v>
      </c>
      <c r="D204" s="727" t="s">
        <v>560</v>
      </c>
      <c r="E204" s="726" t="s">
        <v>562</v>
      </c>
      <c r="F204" s="727" t="s">
        <v>1116</v>
      </c>
      <c r="G204" s="726" t="s">
        <v>579</v>
      </c>
      <c r="H204" s="726" t="s">
        <v>832</v>
      </c>
      <c r="I204" s="726" t="s">
        <v>754</v>
      </c>
      <c r="J204" s="726" t="s">
        <v>833</v>
      </c>
      <c r="K204" s="726"/>
      <c r="L204" s="728">
        <v>105.04000367361137</v>
      </c>
      <c r="M204" s="728">
        <v>2</v>
      </c>
      <c r="N204" s="729">
        <v>210.08000734722273</v>
      </c>
    </row>
    <row r="205" spans="1:14" ht="14.4" customHeight="1" x14ac:dyDescent="0.3">
      <c r="A205" s="724" t="s">
        <v>540</v>
      </c>
      <c r="B205" s="725" t="s">
        <v>1114</v>
      </c>
      <c r="C205" s="726" t="s">
        <v>559</v>
      </c>
      <c r="D205" s="727" t="s">
        <v>560</v>
      </c>
      <c r="E205" s="726" t="s">
        <v>562</v>
      </c>
      <c r="F205" s="727" t="s">
        <v>1116</v>
      </c>
      <c r="G205" s="726" t="s">
        <v>579</v>
      </c>
      <c r="H205" s="726" t="s">
        <v>1056</v>
      </c>
      <c r="I205" s="726" t="s">
        <v>754</v>
      </c>
      <c r="J205" s="726" t="s">
        <v>1057</v>
      </c>
      <c r="K205" s="726"/>
      <c r="L205" s="728">
        <v>80.006451352791757</v>
      </c>
      <c r="M205" s="728">
        <v>6</v>
      </c>
      <c r="N205" s="729">
        <v>480.03870811675051</v>
      </c>
    </row>
    <row r="206" spans="1:14" ht="14.4" customHeight="1" x14ac:dyDescent="0.3">
      <c r="A206" s="724" t="s">
        <v>540</v>
      </c>
      <c r="B206" s="725" t="s">
        <v>1114</v>
      </c>
      <c r="C206" s="726" t="s">
        <v>559</v>
      </c>
      <c r="D206" s="727" t="s">
        <v>560</v>
      </c>
      <c r="E206" s="726" t="s">
        <v>562</v>
      </c>
      <c r="F206" s="727" t="s">
        <v>1116</v>
      </c>
      <c r="G206" s="726" t="s">
        <v>579</v>
      </c>
      <c r="H206" s="726" t="s">
        <v>1082</v>
      </c>
      <c r="I206" s="726" t="s">
        <v>754</v>
      </c>
      <c r="J206" s="726" t="s">
        <v>1083</v>
      </c>
      <c r="K206" s="726"/>
      <c r="L206" s="728">
        <v>233.74046630286017</v>
      </c>
      <c r="M206" s="728">
        <v>7</v>
      </c>
      <c r="N206" s="729">
        <v>1636.1832641200212</v>
      </c>
    </row>
    <row r="207" spans="1:14" ht="14.4" customHeight="1" x14ac:dyDescent="0.3">
      <c r="A207" s="724" t="s">
        <v>540</v>
      </c>
      <c r="B207" s="725" t="s">
        <v>1114</v>
      </c>
      <c r="C207" s="726" t="s">
        <v>559</v>
      </c>
      <c r="D207" s="727" t="s">
        <v>560</v>
      </c>
      <c r="E207" s="726" t="s">
        <v>562</v>
      </c>
      <c r="F207" s="727" t="s">
        <v>1116</v>
      </c>
      <c r="G207" s="726" t="s">
        <v>579</v>
      </c>
      <c r="H207" s="726" t="s">
        <v>858</v>
      </c>
      <c r="I207" s="726" t="s">
        <v>754</v>
      </c>
      <c r="J207" s="726" t="s">
        <v>859</v>
      </c>
      <c r="K207" s="726"/>
      <c r="L207" s="728">
        <v>214.96919791728766</v>
      </c>
      <c r="M207" s="728">
        <v>2</v>
      </c>
      <c r="N207" s="729">
        <v>429.93839583457532</v>
      </c>
    </row>
    <row r="208" spans="1:14" ht="14.4" customHeight="1" x14ac:dyDescent="0.3">
      <c r="A208" s="724" t="s">
        <v>540</v>
      </c>
      <c r="B208" s="725" t="s">
        <v>1114</v>
      </c>
      <c r="C208" s="726" t="s">
        <v>559</v>
      </c>
      <c r="D208" s="727" t="s">
        <v>560</v>
      </c>
      <c r="E208" s="726" t="s">
        <v>562</v>
      </c>
      <c r="F208" s="727" t="s">
        <v>1116</v>
      </c>
      <c r="G208" s="726" t="s">
        <v>579</v>
      </c>
      <c r="H208" s="726" t="s">
        <v>1066</v>
      </c>
      <c r="I208" s="726" t="s">
        <v>754</v>
      </c>
      <c r="J208" s="726" t="s">
        <v>1067</v>
      </c>
      <c r="K208" s="726"/>
      <c r="L208" s="728">
        <v>81.884596695080504</v>
      </c>
      <c r="M208" s="728">
        <v>3</v>
      </c>
      <c r="N208" s="729">
        <v>245.6537900852415</v>
      </c>
    </row>
    <row r="209" spans="1:14" ht="14.4" customHeight="1" x14ac:dyDescent="0.3">
      <c r="A209" s="724" t="s">
        <v>540</v>
      </c>
      <c r="B209" s="725" t="s">
        <v>1114</v>
      </c>
      <c r="C209" s="726" t="s">
        <v>559</v>
      </c>
      <c r="D209" s="727" t="s">
        <v>560</v>
      </c>
      <c r="E209" s="726" t="s">
        <v>562</v>
      </c>
      <c r="F209" s="727" t="s">
        <v>1116</v>
      </c>
      <c r="G209" s="726" t="s">
        <v>579</v>
      </c>
      <c r="H209" s="726" t="s">
        <v>1068</v>
      </c>
      <c r="I209" s="726" t="s">
        <v>1068</v>
      </c>
      <c r="J209" s="726" t="s">
        <v>1069</v>
      </c>
      <c r="K209" s="726" t="s">
        <v>1070</v>
      </c>
      <c r="L209" s="728">
        <v>151.56000000000006</v>
      </c>
      <c r="M209" s="728">
        <v>3</v>
      </c>
      <c r="N209" s="729">
        <v>454.68000000000018</v>
      </c>
    </row>
    <row r="210" spans="1:14" ht="14.4" customHeight="1" thickBot="1" x14ac:dyDescent="0.35">
      <c r="A210" s="730" t="s">
        <v>540</v>
      </c>
      <c r="B210" s="731" t="s">
        <v>1114</v>
      </c>
      <c r="C210" s="732" t="s">
        <v>559</v>
      </c>
      <c r="D210" s="733" t="s">
        <v>560</v>
      </c>
      <c r="E210" s="732" t="s">
        <v>969</v>
      </c>
      <c r="F210" s="733" t="s">
        <v>1118</v>
      </c>
      <c r="G210" s="732" t="s">
        <v>896</v>
      </c>
      <c r="H210" s="732" t="s">
        <v>1110</v>
      </c>
      <c r="I210" s="732" t="s">
        <v>1111</v>
      </c>
      <c r="J210" s="732" t="s">
        <v>1112</v>
      </c>
      <c r="K210" s="732" t="s">
        <v>1113</v>
      </c>
      <c r="L210" s="734">
        <v>111.31999999999998</v>
      </c>
      <c r="M210" s="734">
        <v>3</v>
      </c>
      <c r="N210" s="735">
        <v>333.95999999999992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4" t="s">
        <v>206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320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736" t="s">
        <v>185</v>
      </c>
      <c r="B4" s="737" t="s">
        <v>14</v>
      </c>
      <c r="C4" s="738" t="s">
        <v>2</v>
      </c>
      <c r="D4" s="737" t="s">
        <v>14</v>
      </c>
      <c r="E4" s="738" t="s">
        <v>2</v>
      </c>
      <c r="F4" s="739" t="s">
        <v>14</v>
      </c>
    </row>
    <row r="5" spans="1:6" ht="14.4" customHeight="1" x14ac:dyDescent="0.3">
      <c r="A5" s="750" t="s">
        <v>1120</v>
      </c>
      <c r="B5" s="722">
        <v>1068.9272248386492</v>
      </c>
      <c r="C5" s="740">
        <v>2.9769315910852388E-2</v>
      </c>
      <c r="D5" s="722">
        <v>34838.086158998376</v>
      </c>
      <c r="E5" s="740">
        <v>0.9702306840891477</v>
      </c>
      <c r="F5" s="723">
        <v>35907.013383837024</v>
      </c>
    </row>
    <row r="6" spans="1:6" ht="14.4" customHeight="1" x14ac:dyDescent="0.3">
      <c r="A6" s="751" t="s">
        <v>1121</v>
      </c>
      <c r="B6" s="728"/>
      <c r="C6" s="741">
        <v>0</v>
      </c>
      <c r="D6" s="728">
        <v>335.12656336909021</v>
      </c>
      <c r="E6" s="741">
        <v>1</v>
      </c>
      <c r="F6" s="729">
        <v>335.12656336909021</v>
      </c>
    </row>
    <row r="7" spans="1:6" ht="14.4" customHeight="1" x14ac:dyDescent="0.3">
      <c r="A7" s="751" t="s">
        <v>1122</v>
      </c>
      <c r="B7" s="728"/>
      <c r="C7" s="741">
        <v>0</v>
      </c>
      <c r="D7" s="728">
        <v>333.95999999999992</v>
      </c>
      <c r="E7" s="741">
        <v>1</v>
      </c>
      <c r="F7" s="729">
        <v>333.95999999999992</v>
      </c>
    </row>
    <row r="8" spans="1:6" ht="14.4" customHeight="1" thickBot="1" x14ac:dyDescent="0.35">
      <c r="A8" s="752" t="s">
        <v>1123</v>
      </c>
      <c r="B8" s="743"/>
      <c r="C8" s="744">
        <v>0</v>
      </c>
      <c r="D8" s="743">
        <v>674.81999999999994</v>
      </c>
      <c r="E8" s="744">
        <v>1</v>
      </c>
      <c r="F8" s="745">
        <v>674.81999999999994</v>
      </c>
    </row>
    <row r="9" spans="1:6" ht="14.4" customHeight="1" thickBot="1" x14ac:dyDescent="0.35">
      <c r="A9" s="746" t="s">
        <v>3</v>
      </c>
      <c r="B9" s="747">
        <v>1068.9272248386492</v>
      </c>
      <c r="C9" s="748">
        <v>2.8695324205511887E-2</v>
      </c>
      <c r="D9" s="747">
        <v>36181.992722367468</v>
      </c>
      <c r="E9" s="748">
        <v>0.9713046757944882</v>
      </c>
      <c r="F9" s="749">
        <v>37250.919947206115</v>
      </c>
    </row>
    <row r="10" spans="1:6" ht="14.4" customHeight="1" thickBot="1" x14ac:dyDescent="0.35"/>
    <row r="11" spans="1:6" ht="14.4" customHeight="1" x14ac:dyDescent="0.3">
      <c r="A11" s="750" t="s">
        <v>1124</v>
      </c>
      <c r="B11" s="722">
        <v>775.26722483864921</v>
      </c>
      <c r="C11" s="740">
        <v>1</v>
      </c>
      <c r="D11" s="722"/>
      <c r="E11" s="740">
        <v>0</v>
      </c>
      <c r="F11" s="723">
        <v>775.26722483864921</v>
      </c>
    </row>
    <row r="12" spans="1:6" ht="14.4" customHeight="1" x14ac:dyDescent="0.3">
      <c r="A12" s="751" t="s">
        <v>1125</v>
      </c>
      <c r="B12" s="728">
        <v>293.65999999999991</v>
      </c>
      <c r="C12" s="741">
        <v>1</v>
      </c>
      <c r="D12" s="728"/>
      <c r="E12" s="741">
        <v>0</v>
      </c>
      <c r="F12" s="729">
        <v>293.65999999999991</v>
      </c>
    </row>
    <row r="13" spans="1:6" ht="14.4" customHeight="1" x14ac:dyDescent="0.3">
      <c r="A13" s="751" t="s">
        <v>1126</v>
      </c>
      <c r="B13" s="728"/>
      <c r="C13" s="741">
        <v>0</v>
      </c>
      <c r="D13" s="728">
        <v>149.13000000000005</v>
      </c>
      <c r="E13" s="741">
        <v>1</v>
      </c>
      <c r="F13" s="729">
        <v>149.13000000000005</v>
      </c>
    </row>
    <row r="14" spans="1:6" ht="14.4" customHeight="1" x14ac:dyDescent="0.3">
      <c r="A14" s="751" t="s">
        <v>1127</v>
      </c>
      <c r="B14" s="728"/>
      <c r="C14" s="741">
        <v>0</v>
      </c>
      <c r="D14" s="728">
        <v>539.64998954974499</v>
      </c>
      <c r="E14" s="741">
        <v>1</v>
      </c>
      <c r="F14" s="729">
        <v>539.64998954974499</v>
      </c>
    </row>
    <row r="15" spans="1:6" ht="14.4" customHeight="1" x14ac:dyDescent="0.3">
      <c r="A15" s="751" t="s">
        <v>1128</v>
      </c>
      <c r="B15" s="728"/>
      <c r="C15" s="741">
        <v>0</v>
      </c>
      <c r="D15" s="728">
        <v>528.66</v>
      </c>
      <c r="E15" s="741">
        <v>1</v>
      </c>
      <c r="F15" s="729">
        <v>528.66</v>
      </c>
    </row>
    <row r="16" spans="1:6" ht="14.4" customHeight="1" x14ac:dyDescent="0.3">
      <c r="A16" s="751" t="s">
        <v>1129</v>
      </c>
      <c r="B16" s="728"/>
      <c r="C16" s="741">
        <v>0</v>
      </c>
      <c r="D16" s="728">
        <v>7697.4330000000009</v>
      </c>
      <c r="E16" s="741">
        <v>1</v>
      </c>
      <c r="F16" s="729">
        <v>7697.4330000000009</v>
      </c>
    </row>
    <row r="17" spans="1:6" ht="14.4" customHeight="1" x14ac:dyDescent="0.3">
      <c r="A17" s="751" t="s">
        <v>1130</v>
      </c>
      <c r="B17" s="728"/>
      <c r="C17" s="741">
        <v>0</v>
      </c>
      <c r="D17" s="728">
        <v>409.59</v>
      </c>
      <c r="E17" s="741">
        <v>1</v>
      </c>
      <c r="F17" s="729">
        <v>409.59</v>
      </c>
    </row>
    <row r="18" spans="1:6" ht="14.4" customHeight="1" x14ac:dyDescent="0.3">
      <c r="A18" s="751" t="s">
        <v>1131</v>
      </c>
      <c r="B18" s="728"/>
      <c r="C18" s="741">
        <v>0</v>
      </c>
      <c r="D18" s="728">
        <v>46.989999999999995</v>
      </c>
      <c r="E18" s="741">
        <v>1</v>
      </c>
      <c r="F18" s="729">
        <v>46.989999999999995</v>
      </c>
    </row>
    <row r="19" spans="1:6" ht="14.4" customHeight="1" x14ac:dyDescent="0.3">
      <c r="A19" s="751" t="s">
        <v>1132</v>
      </c>
      <c r="B19" s="728"/>
      <c r="C19" s="741">
        <v>0</v>
      </c>
      <c r="D19" s="728">
        <v>36.619939957574545</v>
      </c>
      <c r="E19" s="741">
        <v>1</v>
      </c>
      <c r="F19" s="729">
        <v>36.619939957574545</v>
      </c>
    </row>
    <row r="20" spans="1:6" ht="14.4" customHeight="1" x14ac:dyDescent="0.3">
      <c r="A20" s="751" t="s">
        <v>1133</v>
      </c>
      <c r="B20" s="728"/>
      <c r="C20" s="741">
        <v>0</v>
      </c>
      <c r="D20" s="728">
        <v>1178.0999999999997</v>
      </c>
      <c r="E20" s="741">
        <v>1</v>
      </c>
      <c r="F20" s="729">
        <v>1178.0999999999997</v>
      </c>
    </row>
    <row r="21" spans="1:6" ht="14.4" customHeight="1" x14ac:dyDescent="0.3">
      <c r="A21" s="751" t="s">
        <v>1134</v>
      </c>
      <c r="B21" s="728"/>
      <c r="C21" s="741">
        <v>0</v>
      </c>
      <c r="D21" s="728">
        <v>86.680082207900227</v>
      </c>
      <c r="E21" s="741">
        <v>1</v>
      </c>
      <c r="F21" s="729">
        <v>86.680082207900227</v>
      </c>
    </row>
    <row r="22" spans="1:6" ht="14.4" customHeight="1" x14ac:dyDescent="0.3">
      <c r="A22" s="751" t="s">
        <v>1135</v>
      </c>
      <c r="B22" s="728"/>
      <c r="C22" s="741">
        <v>0</v>
      </c>
      <c r="D22" s="728">
        <v>629.66</v>
      </c>
      <c r="E22" s="741">
        <v>1</v>
      </c>
      <c r="F22" s="729">
        <v>629.66</v>
      </c>
    </row>
    <row r="23" spans="1:6" ht="14.4" customHeight="1" x14ac:dyDescent="0.3">
      <c r="A23" s="751" t="s">
        <v>1136</v>
      </c>
      <c r="B23" s="728"/>
      <c r="C23" s="741">
        <v>0</v>
      </c>
      <c r="D23" s="728">
        <v>627</v>
      </c>
      <c r="E23" s="741">
        <v>1</v>
      </c>
      <c r="F23" s="729">
        <v>627</v>
      </c>
    </row>
    <row r="24" spans="1:6" ht="14.4" customHeight="1" x14ac:dyDescent="0.3">
      <c r="A24" s="751" t="s">
        <v>1137</v>
      </c>
      <c r="B24" s="728"/>
      <c r="C24" s="741">
        <v>0</v>
      </c>
      <c r="D24" s="728">
        <v>70.05992500000005</v>
      </c>
      <c r="E24" s="741">
        <v>1</v>
      </c>
      <c r="F24" s="729">
        <v>70.05992500000005</v>
      </c>
    </row>
    <row r="25" spans="1:6" ht="14.4" customHeight="1" x14ac:dyDescent="0.3">
      <c r="A25" s="751" t="s">
        <v>1138</v>
      </c>
      <c r="B25" s="728"/>
      <c r="C25" s="741">
        <v>0</v>
      </c>
      <c r="D25" s="728">
        <v>1300.6400000000001</v>
      </c>
      <c r="E25" s="741">
        <v>1</v>
      </c>
      <c r="F25" s="729">
        <v>1300.6400000000001</v>
      </c>
    </row>
    <row r="26" spans="1:6" ht="14.4" customHeight="1" x14ac:dyDescent="0.3">
      <c r="A26" s="751" t="s">
        <v>1139</v>
      </c>
      <c r="B26" s="728"/>
      <c r="C26" s="741">
        <v>0</v>
      </c>
      <c r="D26" s="728">
        <v>2064.8099337702793</v>
      </c>
      <c r="E26" s="741">
        <v>1</v>
      </c>
      <c r="F26" s="729">
        <v>2064.8099337702793</v>
      </c>
    </row>
    <row r="27" spans="1:6" ht="14.4" customHeight="1" x14ac:dyDescent="0.3">
      <c r="A27" s="751" t="s">
        <v>1140</v>
      </c>
      <c r="B27" s="728"/>
      <c r="C27" s="741">
        <v>0</v>
      </c>
      <c r="D27" s="728">
        <v>45.750000000000007</v>
      </c>
      <c r="E27" s="741">
        <v>1</v>
      </c>
      <c r="F27" s="729">
        <v>45.750000000000007</v>
      </c>
    </row>
    <row r="28" spans="1:6" ht="14.4" customHeight="1" x14ac:dyDescent="0.3">
      <c r="A28" s="751" t="s">
        <v>1141</v>
      </c>
      <c r="B28" s="728"/>
      <c r="C28" s="741">
        <v>0</v>
      </c>
      <c r="D28" s="728">
        <v>61.53</v>
      </c>
      <c r="E28" s="741">
        <v>1</v>
      </c>
      <c r="F28" s="729">
        <v>61.53</v>
      </c>
    </row>
    <row r="29" spans="1:6" ht="14.4" customHeight="1" x14ac:dyDescent="0.3">
      <c r="A29" s="751" t="s">
        <v>1142</v>
      </c>
      <c r="B29" s="728"/>
      <c r="C29" s="741">
        <v>0</v>
      </c>
      <c r="D29" s="728">
        <v>10791.499999999998</v>
      </c>
      <c r="E29" s="741">
        <v>1</v>
      </c>
      <c r="F29" s="729">
        <v>10791.499999999998</v>
      </c>
    </row>
    <row r="30" spans="1:6" ht="14.4" customHeight="1" x14ac:dyDescent="0.3">
      <c r="A30" s="751" t="s">
        <v>1143</v>
      </c>
      <c r="B30" s="728"/>
      <c r="C30" s="741">
        <v>0</v>
      </c>
      <c r="D30" s="728">
        <v>5726.0016411026127</v>
      </c>
      <c r="E30" s="741">
        <v>1</v>
      </c>
      <c r="F30" s="729">
        <v>5726.0016411026127</v>
      </c>
    </row>
    <row r="31" spans="1:6" ht="14.4" customHeight="1" x14ac:dyDescent="0.3">
      <c r="A31" s="751" t="s">
        <v>1144</v>
      </c>
      <c r="B31" s="728"/>
      <c r="C31" s="741">
        <v>0</v>
      </c>
      <c r="D31" s="728">
        <v>949.60821077936203</v>
      </c>
      <c r="E31" s="741">
        <v>1</v>
      </c>
      <c r="F31" s="729">
        <v>949.60821077936203</v>
      </c>
    </row>
    <row r="32" spans="1:6" ht="14.4" customHeight="1" thickBot="1" x14ac:dyDescent="0.35">
      <c r="A32" s="752" t="s">
        <v>1145</v>
      </c>
      <c r="B32" s="743"/>
      <c r="C32" s="744">
        <v>0</v>
      </c>
      <c r="D32" s="743">
        <v>3242.58</v>
      </c>
      <c r="E32" s="744">
        <v>1</v>
      </c>
      <c r="F32" s="745">
        <v>3242.58</v>
      </c>
    </row>
    <row r="33" spans="1:6" ht="14.4" customHeight="1" thickBot="1" x14ac:dyDescent="0.35">
      <c r="A33" s="746" t="s">
        <v>3</v>
      </c>
      <c r="B33" s="747">
        <v>1068.9272248386492</v>
      </c>
      <c r="C33" s="748">
        <v>2.8695324205511887E-2</v>
      </c>
      <c r="D33" s="747">
        <v>36181.992722367468</v>
      </c>
      <c r="E33" s="748">
        <v>0.9713046757944882</v>
      </c>
      <c r="F33" s="749">
        <v>37250.919947206115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2017-04-25T09:57:33Z</dcterms:modified>
</cp:coreProperties>
</file>